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bssfh_leeds_ac_uk/Documents/PhD Mechanistic Biology (2018-22)/Computing/BAM_folding_fitting/Data/"/>
    </mc:Choice>
  </mc:AlternateContent>
  <xr:revisionPtr revIDLastSave="0" documentId="13_ncr:1_{5234EA73-B019-2744-9544-D6AA4AE1C1B6}" xr6:coauthVersionLast="47" xr6:coauthVersionMax="47" xr10:uidLastSave="{00000000-0000-0000-0000-000000000000}"/>
  <bookViews>
    <workbookView xWindow="8320" yWindow="500" windowWidth="29200" windowHeight="20020" xr2:uid="{00000000-000D-0000-FFFF-FFFF00000000}"/>
  </bookViews>
  <sheets>
    <sheet name="WT BAM" sheetId="1" r:id="rId1"/>
    <sheet name="BAM-Fab1" sheetId="2" r:id="rId2"/>
    <sheet name="BAM-P5L" sheetId="3" r:id="rId3"/>
    <sheet name="BAM-LL" sheetId="4" r:id="rId4"/>
    <sheet name="Empty" sheetId="5" r:id="rId5"/>
    <sheet name="BamA" sheetId="6" r:id="rId6"/>
    <sheet name="BAM-P5L + DTT" sheetId="7" r:id="rId7"/>
    <sheet name="BAM-LL + DTT" sheetId="8" r:id="rId8"/>
    <sheet name="BAM-P5L + Fab1" sheetId="12" r:id="rId9"/>
    <sheet name="BAM-LL + Fab1" sheetId="11" r:id="rId10"/>
    <sheet name="Cys-Free BAM" sheetId="9" r:id="rId11"/>
    <sheet name="WT BAM + DTT" sheetId="10" r:id="rId12"/>
    <sheet name="Cys-Free BAM + DTT" sheetId="13" r:id="rId13"/>
    <sheet name="WT BAM + DAR-B" sheetId="14" r:id="rId14"/>
    <sheet name="WT BAM + 1% DMSO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5" l="1"/>
  <c r="I13" i="15" s="1"/>
  <c r="D7" i="15"/>
  <c r="H7" i="15" s="1"/>
  <c r="G8" i="15"/>
  <c r="G7" i="15"/>
  <c r="G13" i="14"/>
  <c r="G12" i="14"/>
  <c r="G11" i="14"/>
  <c r="G10" i="14"/>
  <c r="G9" i="14"/>
  <c r="G8" i="14"/>
  <c r="G7" i="14"/>
  <c r="G6" i="14"/>
  <c r="G5" i="14"/>
  <c r="G4" i="14"/>
  <c r="L3" i="15"/>
  <c r="K3" i="15"/>
  <c r="M3" i="15" s="1"/>
  <c r="N3" i="15" s="1"/>
  <c r="J3" i="15"/>
  <c r="I3" i="15"/>
  <c r="H3" i="15"/>
  <c r="D13" i="14"/>
  <c r="D12" i="14"/>
  <c r="D11" i="14"/>
  <c r="D10" i="14"/>
  <c r="D9" i="14"/>
  <c r="D8" i="14"/>
  <c r="D7" i="14"/>
  <c r="D6" i="14"/>
  <c r="D5" i="14"/>
  <c r="D4" i="14"/>
  <c r="L3" i="14"/>
  <c r="K3" i="14"/>
  <c r="J3" i="14"/>
  <c r="I3" i="14"/>
  <c r="H3" i="14"/>
  <c r="D9" i="15" l="1"/>
  <c r="K9" i="15" s="1"/>
  <c r="D10" i="15"/>
  <c r="L10" i="15" s="1"/>
  <c r="D11" i="15"/>
  <c r="H11" i="15" s="1"/>
  <c r="D6" i="15"/>
  <c r="K6" i="15" s="1"/>
  <c r="D12" i="15"/>
  <c r="K12" i="15" s="1"/>
  <c r="D8" i="15"/>
  <c r="K8" i="15" s="1"/>
  <c r="D4" i="15"/>
  <c r="K4" i="15" s="1"/>
  <c r="D5" i="15"/>
  <c r="K5" i="15" s="1"/>
  <c r="G9" i="15"/>
  <c r="G4" i="15"/>
  <c r="J4" i="15" s="1"/>
  <c r="G11" i="15"/>
  <c r="G6" i="15"/>
  <c r="G12" i="15"/>
  <c r="G13" i="15"/>
  <c r="J13" i="15" s="1"/>
  <c r="G10" i="15"/>
  <c r="J10" i="15" s="1"/>
  <c r="G5" i="15"/>
  <c r="H11" i="14"/>
  <c r="K5" i="14"/>
  <c r="K12" i="14"/>
  <c r="H7" i="14"/>
  <c r="K8" i="14"/>
  <c r="M8" i="14" s="1"/>
  <c r="N8" i="14" s="1"/>
  <c r="K4" i="14"/>
  <c r="I7" i="15"/>
  <c r="I11" i="15"/>
  <c r="J7" i="15"/>
  <c r="K7" i="15"/>
  <c r="L11" i="15"/>
  <c r="L12" i="15"/>
  <c r="L7" i="15"/>
  <c r="H6" i="15"/>
  <c r="H13" i="15"/>
  <c r="I10" i="15"/>
  <c r="H9" i="15"/>
  <c r="L6" i="15"/>
  <c r="M6" i="15" s="1"/>
  <c r="N6" i="15" s="1"/>
  <c r="K10" i="15"/>
  <c r="J9" i="15"/>
  <c r="K13" i="15"/>
  <c r="L9" i="15"/>
  <c r="M9" i="15" s="1"/>
  <c r="N9" i="15" s="1"/>
  <c r="I12" i="15"/>
  <c r="L13" i="15"/>
  <c r="J12" i="15"/>
  <c r="I9" i="15"/>
  <c r="H12" i="15"/>
  <c r="M3" i="14"/>
  <c r="N3" i="14" s="1"/>
  <c r="K11" i="14"/>
  <c r="L8" i="14"/>
  <c r="L4" i="14"/>
  <c r="L12" i="14"/>
  <c r="J7" i="14"/>
  <c r="L11" i="14"/>
  <c r="I11" i="14"/>
  <c r="K7" i="14"/>
  <c r="L7" i="14"/>
  <c r="I9" i="14"/>
  <c r="I7" i="14"/>
  <c r="J11" i="14"/>
  <c r="J6" i="14"/>
  <c r="I13" i="14"/>
  <c r="H10" i="14"/>
  <c r="H6" i="14"/>
  <c r="I6" i="14"/>
  <c r="J10" i="14"/>
  <c r="K10" i="14"/>
  <c r="J13" i="14"/>
  <c r="I10" i="14"/>
  <c r="H9" i="14"/>
  <c r="K13" i="14"/>
  <c r="H5" i="14"/>
  <c r="H13" i="14"/>
  <c r="L6" i="14"/>
  <c r="L10" i="14"/>
  <c r="J5" i="14"/>
  <c r="J9" i="14"/>
  <c r="H4" i="14"/>
  <c r="K9" i="14"/>
  <c r="I4" i="14"/>
  <c r="L5" i="14"/>
  <c r="M5" i="14" s="1"/>
  <c r="N5" i="14" s="1"/>
  <c r="I8" i="14"/>
  <c r="L9" i="14"/>
  <c r="I12" i="14"/>
  <c r="L13" i="14"/>
  <c r="K6" i="14"/>
  <c r="I5" i="14"/>
  <c r="H8" i="14"/>
  <c r="J4" i="14"/>
  <c r="J8" i="14"/>
  <c r="J12" i="14"/>
  <c r="H12" i="14"/>
  <c r="L13" i="13"/>
  <c r="J13" i="10"/>
  <c r="J3" i="13"/>
  <c r="I4" i="13"/>
  <c r="K4" i="13" s="1"/>
  <c r="L4" i="13" s="1"/>
  <c r="J4" i="13"/>
  <c r="I5" i="13"/>
  <c r="J5" i="13"/>
  <c r="K5" i="13"/>
  <c r="L5" i="13" s="1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3" i="13"/>
  <c r="H3" i="10"/>
  <c r="G3" i="10"/>
  <c r="I3" i="10" s="1"/>
  <c r="J3" i="10" s="1"/>
  <c r="G4" i="10"/>
  <c r="I4" i="10" s="1"/>
  <c r="J4" i="10" s="1"/>
  <c r="H4" i="10"/>
  <c r="G5" i="10"/>
  <c r="H5" i="10"/>
  <c r="I5" i="10"/>
  <c r="J5" i="10" s="1"/>
  <c r="G6" i="10"/>
  <c r="H6" i="10"/>
  <c r="G7" i="10"/>
  <c r="H7" i="10"/>
  <c r="G8" i="10"/>
  <c r="H8" i="10"/>
  <c r="I8" i="10"/>
  <c r="J8" i="10" s="1"/>
  <c r="G9" i="10"/>
  <c r="H9" i="10"/>
  <c r="I9" i="10"/>
  <c r="J9" i="10" s="1"/>
  <c r="G10" i="10"/>
  <c r="H10" i="10"/>
  <c r="G11" i="10"/>
  <c r="H11" i="10"/>
  <c r="G12" i="10"/>
  <c r="I12" i="10" s="1"/>
  <c r="J12" i="10" s="1"/>
  <c r="H12" i="10"/>
  <c r="J5" i="9"/>
  <c r="K5" i="9"/>
  <c r="J6" i="9"/>
  <c r="K6" i="9"/>
  <c r="J7" i="9"/>
  <c r="K7" i="9"/>
  <c r="J8" i="9"/>
  <c r="K8" i="9"/>
  <c r="J9" i="9"/>
  <c r="L9" i="9" s="1"/>
  <c r="M9" i="9" s="1"/>
  <c r="K9" i="9"/>
  <c r="J10" i="9"/>
  <c r="K10" i="9"/>
  <c r="J11" i="9"/>
  <c r="K11" i="9"/>
  <c r="J12" i="9"/>
  <c r="K12" i="9"/>
  <c r="J13" i="9"/>
  <c r="K13" i="9"/>
  <c r="K4" i="9"/>
  <c r="J4" i="9"/>
  <c r="K3" i="11"/>
  <c r="L3" i="11"/>
  <c r="M3" i="11" s="1"/>
  <c r="N3" i="11" s="1"/>
  <c r="K3" i="12"/>
  <c r="L3" i="12"/>
  <c r="M3" i="12" s="1"/>
  <c r="N3" i="12" s="1"/>
  <c r="L3" i="8"/>
  <c r="K3" i="8"/>
  <c r="M3" i="8" s="1"/>
  <c r="N3" i="8" s="1"/>
  <c r="L3" i="7"/>
  <c r="M3" i="7" s="1"/>
  <c r="N3" i="7" s="1"/>
  <c r="K3" i="7"/>
  <c r="L3" i="6"/>
  <c r="K3" i="6"/>
  <c r="M3" i="6"/>
  <c r="N3" i="6" s="1"/>
  <c r="L3" i="5"/>
  <c r="K3" i="5"/>
  <c r="M3" i="5" s="1"/>
  <c r="N3" i="5" s="1"/>
  <c r="L3" i="4"/>
  <c r="K3" i="4"/>
  <c r="M3" i="4" s="1"/>
  <c r="N3" i="4" s="1"/>
  <c r="L3" i="3"/>
  <c r="K3" i="3"/>
  <c r="M3" i="3"/>
  <c r="N3" i="3" s="1"/>
  <c r="K3" i="2"/>
  <c r="L3" i="2"/>
  <c r="R3" i="1"/>
  <c r="Q3" i="1"/>
  <c r="L13" i="9" l="1"/>
  <c r="M13" i="9" s="1"/>
  <c r="L6" i="9"/>
  <c r="M6" i="9" s="1"/>
  <c r="L8" i="9"/>
  <c r="M8" i="9" s="1"/>
  <c r="L5" i="9"/>
  <c r="M5" i="9" s="1"/>
  <c r="I11" i="10"/>
  <c r="J11" i="10" s="1"/>
  <c r="I6" i="10"/>
  <c r="J6" i="10" s="1"/>
  <c r="K7" i="13"/>
  <c r="L7" i="13" s="1"/>
  <c r="K9" i="13"/>
  <c r="L9" i="13" s="1"/>
  <c r="K8" i="13"/>
  <c r="L8" i="13" s="1"/>
  <c r="K3" i="13"/>
  <c r="L3" i="13" s="1"/>
  <c r="K12" i="13"/>
  <c r="L12" i="13" s="1"/>
  <c r="M12" i="15"/>
  <c r="N12" i="15" s="1"/>
  <c r="J8" i="15"/>
  <c r="H4" i="15"/>
  <c r="L4" i="15"/>
  <c r="M4" i="15" s="1"/>
  <c r="N4" i="15" s="1"/>
  <c r="H8" i="15"/>
  <c r="I4" i="15"/>
  <c r="I5" i="15"/>
  <c r="M10" i="15"/>
  <c r="N10" i="15" s="1"/>
  <c r="J6" i="15"/>
  <c r="H10" i="15"/>
  <c r="J11" i="15"/>
  <c r="H5" i="15"/>
  <c r="L8" i="15"/>
  <c r="M8" i="15" s="1"/>
  <c r="N8" i="15" s="1"/>
  <c r="J5" i="15"/>
  <c r="M7" i="15"/>
  <c r="N7" i="15" s="1"/>
  <c r="I8" i="15"/>
  <c r="L5" i="15"/>
  <c r="M5" i="15" s="1"/>
  <c r="N5" i="15" s="1"/>
  <c r="I6" i="15"/>
  <c r="K11" i="15"/>
  <c r="M12" i="14"/>
  <c r="N12" i="14" s="1"/>
  <c r="M4" i="14"/>
  <c r="N4" i="14" s="1"/>
  <c r="M13" i="15"/>
  <c r="N13" i="15" s="1"/>
  <c r="M11" i="15"/>
  <c r="N11" i="15" s="1"/>
  <c r="M10" i="14"/>
  <c r="N10" i="14" s="1"/>
  <c r="M11" i="14"/>
  <c r="N11" i="14" s="1"/>
  <c r="M7" i="14"/>
  <c r="N7" i="14" s="1"/>
  <c r="M13" i="14"/>
  <c r="N13" i="14" s="1"/>
  <c r="M9" i="14"/>
  <c r="N9" i="14" s="1"/>
  <c r="M6" i="14"/>
  <c r="N6" i="14" s="1"/>
  <c r="I7" i="10"/>
  <c r="J7" i="10" s="1"/>
  <c r="L7" i="9"/>
  <c r="M7" i="9" s="1"/>
  <c r="I10" i="10"/>
  <c r="J10" i="10" s="1"/>
  <c r="K6" i="13"/>
  <c r="L6" i="13" s="1"/>
  <c r="L11" i="9"/>
  <c r="M11" i="9" s="1"/>
  <c r="K10" i="13"/>
  <c r="L10" i="13" s="1"/>
  <c r="L10" i="9"/>
  <c r="M10" i="9" s="1"/>
  <c r="K11" i="13"/>
  <c r="L11" i="13" s="1"/>
  <c r="L12" i="9"/>
  <c r="M12" i="9" s="1"/>
  <c r="L4" i="9"/>
  <c r="M4" i="9" s="1"/>
  <c r="G6" i="9" l="1"/>
  <c r="H12" i="13" l="1"/>
  <c r="G12" i="13"/>
  <c r="F12" i="13"/>
  <c r="H11" i="13"/>
  <c r="G11" i="13"/>
  <c r="F11" i="13"/>
  <c r="H10" i="13"/>
  <c r="G10" i="13"/>
  <c r="F10" i="13"/>
  <c r="H9" i="13"/>
  <c r="G9" i="13"/>
  <c r="F9" i="13"/>
  <c r="H8" i="13"/>
  <c r="G8" i="13"/>
  <c r="F8" i="13"/>
  <c r="H7" i="13"/>
  <c r="G7" i="13"/>
  <c r="F7" i="13"/>
  <c r="H6" i="13"/>
  <c r="G6" i="13"/>
  <c r="F6" i="13"/>
  <c r="H5" i="13"/>
  <c r="G5" i="13"/>
  <c r="F5" i="13"/>
  <c r="H4" i="13"/>
  <c r="G4" i="13"/>
  <c r="F4" i="13"/>
  <c r="H3" i="13"/>
  <c r="G3" i="13"/>
  <c r="F3" i="13"/>
  <c r="D6" i="10"/>
  <c r="F12" i="10"/>
  <c r="E12" i="10"/>
  <c r="D12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F6" i="10"/>
  <c r="E6" i="10"/>
  <c r="F5" i="10"/>
  <c r="E5" i="10"/>
  <c r="D5" i="10"/>
  <c r="F4" i="10"/>
  <c r="E4" i="10"/>
  <c r="D4" i="10"/>
  <c r="F3" i="10"/>
  <c r="E3" i="10"/>
  <c r="D3" i="10"/>
  <c r="I5" i="9"/>
  <c r="I6" i="9"/>
  <c r="I7" i="9"/>
  <c r="I8" i="9"/>
  <c r="I9" i="9"/>
  <c r="I10" i="9"/>
  <c r="I11" i="9"/>
  <c r="I12" i="9"/>
  <c r="I13" i="9"/>
  <c r="I4" i="9"/>
  <c r="H5" i="9"/>
  <c r="H6" i="9"/>
  <c r="H7" i="9"/>
  <c r="H8" i="9"/>
  <c r="H9" i="9"/>
  <c r="H10" i="9"/>
  <c r="H11" i="9"/>
  <c r="H12" i="9"/>
  <c r="H13" i="9"/>
  <c r="H4" i="9"/>
  <c r="G5" i="9"/>
  <c r="G7" i="9"/>
  <c r="G8" i="9"/>
  <c r="G9" i="9"/>
  <c r="G10" i="9"/>
  <c r="G11" i="9"/>
  <c r="G12" i="9"/>
  <c r="G13" i="9"/>
  <c r="G4" i="9"/>
  <c r="J3" i="5" l="1"/>
  <c r="I3" i="5"/>
  <c r="H3" i="5"/>
  <c r="G13" i="11"/>
  <c r="G12" i="11"/>
  <c r="G11" i="11"/>
  <c r="G10" i="11"/>
  <c r="G9" i="11"/>
  <c r="G8" i="11"/>
  <c r="G7" i="11"/>
  <c r="G6" i="11"/>
  <c r="G5" i="11"/>
  <c r="J5" i="11" s="1"/>
  <c r="G4" i="11"/>
  <c r="D5" i="11"/>
  <c r="D6" i="11"/>
  <c r="D7" i="11"/>
  <c r="D8" i="11"/>
  <c r="D9" i="11"/>
  <c r="D10" i="11"/>
  <c r="D11" i="11"/>
  <c r="D12" i="11"/>
  <c r="D13" i="11"/>
  <c r="D4" i="11"/>
  <c r="J13" i="11"/>
  <c r="J3" i="11"/>
  <c r="I3" i="11"/>
  <c r="H3" i="11"/>
  <c r="G13" i="12"/>
  <c r="G12" i="12"/>
  <c r="G11" i="12"/>
  <c r="G10" i="12"/>
  <c r="G9" i="12"/>
  <c r="G8" i="12"/>
  <c r="G7" i="12"/>
  <c r="G6" i="12"/>
  <c r="G5" i="12"/>
  <c r="G4" i="12"/>
  <c r="D5" i="12"/>
  <c r="D6" i="12"/>
  <c r="D7" i="12"/>
  <c r="D8" i="12"/>
  <c r="D9" i="12"/>
  <c r="D10" i="12"/>
  <c r="D11" i="12"/>
  <c r="D12" i="12"/>
  <c r="D13" i="12"/>
  <c r="D4" i="12"/>
  <c r="J3" i="12"/>
  <c r="I3" i="12"/>
  <c r="H3" i="12"/>
  <c r="G13" i="8"/>
  <c r="D13" i="8"/>
  <c r="G12" i="8"/>
  <c r="D12" i="8"/>
  <c r="I11" i="8"/>
  <c r="G11" i="8"/>
  <c r="D11" i="8"/>
  <c r="G10" i="8"/>
  <c r="D10" i="8"/>
  <c r="G9" i="8"/>
  <c r="D9" i="8"/>
  <c r="G8" i="8"/>
  <c r="D8" i="8"/>
  <c r="G7" i="8"/>
  <c r="I7" i="8" s="1"/>
  <c r="D7" i="8"/>
  <c r="G6" i="8"/>
  <c r="D6" i="8"/>
  <c r="G5" i="8"/>
  <c r="D5" i="8"/>
  <c r="G4" i="8"/>
  <c r="D4" i="8"/>
  <c r="J3" i="8"/>
  <c r="I3" i="8"/>
  <c r="H3" i="8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I7" i="7" s="1"/>
  <c r="D7" i="7"/>
  <c r="J6" i="7"/>
  <c r="G6" i="7"/>
  <c r="D6" i="7"/>
  <c r="G5" i="7"/>
  <c r="D5" i="7"/>
  <c r="G4" i="7"/>
  <c r="D4" i="7"/>
  <c r="J3" i="7"/>
  <c r="I3" i="7"/>
  <c r="H3" i="7"/>
  <c r="J13" i="6"/>
  <c r="G13" i="6"/>
  <c r="D13" i="6"/>
  <c r="G12" i="6"/>
  <c r="D12" i="6"/>
  <c r="G11" i="6"/>
  <c r="D11" i="6"/>
  <c r="I10" i="6"/>
  <c r="G10" i="6"/>
  <c r="D10" i="6"/>
  <c r="G9" i="6"/>
  <c r="D9" i="6"/>
  <c r="G8" i="6"/>
  <c r="I8" i="6" s="1"/>
  <c r="D8" i="6"/>
  <c r="G7" i="6"/>
  <c r="D7" i="6"/>
  <c r="G6" i="6"/>
  <c r="D6" i="6"/>
  <c r="G5" i="6"/>
  <c r="D5" i="6"/>
  <c r="G4" i="6"/>
  <c r="D4" i="6"/>
  <c r="J3" i="6"/>
  <c r="I3" i="6"/>
  <c r="H3" i="6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J3" i="4"/>
  <c r="I3" i="4"/>
  <c r="H3" i="4"/>
  <c r="G13" i="3"/>
  <c r="I13" i="3" s="1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J3" i="3"/>
  <c r="I3" i="3"/>
  <c r="H3" i="3"/>
  <c r="G13" i="2"/>
  <c r="D13" i="2"/>
  <c r="G12" i="2"/>
  <c r="D12" i="2"/>
  <c r="G11" i="2"/>
  <c r="D11" i="2"/>
  <c r="G10" i="2"/>
  <c r="D10" i="2"/>
  <c r="G9" i="2"/>
  <c r="D9" i="2"/>
  <c r="G8" i="2"/>
  <c r="H8" i="2" s="1"/>
  <c r="D8" i="2"/>
  <c r="G7" i="2"/>
  <c r="D7" i="2"/>
  <c r="G6" i="2"/>
  <c r="D6" i="2"/>
  <c r="G5" i="2"/>
  <c r="D5" i="2"/>
  <c r="G4" i="2"/>
  <c r="D4" i="2"/>
  <c r="J3" i="2"/>
  <c r="I3" i="2"/>
  <c r="H3" i="2"/>
  <c r="M13" i="1"/>
  <c r="J13" i="1"/>
  <c r="G13" i="1"/>
  <c r="D13" i="1"/>
  <c r="M12" i="1"/>
  <c r="J12" i="1"/>
  <c r="G12" i="1"/>
  <c r="D12" i="1"/>
  <c r="M11" i="1"/>
  <c r="J11" i="1"/>
  <c r="G11" i="1"/>
  <c r="D11" i="1"/>
  <c r="M10" i="1"/>
  <c r="J10" i="1"/>
  <c r="G10" i="1"/>
  <c r="D10" i="1"/>
  <c r="M9" i="1"/>
  <c r="J9" i="1"/>
  <c r="G9" i="1"/>
  <c r="D9" i="1"/>
  <c r="M8" i="1"/>
  <c r="J8" i="1"/>
  <c r="G8" i="1"/>
  <c r="D8" i="1"/>
  <c r="M7" i="1"/>
  <c r="J7" i="1"/>
  <c r="G7" i="1"/>
  <c r="D7" i="1"/>
  <c r="M6" i="1"/>
  <c r="J6" i="1"/>
  <c r="G6" i="1"/>
  <c r="D6" i="1"/>
  <c r="M5" i="1"/>
  <c r="J5" i="1"/>
  <c r="G5" i="1"/>
  <c r="D5" i="1"/>
  <c r="M4" i="1"/>
  <c r="J4" i="1"/>
  <c r="G4" i="1"/>
  <c r="D4" i="1"/>
  <c r="P3" i="1"/>
  <c r="O3" i="1"/>
  <c r="N3" i="1"/>
  <c r="J4" i="3" l="1"/>
  <c r="L4" i="3"/>
  <c r="K4" i="3"/>
  <c r="I10" i="3"/>
  <c r="K10" i="3"/>
  <c r="L10" i="3"/>
  <c r="I5" i="6"/>
  <c r="L5" i="6"/>
  <c r="K5" i="6"/>
  <c r="M5" i="6" s="1"/>
  <c r="N5" i="6" s="1"/>
  <c r="J4" i="8"/>
  <c r="K4" i="8"/>
  <c r="L4" i="8"/>
  <c r="J4" i="2"/>
  <c r="K4" i="2"/>
  <c r="M4" i="2" s="1"/>
  <c r="N4" i="2" s="1"/>
  <c r="L4" i="2"/>
  <c r="I10" i="2"/>
  <c r="K10" i="2"/>
  <c r="L10" i="2"/>
  <c r="J5" i="4"/>
  <c r="L5" i="4"/>
  <c r="K5" i="4"/>
  <c r="M5" i="4" s="1"/>
  <c r="N5" i="4" s="1"/>
  <c r="K11" i="4"/>
  <c r="L11" i="4"/>
  <c r="J11" i="6"/>
  <c r="K11" i="6"/>
  <c r="L11" i="6"/>
  <c r="J5" i="7"/>
  <c r="K5" i="7"/>
  <c r="M5" i="7" s="1"/>
  <c r="N5" i="7" s="1"/>
  <c r="L5" i="7"/>
  <c r="L10" i="7"/>
  <c r="K10" i="7"/>
  <c r="I10" i="8"/>
  <c r="L10" i="8"/>
  <c r="K10" i="8"/>
  <c r="L4" i="12"/>
  <c r="K4" i="12"/>
  <c r="M4" i="12" s="1"/>
  <c r="N4" i="12" s="1"/>
  <c r="K4" i="11"/>
  <c r="L4" i="11"/>
  <c r="N12" i="1"/>
  <c r="Q12" i="1"/>
  <c r="S12" i="1" s="1"/>
  <c r="T12" i="1" s="1"/>
  <c r="R12" i="1"/>
  <c r="J5" i="3"/>
  <c r="K5" i="3"/>
  <c r="M5" i="3" s="1"/>
  <c r="N5" i="3" s="1"/>
  <c r="L5" i="3"/>
  <c r="H11" i="3"/>
  <c r="L11" i="3"/>
  <c r="K11" i="3"/>
  <c r="M11" i="3" s="1"/>
  <c r="N11" i="3" s="1"/>
  <c r="I11" i="4"/>
  <c r="K6" i="6"/>
  <c r="L6" i="6"/>
  <c r="J5" i="8"/>
  <c r="L5" i="8"/>
  <c r="M5" i="8" s="1"/>
  <c r="N5" i="8" s="1"/>
  <c r="K5" i="8"/>
  <c r="J13" i="12"/>
  <c r="L13" i="12"/>
  <c r="K13" i="12"/>
  <c r="K13" i="11"/>
  <c r="M13" i="11" s="1"/>
  <c r="N13" i="11" s="1"/>
  <c r="L13" i="11"/>
  <c r="J5" i="2"/>
  <c r="L5" i="2"/>
  <c r="K5" i="2"/>
  <c r="H11" i="2"/>
  <c r="K11" i="2"/>
  <c r="M11" i="2" s="1"/>
  <c r="N11" i="2" s="1"/>
  <c r="L11" i="2"/>
  <c r="K6" i="4"/>
  <c r="M6" i="4" s="1"/>
  <c r="N6" i="4" s="1"/>
  <c r="L6" i="4"/>
  <c r="K12" i="4"/>
  <c r="M12" i="4" s="1"/>
  <c r="N12" i="4" s="1"/>
  <c r="L12" i="4"/>
  <c r="J12" i="6"/>
  <c r="L12" i="6"/>
  <c r="K12" i="6"/>
  <c r="M12" i="6" s="1"/>
  <c r="N12" i="6" s="1"/>
  <c r="K6" i="7"/>
  <c r="M6" i="7" s="1"/>
  <c r="N6" i="7" s="1"/>
  <c r="L6" i="7"/>
  <c r="H11" i="7"/>
  <c r="K11" i="7"/>
  <c r="M11" i="7" s="1"/>
  <c r="N11" i="7" s="1"/>
  <c r="L11" i="7"/>
  <c r="H11" i="8"/>
  <c r="K11" i="8"/>
  <c r="L11" i="8"/>
  <c r="K12" i="12"/>
  <c r="L12" i="12"/>
  <c r="I8" i="12"/>
  <c r="H12" i="11"/>
  <c r="L12" i="11"/>
  <c r="K12" i="11"/>
  <c r="L6" i="3"/>
  <c r="K6" i="3"/>
  <c r="M6" i="3" s="1"/>
  <c r="N6" i="3" s="1"/>
  <c r="J12" i="3"/>
  <c r="K12" i="3"/>
  <c r="M12" i="3" s="1"/>
  <c r="N12" i="3" s="1"/>
  <c r="L12" i="3"/>
  <c r="H12" i="4"/>
  <c r="J7" i="6"/>
  <c r="L7" i="6"/>
  <c r="K7" i="6"/>
  <c r="I6" i="8"/>
  <c r="L6" i="8"/>
  <c r="K6" i="8"/>
  <c r="L11" i="12"/>
  <c r="K11" i="12"/>
  <c r="M11" i="12" s="1"/>
  <c r="N11" i="12" s="1"/>
  <c r="K11" i="11"/>
  <c r="L11" i="11"/>
  <c r="I6" i="2"/>
  <c r="K6" i="2"/>
  <c r="M6" i="2" s="1"/>
  <c r="N6" i="2" s="1"/>
  <c r="L6" i="2"/>
  <c r="K12" i="2"/>
  <c r="M12" i="2" s="1"/>
  <c r="N12" i="2" s="1"/>
  <c r="L12" i="2"/>
  <c r="L7" i="4"/>
  <c r="K7" i="4"/>
  <c r="M7" i="4" s="1"/>
  <c r="N7" i="4" s="1"/>
  <c r="J13" i="4"/>
  <c r="K13" i="4"/>
  <c r="L13" i="4"/>
  <c r="K13" i="6"/>
  <c r="L13" i="6"/>
  <c r="J12" i="7"/>
  <c r="L12" i="7"/>
  <c r="K12" i="7"/>
  <c r="K10" i="12"/>
  <c r="M10" i="12" s="1"/>
  <c r="N10" i="12" s="1"/>
  <c r="L10" i="12"/>
  <c r="K10" i="11"/>
  <c r="L10" i="11"/>
  <c r="P6" i="1"/>
  <c r="Q6" i="1"/>
  <c r="R6" i="1"/>
  <c r="N7" i="1"/>
  <c r="R7" i="1"/>
  <c r="Q7" i="1"/>
  <c r="P13" i="1"/>
  <c r="Q13" i="1"/>
  <c r="R13" i="1"/>
  <c r="S13" i="1" s="1"/>
  <c r="T13" i="1" s="1"/>
  <c r="I12" i="2"/>
  <c r="H7" i="3"/>
  <c r="K7" i="3"/>
  <c r="M7" i="3" s="1"/>
  <c r="N7" i="3" s="1"/>
  <c r="L7" i="3"/>
  <c r="K13" i="3"/>
  <c r="L13" i="3"/>
  <c r="J8" i="6"/>
  <c r="K8" i="6"/>
  <c r="M8" i="6" s="1"/>
  <c r="N8" i="6" s="1"/>
  <c r="L8" i="6"/>
  <c r="K7" i="7"/>
  <c r="M7" i="7" s="1"/>
  <c r="N7" i="7" s="1"/>
  <c r="L7" i="7"/>
  <c r="H7" i="8"/>
  <c r="K7" i="8"/>
  <c r="L7" i="8"/>
  <c r="J12" i="8"/>
  <c r="K12" i="8"/>
  <c r="L12" i="8"/>
  <c r="J9" i="12"/>
  <c r="L9" i="12"/>
  <c r="K9" i="12"/>
  <c r="M9" i="12" s="1"/>
  <c r="N9" i="12" s="1"/>
  <c r="L9" i="11"/>
  <c r="K9" i="11"/>
  <c r="M9" i="11" s="1"/>
  <c r="N9" i="11" s="1"/>
  <c r="H7" i="2"/>
  <c r="K7" i="2"/>
  <c r="M7" i="2" s="1"/>
  <c r="N7" i="2" s="1"/>
  <c r="L7" i="2"/>
  <c r="J13" i="2"/>
  <c r="L13" i="2"/>
  <c r="K13" i="2"/>
  <c r="J8" i="4"/>
  <c r="L8" i="4"/>
  <c r="K8" i="4"/>
  <c r="J13" i="7"/>
  <c r="K13" i="7"/>
  <c r="L13" i="7"/>
  <c r="K8" i="12"/>
  <c r="L8" i="12"/>
  <c r="K8" i="11"/>
  <c r="L8" i="11"/>
  <c r="J8" i="3"/>
  <c r="L8" i="3"/>
  <c r="K8" i="3"/>
  <c r="M8" i="3" s="1"/>
  <c r="N8" i="3" s="1"/>
  <c r="K9" i="6"/>
  <c r="M9" i="6" s="1"/>
  <c r="N9" i="6" s="1"/>
  <c r="L9" i="6"/>
  <c r="H13" i="7"/>
  <c r="J13" i="8"/>
  <c r="L13" i="8"/>
  <c r="M13" i="8" s="1"/>
  <c r="N13" i="8" s="1"/>
  <c r="K13" i="8"/>
  <c r="I7" i="12"/>
  <c r="K7" i="12"/>
  <c r="L7" i="12"/>
  <c r="H7" i="11"/>
  <c r="L7" i="11"/>
  <c r="K7" i="11"/>
  <c r="M7" i="11" s="1"/>
  <c r="N7" i="11" s="1"/>
  <c r="P10" i="1"/>
  <c r="Q10" i="1"/>
  <c r="R10" i="1"/>
  <c r="K8" i="2"/>
  <c r="L8" i="2"/>
  <c r="J9" i="4"/>
  <c r="K9" i="4"/>
  <c r="M9" i="4" s="1"/>
  <c r="N9" i="4" s="1"/>
  <c r="L9" i="4"/>
  <c r="J8" i="7"/>
  <c r="K8" i="7"/>
  <c r="M8" i="7" s="1"/>
  <c r="N8" i="7" s="1"/>
  <c r="L8" i="7"/>
  <c r="J8" i="8"/>
  <c r="K8" i="8"/>
  <c r="M8" i="8" s="1"/>
  <c r="N8" i="8" s="1"/>
  <c r="L8" i="8"/>
  <c r="L6" i="12"/>
  <c r="K6" i="12"/>
  <c r="K6" i="11"/>
  <c r="M6" i="11" s="1"/>
  <c r="N6" i="11" s="1"/>
  <c r="L6" i="11"/>
  <c r="O4" i="1"/>
  <c r="R4" i="1"/>
  <c r="Q4" i="1"/>
  <c r="S4" i="1" s="1"/>
  <c r="T4" i="1" s="1"/>
  <c r="Q5" i="1"/>
  <c r="R5" i="1"/>
  <c r="Q8" i="1"/>
  <c r="R8" i="1"/>
  <c r="Q11" i="1"/>
  <c r="R11" i="1"/>
  <c r="K9" i="3"/>
  <c r="L9" i="3"/>
  <c r="K4" i="6"/>
  <c r="L4" i="6"/>
  <c r="K10" i="6"/>
  <c r="L10" i="6"/>
  <c r="K5" i="12"/>
  <c r="M5" i="12" s="1"/>
  <c r="N5" i="12" s="1"/>
  <c r="L5" i="12"/>
  <c r="K5" i="11"/>
  <c r="L5" i="11"/>
  <c r="P9" i="1"/>
  <c r="Q9" i="1"/>
  <c r="R9" i="1"/>
  <c r="J9" i="2"/>
  <c r="K9" i="2"/>
  <c r="L9" i="2"/>
  <c r="I9" i="3"/>
  <c r="J4" i="4"/>
  <c r="K4" i="4"/>
  <c r="M4" i="4" s="1"/>
  <c r="N4" i="4" s="1"/>
  <c r="L4" i="4"/>
  <c r="I10" i="4"/>
  <c r="K10" i="4"/>
  <c r="M10" i="4" s="1"/>
  <c r="N10" i="4" s="1"/>
  <c r="L10" i="4"/>
  <c r="I4" i="6"/>
  <c r="J4" i="7"/>
  <c r="L4" i="7"/>
  <c r="K4" i="7"/>
  <c r="J9" i="7"/>
  <c r="L9" i="7"/>
  <c r="K9" i="7"/>
  <c r="M9" i="7" s="1"/>
  <c r="N9" i="7" s="1"/>
  <c r="J9" i="8"/>
  <c r="K9" i="8"/>
  <c r="L9" i="8"/>
  <c r="M9" i="8" s="1"/>
  <c r="N9" i="8" s="1"/>
  <c r="H7" i="4"/>
  <c r="I9" i="6"/>
  <c r="H12" i="2"/>
  <c r="O12" i="1"/>
  <c r="I8" i="2"/>
  <c r="I6" i="3"/>
  <c r="I7" i="4"/>
  <c r="J12" i="4"/>
  <c r="H10" i="6"/>
  <c r="H7" i="7"/>
  <c r="H6" i="6"/>
  <c r="I11" i="7"/>
  <c r="H4" i="8"/>
  <c r="H8" i="8"/>
  <c r="H12" i="8"/>
  <c r="I4" i="8"/>
  <c r="I8" i="8"/>
  <c r="I12" i="8"/>
  <c r="H11" i="12"/>
  <c r="I5" i="3"/>
  <c r="H4" i="2"/>
  <c r="I11" i="3"/>
  <c r="I10" i="11"/>
  <c r="O6" i="1"/>
  <c r="O7" i="1"/>
  <c r="I13" i="2"/>
  <c r="I6" i="6"/>
  <c r="I4" i="4"/>
  <c r="H4" i="7"/>
  <c r="I9" i="8"/>
  <c r="H9" i="4"/>
  <c r="H7" i="6"/>
  <c r="I11" i="6"/>
  <c r="I4" i="7"/>
  <c r="I8" i="7"/>
  <c r="H8" i="4"/>
  <c r="I5" i="8"/>
  <c r="H11" i="6"/>
  <c r="N8" i="1"/>
  <c r="H8" i="3"/>
  <c r="J6" i="8"/>
  <c r="I4" i="2"/>
  <c r="I9" i="2"/>
  <c r="O10" i="1"/>
  <c r="J11" i="3"/>
  <c r="H4" i="4"/>
  <c r="H13" i="8"/>
  <c r="P7" i="1"/>
  <c r="I12" i="7"/>
  <c r="I8" i="11"/>
  <c r="N11" i="1"/>
  <c r="H5" i="4"/>
  <c r="O8" i="1"/>
  <c r="O11" i="1"/>
  <c r="I7" i="2"/>
  <c r="I11" i="2"/>
  <c r="H4" i="3"/>
  <c r="I8" i="3"/>
  <c r="I12" i="3"/>
  <c r="I6" i="4"/>
  <c r="I12" i="6"/>
  <c r="H5" i="7"/>
  <c r="H9" i="7"/>
  <c r="I5" i="2"/>
  <c r="I12" i="4"/>
  <c r="J12" i="12"/>
  <c r="I7" i="3"/>
  <c r="I8" i="4"/>
  <c r="H12" i="7"/>
  <c r="P4" i="1"/>
  <c r="J10" i="2"/>
  <c r="H8" i="7"/>
  <c r="P5" i="1"/>
  <c r="H12" i="3"/>
  <c r="I7" i="6"/>
  <c r="P8" i="1"/>
  <c r="P11" i="1"/>
  <c r="J8" i="2"/>
  <c r="J12" i="2"/>
  <c r="I4" i="3"/>
  <c r="J9" i="3"/>
  <c r="J13" i="3"/>
  <c r="H11" i="4"/>
  <c r="J4" i="6"/>
  <c r="I13" i="6"/>
  <c r="I6" i="7"/>
  <c r="I10" i="7"/>
  <c r="I6" i="12"/>
  <c r="J4" i="11"/>
  <c r="J12" i="11"/>
  <c r="H9" i="11"/>
  <c r="I11" i="11"/>
  <c r="I12" i="11"/>
  <c r="H13" i="11"/>
  <c r="I5" i="11"/>
  <c r="H8" i="11"/>
  <c r="H4" i="11"/>
  <c r="I6" i="11"/>
  <c r="I7" i="11"/>
  <c r="I4" i="11"/>
  <c r="J8" i="11"/>
  <c r="J9" i="11"/>
  <c r="H11" i="11"/>
  <c r="H5" i="11"/>
  <c r="H6" i="11"/>
  <c r="I9" i="11"/>
  <c r="H10" i="11"/>
  <c r="I13" i="11"/>
  <c r="J6" i="11"/>
  <c r="J10" i="11"/>
  <c r="J7" i="11"/>
  <c r="J11" i="11"/>
  <c r="J4" i="12"/>
  <c r="J8" i="12"/>
  <c r="H4" i="12"/>
  <c r="I9" i="12"/>
  <c r="J5" i="12"/>
  <c r="H7" i="12"/>
  <c r="I10" i="12"/>
  <c r="I11" i="12"/>
  <c r="H12" i="12"/>
  <c r="I5" i="12"/>
  <c r="H8" i="12"/>
  <c r="I12" i="12"/>
  <c r="I4" i="12"/>
  <c r="I13" i="12"/>
  <c r="J6" i="12"/>
  <c r="J10" i="12"/>
  <c r="H5" i="12"/>
  <c r="J7" i="12"/>
  <c r="H9" i="12"/>
  <c r="J11" i="12"/>
  <c r="H13" i="12"/>
  <c r="H6" i="12"/>
  <c r="H10" i="12"/>
  <c r="J7" i="8"/>
  <c r="I13" i="8"/>
  <c r="J10" i="8"/>
  <c r="H5" i="8"/>
  <c r="H9" i="8"/>
  <c r="J11" i="8"/>
  <c r="H6" i="8"/>
  <c r="H10" i="8"/>
  <c r="J7" i="7"/>
  <c r="J11" i="7"/>
  <c r="J10" i="7"/>
  <c r="I5" i="7"/>
  <c r="H6" i="7"/>
  <c r="I9" i="7"/>
  <c r="H10" i="7"/>
  <c r="I13" i="7"/>
  <c r="J5" i="6"/>
  <c r="J9" i="6"/>
  <c r="H4" i="6"/>
  <c r="J6" i="6"/>
  <c r="H8" i="6"/>
  <c r="J10" i="6"/>
  <c r="H12" i="6"/>
  <c r="H5" i="6"/>
  <c r="H9" i="6"/>
  <c r="H13" i="6"/>
  <c r="J7" i="4"/>
  <c r="J11" i="4"/>
  <c r="H13" i="4"/>
  <c r="J6" i="4"/>
  <c r="J10" i="4"/>
  <c r="I5" i="4"/>
  <c r="H6" i="4"/>
  <c r="I9" i="4"/>
  <c r="H10" i="4"/>
  <c r="I13" i="4"/>
  <c r="J6" i="3"/>
  <c r="J10" i="3"/>
  <c r="H5" i="3"/>
  <c r="J7" i="3"/>
  <c r="H9" i="3"/>
  <c r="H13" i="3"/>
  <c r="H6" i="3"/>
  <c r="H10" i="3"/>
  <c r="J6" i="2"/>
  <c r="H5" i="2"/>
  <c r="J7" i="2"/>
  <c r="H9" i="2"/>
  <c r="J11" i="2"/>
  <c r="H13" i="2"/>
  <c r="H6" i="2"/>
  <c r="H10" i="2"/>
  <c r="N6" i="1"/>
  <c r="N10" i="1"/>
  <c r="P12" i="1"/>
  <c r="N13" i="1"/>
  <c r="N9" i="1"/>
  <c r="N4" i="1"/>
  <c r="O5" i="1"/>
  <c r="O9" i="1"/>
  <c r="O13" i="1"/>
  <c r="N5" i="1"/>
  <c r="S3" i="1"/>
  <c r="T3" i="1" s="1"/>
  <c r="M3" i="2"/>
  <c r="N3" i="2" s="1"/>
  <c r="M10" i="11" l="1"/>
  <c r="N10" i="11" s="1"/>
  <c r="M4" i="8"/>
  <c r="N4" i="8" s="1"/>
  <c r="M10" i="6"/>
  <c r="N10" i="6" s="1"/>
  <c r="M7" i="12"/>
  <c r="N7" i="12" s="1"/>
  <c r="M8" i="11"/>
  <c r="N8" i="11" s="1"/>
  <c r="M7" i="8"/>
  <c r="N7" i="8" s="1"/>
  <c r="M7" i="6"/>
  <c r="N7" i="6" s="1"/>
  <c r="M10" i="8"/>
  <c r="N10" i="8" s="1"/>
  <c r="M11" i="4"/>
  <c r="N11" i="4" s="1"/>
  <c r="M4" i="7"/>
  <c r="N4" i="7" s="1"/>
  <c r="M9" i="2"/>
  <c r="N9" i="2" s="1"/>
  <c r="M4" i="6"/>
  <c r="N4" i="6" s="1"/>
  <c r="M8" i="12"/>
  <c r="N8" i="12" s="1"/>
  <c r="M12" i="7"/>
  <c r="N12" i="7" s="1"/>
  <c r="M12" i="12"/>
  <c r="N12" i="12" s="1"/>
  <c r="M13" i="12"/>
  <c r="N13" i="12" s="1"/>
  <c r="M10" i="7"/>
  <c r="N10" i="7" s="1"/>
  <c r="S9" i="1"/>
  <c r="T9" i="1" s="1"/>
  <c r="M9" i="3"/>
  <c r="N9" i="3" s="1"/>
  <c r="M6" i="12"/>
  <c r="N6" i="12" s="1"/>
  <c r="M8" i="2"/>
  <c r="N8" i="2" s="1"/>
  <c r="M13" i="7"/>
  <c r="N13" i="7" s="1"/>
  <c r="S7" i="1"/>
  <c r="T7" i="1" s="1"/>
  <c r="M11" i="8"/>
  <c r="N11" i="8" s="1"/>
  <c r="M10" i="2"/>
  <c r="N10" i="2" s="1"/>
  <c r="M10" i="3"/>
  <c r="N10" i="3" s="1"/>
  <c r="S11" i="1"/>
  <c r="T11" i="1" s="1"/>
  <c r="S10" i="1"/>
  <c r="T10" i="1" s="1"/>
  <c r="M8" i="4"/>
  <c r="N8" i="4" s="1"/>
  <c r="M13" i="6"/>
  <c r="N13" i="6" s="1"/>
  <c r="M11" i="11"/>
  <c r="N11" i="11" s="1"/>
  <c r="M4" i="3"/>
  <c r="N4" i="3" s="1"/>
  <c r="M5" i="11"/>
  <c r="N5" i="11" s="1"/>
  <c r="S8" i="1"/>
  <c r="T8" i="1" s="1"/>
  <c r="M13" i="3"/>
  <c r="N13" i="3" s="1"/>
  <c r="S6" i="1"/>
  <c r="T6" i="1" s="1"/>
  <c r="M13" i="4"/>
  <c r="N13" i="4" s="1"/>
  <c r="S5" i="1"/>
  <c r="T5" i="1" s="1"/>
  <c r="M13" i="2"/>
  <c r="N13" i="2" s="1"/>
  <c r="M12" i="8"/>
  <c r="N12" i="8" s="1"/>
  <c r="M6" i="8"/>
  <c r="N6" i="8" s="1"/>
  <c r="M12" i="11"/>
  <c r="N12" i="11" s="1"/>
  <c r="M5" i="2"/>
  <c r="N5" i="2" s="1"/>
  <c r="M6" i="6"/>
  <c r="N6" i="6" s="1"/>
  <c r="M4" i="11"/>
  <c r="N4" i="11" s="1"/>
  <c r="M11" i="6"/>
  <c r="N11" i="6" s="1"/>
  <c r="G5" i="5"/>
  <c r="G6" i="5"/>
  <c r="K13" i="5"/>
  <c r="M13" i="5"/>
  <c r="N13" i="5"/>
  <c r="G4" i="5"/>
  <c r="K6" i="5"/>
  <c r="M6" i="5"/>
  <c r="N6" i="5"/>
  <c r="K4" i="5"/>
  <c r="M4" i="5"/>
  <c r="N4" i="5"/>
  <c r="K10" i="5"/>
  <c r="M10" i="5"/>
  <c r="N10" i="5"/>
  <c r="N9" i="5"/>
  <c r="M9" i="5"/>
  <c r="K9" i="5"/>
  <c r="H4" i="5"/>
  <c r="L4" i="5"/>
  <c r="J4" i="5"/>
  <c r="D4" i="5"/>
  <c r="I4" i="5"/>
  <c r="G13" i="5"/>
  <c r="H12" i="5"/>
  <c r="J12" i="5"/>
  <c r="I12" i="5"/>
  <c r="L12" i="5"/>
  <c r="G10" i="5"/>
  <c r="G8" i="5"/>
  <c r="I11" i="5"/>
  <c r="J11" i="5"/>
  <c r="H11" i="5"/>
  <c r="L11" i="5"/>
  <c r="G7" i="5"/>
  <c r="H6" i="5"/>
  <c r="J6" i="5"/>
  <c r="L6" i="5"/>
  <c r="D6" i="5"/>
  <c r="I6" i="5"/>
  <c r="N8" i="5"/>
  <c r="M8" i="5"/>
  <c r="K8" i="5"/>
  <c r="D11" i="5"/>
  <c r="K11" i="5"/>
  <c r="M11" i="5"/>
  <c r="N11" i="5"/>
  <c r="D12" i="5"/>
  <c r="K12" i="5"/>
  <c r="M12" i="5"/>
  <c r="N12" i="5"/>
  <c r="N7" i="5"/>
  <c r="M7" i="5"/>
  <c r="K7" i="5"/>
  <c r="I8" i="5"/>
  <c r="J8" i="5"/>
  <c r="H8" i="5"/>
  <c r="D8" i="5"/>
  <c r="L8" i="5"/>
  <c r="G11" i="5"/>
  <c r="J13" i="5"/>
  <c r="L13" i="5"/>
  <c r="I13" i="5"/>
  <c r="D13" i="5"/>
  <c r="H13" i="5"/>
  <c r="I9" i="5"/>
  <c r="L9" i="5"/>
  <c r="H9" i="5"/>
  <c r="D9" i="5"/>
  <c r="J9" i="5"/>
  <c r="I5" i="5"/>
  <c r="J5" i="5"/>
  <c r="H5" i="5"/>
  <c r="L5" i="5"/>
  <c r="G12" i="5"/>
  <c r="L10" i="5"/>
  <c r="J10" i="5"/>
  <c r="H10" i="5"/>
  <c r="D10" i="5"/>
  <c r="I10" i="5"/>
  <c r="I7" i="5"/>
  <c r="J7" i="5"/>
  <c r="L7" i="5"/>
  <c r="D7" i="5"/>
  <c r="H7" i="5"/>
  <c r="D5" i="5"/>
  <c r="K5" i="5"/>
  <c r="M5" i="5"/>
  <c r="N5" i="5"/>
  <c r="G9" i="5"/>
</calcChain>
</file>

<file path=xl/sharedStrings.xml><?xml version="1.0" encoding="utf-8"?>
<sst xmlns="http://schemas.openxmlformats.org/spreadsheetml/2006/main" count="243" uniqueCount="45">
  <si>
    <t>AVG</t>
  </si>
  <si>
    <t>STDEV</t>
  </si>
  <si>
    <t>STERR</t>
  </si>
  <si>
    <t>BAM tOmpA folding</t>
  </si>
  <si>
    <t>BAM tOmpA folding repeat</t>
  </si>
  <si>
    <t>Charlotte BAM WT tOmpA 071119</t>
  </si>
  <si>
    <t>Charlotte BAM WT tOmpA 2 221119</t>
  </si>
  <si>
    <t>Time (s)</t>
  </si>
  <si>
    <t>Unfolded</t>
  </si>
  <si>
    <t>Folded</t>
  </si>
  <si>
    <t>Fraction folded</t>
  </si>
  <si>
    <t>FAB1_1</t>
  </si>
  <si>
    <t>FAB1_2</t>
  </si>
  <si>
    <t>Charlotte BAM PL ox tOmpA 071119</t>
  </si>
  <si>
    <t>191211_LL_tOmpA_FOLDING</t>
  </si>
  <si>
    <t>191205_LL_tOmpA_FOLD</t>
  </si>
  <si>
    <t>BamA PLE tOmpA folding</t>
  </si>
  <si>
    <t>Charlotte BAM PL DTT tOmpA 081119</t>
  </si>
  <si>
    <t>Charlotte BAM PL DTT tOmpA 2 221119</t>
  </si>
  <si>
    <t>191211_LL-DTT_tOmpA_FOLDING</t>
  </si>
  <si>
    <t>191205_LL-DTT_tOmpA_FOLD</t>
  </si>
  <si>
    <t>200226_P5L-Fab1_tOmpA_folding</t>
  </si>
  <si>
    <t>200228_P5L-Fab1_tOmpA_folding</t>
  </si>
  <si>
    <t>200128_LL-Fab1_tOmpA_folding</t>
  </si>
  <si>
    <t>200217_LL-Fab1_tOmpA_folding</t>
  </si>
  <si>
    <t>Charlotte Empty tOmpA 081119</t>
  </si>
  <si>
    <t>Charlotte Empty tOmpA 221119</t>
  </si>
  <si>
    <t>6.2.18</t>
  </si>
  <si>
    <t>9.5.18</t>
  </si>
  <si>
    <t>10.5_1</t>
  </si>
  <si>
    <t>10.5_2</t>
  </si>
  <si>
    <t>AVERAGE</t>
  </si>
  <si>
    <t>2.2.18 _+25mM DTT)</t>
  </si>
  <si>
    <t>14.2+25mMDTT</t>
  </si>
  <si>
    <t>26.3 +25mMDTT</t>
  </si>
  <si>
    <t>9.5 (25mM DTT)</t>
  </si>
  <si>
    <t>Charlotte BAM PL tOmpA 2 221119</t>
  </si>
  <si>
    <t>MAX</t>
  </si>
  <si>
    <t>MIN</t>
  </si>
  <si>
    <t>RANGE</t>
  </si>
  <si>
    <t>RANGE/2</t>
  </si>
  <si>
    <t>220304_BAM-WT_DAR-B_tOmpA_FOLDING</t>
  </si>
  <si>
    <t>220310_BAM-WT_tOmpA_FOLDINJG</t>
  </si>
  <si>
    <t>220310_BAM-WT_tOmpA_Dar-B_FOLDINJG</t>
  </si>
  <si>
    <t>BamA PLE tOmpA folding_2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</si>
</sst>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"/>
    <numFmt numFmtId="166" formatCode="0.000000000000000000"/>
  </numFmts>
  <fonts count="7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color rgb="FF0A0101"/>
      <name val="Calibri Body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5">
    <xf numFmtId="0" fontId="0" fillId="0" borderId="0" xfId="0"/>
    <xf numFmtId="0" fontId="1" fillId="2" borderId="1" xfId="1"/>
    <xf numFmtId="0" fontId="3" fillId="3" borderId="1" xfId="3"/>
    <xf numFmtId="0" fontId="2" fillId="3" borderId="2" xfId="2"/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1" xfId="1" applyFont="1"/>
    <xf numFmtId="0" fontId="2" fillId="3" borderId="2" xfId="2" applyFont="1"/>
    <xf numFmtId="0" fontId="4" fillId="0" borderId="0" xfId="0" applyFont="1" applyAlignment="1"/>
    <xf numFmtId="0" fontId="2" fillId="4" borderId="3" xfId="2" applyFill="1" applyBorder="1" applyAlignment="1">
      <alignment horizontal="center"/>
    </xf>
    <xf numFmtId="0" fontId="4" fillId="4" borderId="3" xfId="0" applyFont="1" applyFill="1" applyBorder="1"/>
    <xf numFmtId="164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workbookViewId="0">
      <selection activeCell="S2" sqref="S2:S13"/>
    </sheetView>
  </sheetViews>
  <sheetFormatPr baseColWidth="10" defaultColWidth="8.83203125" defaultRowHeight="16"/>
  <cols>
    <col min="1" max="1" width="8" bestFit="1" customWidth="1"/>
    <col min="2" max="3" width="10.1640625" bestFit="1" customWidth="1"/>
    <col min="4" max="4" width="13.5" bestFit="1" customWidth="1"/>
    <col min="5" max="6" width="10.1640625" bestFit="1" customWidth="1"/>
    <col min="7" max="7" width="13.5" bestFit="1" customWidth="1"/>
    <col min="8" max="8" width="9.1640625" bestFit="1" customWidth="1"/>
    <col min="9" max="9" width="10.1640625" bestFit="1" customWidth="1"/>
    <col min="10" max="10" width="13.5" bestFit="1" customWidth="1"/>
    <col min="11" max="11" width="9.1640625" bestFit="1" customWidth="1"/>
    <col min="12" max="12" width="10.1640625" bestFit="1" customWidth="1"/>
    <col min="13" max="13" width="13.5" bestFit="1" customWidth="1"/>
    <col min="14" max="16" width="12.1640625" bestFit="1" customWidth="1"/>
  </cols>
  <sheetData>
    <row r="1" spans="1:28" s="5" customFormat="1">
      <c r="A1" s="4"/>
      <c r="B1" s="14" t="s">
        <v>3</v>
      </c>
      <c r="C1" s="14"/>
      <c r="D1" s="14"/>
      <c r="E1" s="14" t="s">
        <v>4</v>
      </c>
      <c r="F1" s="14"/>
      <c r="G1" s="14"/>
      <c r="H1" s="14" t="s">
        <v>5</v>
      </c>
      <c r="I1" s="14"/>
      <c r="J1" s="14"/>
      <c r="K1" s="14" t="s">
        <v>6</v>
      </c>
      <c r="L1" s="14"/>
      <c r="M1" s="14"/>
      <c r="N1" s="4"/>
      <c r="O1" s="4"/>
      <c r="P1" s="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t="s">
        <v>8</v>
      </c>
      <c r="I2" t="s">
        <v>9</v>
      </c>
      <c r="J2" s="2" t="s">
        <v>10</v>
      </c>
      <c r="K2" t="s">
        <v>8</v>
      </c>
      <c r="L2" t="s">
        <v>9</v>
      </c>
      <c r="M2" s="2" t="s">
        <v>10</v>
      </c>
      <c r="N2" s="3" t="s">
        <v>0</v>
      </c>
      <c r="O2" s="3" t="s">
        <v>1</v>
      </c>
      <c r="P2" s="3" t="s">
        <v>2</v>
      </c>
      <c r="Q2" s="9" t="s">
        <v>37</v>
      </c>
      <c r="R2" s="9" t="s">
        <v>38</v>
      </c>
      <c r="S2" s="9" t="s">
        <v>39</v>
      </c>
      <c r="T2" s="9" t="s">
        <v>40</v>
      </c>
    </row>
    <row r="3" spans="1:28">
      <c r="A3" s="1">
        <v>0</v>
      </c>
      <c r="B3">
        <v>0</v>
      </c>
      <c r="C3">
        <v>0</v>
      </c>
      <c r="D3" s="2">
        <v>0</v>
      </c>
      <c r="E3">
        <v>0</v>
      </c>
      <c r="F3">
        <v>0</v>
      </c>
      <c r="G3" s="2">
        <v>0</v>
      </c>
      <c r="H3">
        <v>0</v>
      </c>
      <c r="I3">
        <v>0</v>
      </c>
      <c r="J3" s="2">
        <v>0</v>
      </c>
      <c r="K3">
        <v>0</v>
      </c>
      <c r="L3">
        <v>0</v>
      </c>
      <c r="M3" s="2">
        <v>0</v>
      </c>
      <c r="N3" s="3">
        <f>AVERAGE(D3,G3,J3,M3)</f>
        <v>0</v>
      </c>
      <c r="O3" s="3">
        <f>STDEV(D3,G3,J3,M3)</f>
        <v>0</v>
      </c>
      <c r="P3" s="3">
        <f>STDEV(D3,G3,J3,M3)/(SQRT(COUNT(D3,G3,J3,M3)))</f>
        <v>0</v>
      </c>
      <c r="Q3" s="10">
        <f>MAX($D3,$G3,$J3,$M3)</f>
        <v>0</v>
      </c>
      <c r="R3" s="10">
        <f>MIN($D3,$G3,$J3,$M3)</f>
        <v>0</v>
      </c>
      <c r="S3" s="10">
        <f>Q3-R3</f>
        <v>0</v>
      </c>
      <c r="T3" s="9">
        <f>S3/2</f>
        <v>0</v>
      </c>
    </row>
    <row r="4" spans="1:28">
      <c r="A4" s="1">
        <v>120</v>
      </c>
      <c r="B4">
        <v>11490.146000000001</v>
      </c>
      <c r="C4">
        <v>1933.2760000000001</v>
      </c>
      <c r="D4" s="2">
        <f>C4/SUM(B4:C4)</f>
        <v>0.14402258976883839</v>
      </c>
      <c r="E4">
        <v>10437.731</v>
      </c>
      <c r="F4">
        <v>1237.7190000000001</v>
      </c>
      <c r="G4" s="2">
        <f>F4/SUM(E4:F4)</f>
        <v>0.10601038932118248</v>
      </c>
      <c r="H4">
        <v>8614.9740000000002</v>
      </c>
      <c r="I4">
        <v>1918.326</v>
      </c>
      <c r="J4" s="2">
        <f>I4/SUM(H4:I4)</f>
        <v>0.18212013329156107</v>
      </c>
      <c r="K4">
        <v>9459.66</v>
      </c>
      <c r="L4">
        <v>948.06200000000001</v>
      </c>
      <c r="M4" s="2">
        <f>L4/SUM(K4:L4)</f>
        <v>9.1092171754779766E-2</v>
      </c>
      <c r="N4" s="3">
        <f t="shared" ref="N4:N12" si="0">AVERAGE(D4,G4,J4,M4)</f>
        <v>0.13081132103409043</v>
      </c>
      <c r="O4" s="3">
        <f t="shared" ref="O4:O13" si="1">STDEV(D4,G4,J4,M4)</f>
        <v>4.0824130405739956E-2</v>
      </c>
      <c r="P4" s="3">
        <f t="shared" ref="P4:P13" si="2">STDEV(D4,G4,J4,M4)/(SQRT(COUNT(D4,G4,J4,M4)))</f>
        <v>2.0412065202869978E-2</v>
      </c>
      <c r="Q4" s="10">
        <f t="shared" ref="Q4:Q13" si="3">MAX($D4,$G4,$J4,$M4)</f>
        <v>0.18212013329156107</v>
      </c>
      <c r="R4" s="10">
        <f t="shared" ref="R4:R13" si="4">MIN($D4,$G4,$J4,$M4)</f>
        <v>9.1092171754779766E-2</v>
      </c>
      <c r="S4" s="10">
        <f t="shared" ref="S4:S13" si="5">Q4-R4</f>
        <v>9.1027961536781304E-2</v>
      </c>
      <c r="T4" s="9">
        <f t="shared" ref="T4:T13" si="6">S4/2</f>
        <v>4.5513980768390652E-2</v>
      </c>
    </row>
    <row r="5" spans="1:28">
      <c r="A5" s="1">
        <v>300</v>
      </c>
      <c r="B5">
        <v>9673.0949999999993</v>
      </c>
      <c r="C5">
        <v>3813.7109999999998</v>
      </c>
      <c r="D5" s="2">
        <f t="shared" ref="D5:D13" si="7">C5/SUM(B5:C5)</f>
        <v>0.28277347505406397</v>
      </c>
      <c r="E5">
        <v>8672.9529999999995</v>
      </c>
      <c r="F5">
        <v>3458.1750000000002</v>
      </c>
      <c r="G5" s="2">
        <f t="shared" ref="G5:G13" si="8">F5/SUM(E5:F5)</f>
        <v>0.28506623621480209</v>
      </c>
      <c r="H5">
        <v>8447.0750000000007</v>
      </c>
      <c r="I5">
        <v>3925.7820000000002</v>
      </c>
      <c r="J5" s="2">
        <f t="shared" ref="J5:J13" si="9">I5/SUM(H5:I5)</f>
        <v>0.31728985471989213</v>
      </c>
      <c r="K5">
        <v>9056.66</v>
      </c>
      <c r="L5">
        <v>2743.9830000000002</v>
      </c>
      <c r="M5" s="2">
        <f t="shared" ref="M5:M13" si="10">L5/SUM(K5:L5)</f>
        <v>0.23252826138372293</v>
      </c>
      <c r="N5" s="3">
        <f t="shared" si="0"/>
        <v>0.27941445684312027</v>
      </c>
      <c r="O5" s="3">
        <f t="shared" si="1"/>
        <v>3.5005174390786979E-2</v>
      </c>
      <c r="P5" s="3">
        <f t="shared" si="2"/>
        <v>1.750258719539349E-2</v>
      </c>
      <c r="Q5" s="10">
        <f t="shared" si="3"/>
        <v>0.31728985471989213</v>
      </c>
      <c r="R5" s="10">
        <f t="shared" si="4"/>
        <v>0.23252826138372293</v>
      </c>
      <c r="S5" s="10">
        <f t="shared" si="5"/>
        <v>8.47615933361692E-2</v>
      </c>
      <c r="T5" s="9">
        <f t="shared" si="6"/>
        <v>4.23807966680846E-2</v>
      </c>
    </row>
    <row r="6" spans="1:28">
      <c r="A6" s="1">
        <v>600</v>
      </c>
      <c r="B6">
        <v>7188.1459999999997</v>
      </c>
      <c r="C6">
        <v>5942.61</v>
      </c>
      <c r="D6" s="2">
        <f t="shared" si="7"/>
        <v>0.45257180926977852</v>
      </c>
      <c r="E6">
        <v>6744.0039999999999</v>
      </c>
      <c r="F6">
        <v>5566.125</v>
      </c>
      <c r="G6" s="2">
        <f t="shared" si="8"/>
        <v>0.45215813741675653</v>
      </c>
      <c r="H6">
        <v>6657.7110000000002</v>
      </c>
      <c r="I6">
        <v>5718.6809999999996</v>
      </c>
      <c r="J6" s="2">
        <f t="shared" si="9"/>
        <v>0.46206366120271558</v>
      </c>
      <c r="K6">
        <v>7038.2960000000003</v>
      </c>
      <c r="L6">
        <v>5227.5889999999999</v>
      </c>
      <c r="M6" s="2">
        <f t="shared" si="10"/>
        <v>0.42618930472607558</v>
      </c>
      <c r="N6" s="3">
        <f t="shared" si="0"/>
        <v>0.44824572815383157</v>
      </c>
      <c r="O6" s="3">
        <f t="shared" si="1"/>
        <v>1.5399599694259134E-2</v>
      </c>
      <c r="P6" s="3">
        <f t="shared" si="2"/>
        <v>7.6997998471295672E-3</v>
      </c>
      <c r="Q6" s="10">
        <f t="shared" si="3"/>
        <v>0.46206366120271558</v>
      </c>
      <c r="R6" s="10">
        <f t="shared" si="4"/>
        <v>0.42618930472607558</v>
      </c>
      <c r="S6" s="10">
        <f t="shared" si="5"/>
        <v>3.5874356476640001E-2</v>
      </c>
      <c r="T6" s="9">
        <f t="shared" si="6"/>
        <v>1.7937178238320001E-2</v>
      </c>
    </row>
    <row r="7" spans="1:28">
      <c r="A7" s="1">
        <v>1200</v>
      </c>
      <c r="B7">
        <v>4324.5389999999998</v>
      </c>
      <c r="C7">
        <v>8594.8529999999992</v>
      </c>
      <c r="D7" s="2">
        <f t="shared" si="7"/>
        <v>0.66526760702051613</v>
      </c>
      <c r="E7">
        <v>4563.2250000000004</v>
      </c>
      <c r="F7">
        <v>7876.61</v>
      </c>
      <c r="G7" s="2">
        <f t="shared" si="8"/>
        <v>0.63317640467096226</v>
      </c>
      <c r="H7">
        <v>4593.7610000000004</v>
      </c>
      <c r="I7">
        <v>8513.4590000000007</v>
      </c>
      <c r="J7" s="2">
        <f t="shared" si="9"/>
        <v>0.64952438427065384</v>
      </c>
      <c r="K7">
        <v>4419.8819999999996</v>
      </c>
      <c r="L7">
        <v>8374.8529999999992</v>
      </c>
      <c r="M7" s="2">
        <f t="shared" si="10"/>
        <v>0.65455462735257897</v>
      </c>
      <c r="N7" s="3">
        <f t="shared" si="0"/>
        <v>0.6506307558286778</v>
      </c>
      <c r="O7" s="3">
        <f t="shared" si="1"/>
        <v>1.3360546557050625E-2</v>
      </c>
      <c r="P7" s="3">
        <f t="shared" si="2"/>
        <v>6.6802732785253126E-3</v>
      </c>
      <c r="Q7" s="10">
        <f t="shared" si="3"/>
        <v>0.66526760702051613</v>
      </c>
      <c r="R7" s="10">
        <f t="shared" si="4"/>
        <v>0.63317640467096226</v>
      </c>
      <c r="S7" s="10">
        <f t="shared" si="5"/>
        <v>3.2091202349553871E-2</v>
      </c>
      <c r="T7" s="9">
        <f t="shared" si="6"/>
        <v>1.6045601174776936E-2</v>
      </c>
    </row>
    <row r="8" spans="1:28">
      <c r="A8" s="1">
        <v>1800</v>
      </c>
      <c r="B8">
        <v>2444.8609999999999</v>
      </c>
      <c r="C8">
        <v>9655.51</v>
      </c>
      <c r="D8" s="2">
        <f t="shared" si="7"/>
        <v>0.79795156693955915</v>
      </c>
      <c r="E8">
        <v>3188.2759999999998</v>
      </c>
      <c r="F8">
        <v>9680.0949999999993</v>
      </c>
      <c r="G8" s="2">
        <f t="shared" si="8"/>
        <v>0.75223934715590657</v>
      </c>
      <c r="H8">
        <v>2972.8110000000001</v>
      </c>
      <c r="I8">
        <v>9700.51</v>
      </c>
      <c r="J8" s="2">
        <f t="shared" si="9"/>
        <v>0.76542762548190801</v>
      </c>
      <c r="K8">
        <v>2938.761</v>
      </c>
      <c r="L8">
        <v>9881.4590000000007</v>
      </c>
      <c r="M8" s="2">
        <f t="shared" si="10"/>
        <v>0.77077140641892261</v>
      </c>
      <c r="N8" s="3">
        <f t="shared" si="0"/>
        <v>0.771597486499074</v>
      </c>
      <c r="O8" s="3">
        <f t="shared" si="1"/>
        <v>1.9218261350106711E-2</v>
      </c>
      <c r="P8" s="3">
        <f t="shared" si="2"/>
        <v>9.6091306750533557E-3</v>
      </c>
      <c r="Q8" s="10">
        <f t="shared" si="3"/>
        <v>0.79795156693955915</v>
      </c>
      <c r="R8" s="10">
        <f t="shared" si="4"/>
        <v>0.75223934715590657</v>
      </c>
      <c r="S8" s="10">
        <f t="shared" si="5"/>
        <v>4.5712219783652586E-2</v>
      </c>
      <c r="T8" s="9">
        <f t="shared" si="6"/>
        <v>2.2856109891826293E-2</v>
      </c>
    </row>
    <row r="9" spans="1:28">
      <c r="A9" s="1">
        <v>2700</v>
      </c>
      <c r="B9">
        <v>1610.4469999999999</v>
      </c>
      <c r="C9">
        <v>10016.094999999999</v>
      </c>
      <c r="D9" s="2">
        <f t="shared" si="7"/>
        <v>0.8614852980361658</v>
      </c>
      <c r="E9">
        <v>2175.4969999999998</v>
      </c>
      <c r="F9">
        <v>9992.0239999999994</v>
      </c>
      <c r="G9" s="2">
        <f t="shared" si="8"/>
        <v>0.82120458226453852</v>
      </c>
      <c r="H9">
        <v>1626.569</v>
      </c>
      <c r="I9">
        <v>11517.995000000001</v>
      </c>
      <c r="J9" s="2">
        <f t="shared" si="9"/>
        <v>0.87625538587662555</v>
      </c>
      <c r="K9">
        <v>1349.376</v>
      </c>
      <c r="L9">
        <v>10277.752</v>
      </c>
      <c r="M9" s="2">
        <f t="shared" si="10"/>
        <v>0.88394588930301621</v>
      </c>
      <c r="N9" s="3">
        <f t="shared" si="0"/>
        <v>0.86072278887008646</v>
      </c>
      <c r="O9" s="3">
        <f t="shared" si="1"/>
        <v>2.7945447077193195E-2</v>
      </c>
      <c r="P9" s="3">
        <f t="shared" si="2"/>
        <v>1.3972723538596597E-2</v>
      </c>
      <c r="Q9" s="10">
        <f t="shared" si="3"/>
        <v>0.88394588930301621</v>
      </c>
      <c r="R9" s="10">
        <f t="shared" si="4"/>
        <v>0.82120458226453852</v>
      </c>
      <c r="S9" s="10">
        <f t="shared" si="5"/>
        <v>6.2741307038477689E-2</v>
      </c>
      <c r="T9" s="9">
        <f t="shared" si="6"/>
        <v>3.1370653519238845E-2</v>
      </c>
    </row>
    <row r="10" spans="1:28">
      <c r="A10" s="1">
        <v>3600</v>
      </c>
      <c r="B10">
        <v>1158.6690000000001</v>
      </c>
      <c r="C10">
        <v>10460.752</v>
      </c>
      <c r="D10" s="2">
        <f t="shared" si="7"/>
        <v>0.90028169217726084</v>
      </c>
      <c r="E10">
        <v>1376.134</v>
      </c>
      <c r="F10">
        <v>10583.924000000001</v>
      </c>
      <c r="G10" s="2">
        <f t="shared" si="8"/>
        <v>0.88493918674976324</v>
      </c>
      <c r="H10">
        <v>1045.8910000000001</v>
      </c>
      <c r="I10">
        <v>12355.945</v>
      </c>
      <c r="J10" s="2">
        <f t="shared" si="9"/>
        <v>0.92195912560040283</v>
      </c>
      <c r="K10">
        <v>947.77</v>
      </c>
      <c r="L10">
        <v>10590.338</v>
      </c>
      <c r="M10" s="2">
        <f t="shared" si="10"/>
        <v>0.91785741648457442</v>
      </c>
      <c r="N10" s="3">
        <f t="shared" si="0"/>
        <v>0.90625935525300039</v>
      </c>
      <c r="O10" s="3">
        <f t="shared" si="1"/>
        <v>1.7041907699804845E-2</v>
      </c>
      <c r="P10" s="3">
        <f t="shared" si="2"/>
        <v>8.5209538499024223E-3</v>
      </c>
      <c r="Q10" s="10">
        <f t="shared" si="3"/>
        <v>0.92195912560040283</v>
      </c>
      <c r="R10" s="10">
        <f t="shared" si="4"/>
        <v>0.88493918674976324</v>
      </c>
      <c r="S10" s="10">
        <f t="shared" si="5"/>
        <v>3.7019938850639589E-2</v>
      </c>
      <c r="T10" s="9">
        <f t="shared" si="6"/>
        <v>1.8509969425319794E-2</v>
      </c>
    </row>
    <row r="11" spans="1:28">
      <c r="A11" s="1">
        <v>5400</v>
      </c>
      <c r="B11">
        <v>666.64800000000002</v>
      </c>
      <c r="C11">
        <v>10792.823</v>
      </c>
      <c r="D11" s="2">
        <f t="shared" si="7"/>
        <v>0.9418255868879114</v>
      </c>
      <c r="E11">
        <v>981.47699999999998</v>
      </c>
      <c r="F11">
        <v>11274.51</v>
      </c>
      <c r="G11" s="2">
        <f t="shared" si="8"/>
        <v>0.91991856714599973</v>
      </c>
      <c r="H11">
        <v>582.74900000000002</v>
      </c>
      <c r="I11">
        <v>12391.772999999999</v>
      </c>
      <c r="J11" s="2">
        <f t="shared" si="9"/>
        <v>0.95508512760624242</v>
      </c>
      <c r="K11">
        <v>783.06200000000001</v>
      </c>
      <c r="L11">
        <v>11050.146000000001</v>
      </c>
      <c r="M11" s="2">
        <f t="shared" si="10"/>
        <v>0.93382504558358137</v>
      </c>
      <c r="N11" s="3">
        <f t="shared" si="0"/>
        <v>0.93766358180593379</v>
      </c>
      <c r="O11" s="3">
        <f t="shared" si="1"/>
        <v>1.4724723539976848E-2</v>
      </c>
      <c r="P11" s="3">
        <f t="shared" si="2"/>
        <v>7.3623617699884241E-3</v>
      </c>
      <c r="Q11" s="10">
        <f t="shared" si="3"/>
        <v>0.95508512760624242</v>
      </c>
      <c r="R11" s="10">
        <f t="shared" si="4"/>
        <v>0.91991856714599973</v>
      </c>
      <c r="S11" s="10">
        <f t="shared" si="5"/>
        <v>3.5166560460242691E-2</v>
      </c>
      <c r="T11" s="9">
        <f t="shared" si="6"/>
        <v>1.7583280230121345E-2</v>
      </c>
    </row>
    <row r="12" spans="1:28">
      <c r="A12" s="1">
        <v>7200</v>
      </c>
      <c r="B12">
        <v>397.04199999999997</v>
      </c>
      <c r="C12">
        <v>10234.803</v>
      </c>
      <c r="D12" s="2">
        <f t="shared" si="7"/>
        <v>0.96265539988590887</v>
      </c>
      <c r="E12">
        <v>644.45600000000002</v>
      </c>
      <c r="F12">
        <v>11576.803</v>
      </c>
      <c r="G12" s="2">
        <f t="shared" si="8"/>
        <v>0.94726762602772763</v>
      </c>
      <c r="H12">
        <v>263.678</v>
      </c>
      <c r="I12">
        <v>12297.772999999999</v>
      </c>
      <c r="J12" s="2">
        <f t="shared" si="9"/>
        <v>0.97900895366307605</v>
      </c>
      <c r="K12">
        <v>623.33500000000004</v>
      </c>
      <c r="L12">
        <v>11525.459000000001</v>
      </c>
      <c r="M12" s="2">
        <f t="shared" si="10"/>
        <v>0.94869161498663979</v>
      </c>
      <c r="N12" s="3">
        <f t="shared" si="0"/>
        <v>0.95940589864083803</v>
      </c>
      <c r="O12" s="3">
        <f t="shared" si="1"/>
        <v>1.4798339555497593E-2</v>
      </c>
      <c r="P12" s="3">
        <f t="shared" si="2"/>
        <v>7.3991697777487965E-3</v>
      </c>
      <c r="Q12" s="10">
        <f t="shared" si="3"/>
        <v>0.97900895366307605</v>
      </c>
      <c r="R12" s="10">
        <f t="shared" si="4"/>
        <v>0.94726762602772763</v>
      </c>
      <c r="S12" s="10">
        <f t="shared" si="5"/>
        <v>3.1741327635348426E-2</v>
      </c>
      <c r="T12" s="9">
        <f t="shared" si="6"/>
        <v>1.5870663817674213E-2</v>
      </c>
    </row>
    <row r="13" spans="1:28">
      <c r="A13" s="1">
        <v>10800</v>
      </c>
      <c r="B13">
        <v>418.40600000000001</v>
      </c>
      <c r="C13">
        <v>9943.3379999999997</v>
      </c>
      <c r="D13" s="2">
        <f t="shared" si="7"/>
        <v>0.95962011800330127</v>
      </c>
      <c r="E13">
        <v>469.92</v>
      </c>
      <c r="F13">
        <v>10842.316999999999</v>
      </c>
      <c r="G13" s="2">
        <f t="shared" si="8"/>
        <v>0.95845914472972937</v>
      </c>
      <c r="H13">
        <v>428.50599999999997</v>
      </c>
      <c r="I13">
        <v>11848.701999999999</v>
      </c>
      <c r="J13" s="2">
        <f t="shared" si="9"/>
        <v>0.96509743909201506</v>
      </c>
      <c r="K13">
        <v>552.33500000000004</v>
      </c>
      <c r="L13">
        <v>12289.630999999999</v>
      </c>
      <c r="M13" s="2">
        <f t="shared" si="10"/>
        <v>0.95698984096360318</v>
      </c>
      <c r="N13" s="3">
        <f>AVERAGE(D13,G13,J13,M13)</f>
        <v>0.96004163569716228</v>
      </c>
      <c r="O13" s="3">
        <f t="shared" si="1"/>
        <v>3.538198877556614E-3</v>
      </c>
      <c r="P13" s="3">
        <f t="shared" si="2"/>
        <v>1.769099438778307E-3</v>
      </c>
      <c r="Q13" s="10">
        <f t="shared" si="3"/>
        <v>0.96509743909201506</v>
      </c>
      <c r="R13" s="10">
        <f t="shared" si="4"/>
        <v>0.95698984096360318</v>
      </c>
      <c r="S13" s="10">
        <f t="shared" si="5"/>
        <v>8.1075981284118859E-3</v>
      </c>
      <c r="T13" s="9">
        <f t="shared" si="6"/>
        <v>4.0537990642059429E-3</v>
      </c>
    </row>
  </sheetData>
  <mergeCells count="8">
    <mergeCell ref="Q1:S1"/>
    <mergeCell ref="T1:V1"/>
    <mergeCell ref="W1:Y1"/>
    <mergeCell ref="Z1:AB1"/>
    <mergeCell ref="B1:D1"/>
    <mergeCell ref="E1:G1"/>
    <mergeCell ref="H1:J1"/>
    <mergeCell ref="K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3"/>
  <sheetViews>
    <sheetView workbookViewId="0">
      <selection activeCell="N4" sqref="N3:N13"/>
    </sheetView>
  </sheetViews>
  <sheetFormatPr baseColWidth="10" defaultColWidth="11" defaultRowHeight="16"/>
  <sheetData>
    <row r="1" spans="1:14">
      <c r="A1" s="4"/>
      <c r="B1" s="14" t="s">
        <v>23</v>
      </c>
      <c r="C1" s="14"/>
      <c r="D1" s="14"/>
      <c r="E1" s="14" t="s">
        <v>24</v>
      </c>
      <c r="F1" s="14"/>
      <c r="G1" s="14"/>
      <c r="H1" s="4"/>
      <c r="I1" s="4"/>
      <c r="J1" s="4"/>
    </row>
    <row r="2" spans="1:14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s="3" t="s">
        <v>0</v>
      </c>
      <c r="I2" s="3" t="s">
        <v>1</v>
      </c>
      <c r="J2" s="3" t="s">
        <v>2</v>
      </c>
      <c r="K2" s="9" t="s">
        <v>37</v>
      </c>
      <c r="L2" s="9" t="s">
        <v>38</v>
      </c>
      <c r="M2" s="9" t="s">
        <v>39</v>
      </c>
      <c r="N2" s="9" t="s">
        <v>40</v>
      </c>
    </row>
    <row r="3" spans="1:14">
      <c r="A3" s="1">
        <v>0</v>
      </c>
      <c r="B3">
        <v>0</v>
      </c>
      <c r="C3">
        <v>0</v>
      </c>
      <c r="D3" s="2">
        <v>0</v>
      </c>
      <c r="F3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10">
        <f>MAX($D3,$G3)</f>
        <v>0</v>
      </c>
      <c r="L3" s="10">
        <f>MIN($D3,$G3)</f>
        <v>0</v>
      </c>
      <c r="M3" s="10">
        <f>K3-L3</f>
        <v>0</v>
      </c>
      <c r="N3" s="9">
        <f>M3/2</f>
        <v>0</v>
      </c>
    </row>
    <row r="4" spans="1:14">
      <c r="A4" s="1">
        <v>120</v>
      </c>
      <c r="B4">
        <v>8965.7019999999993</v>
      </c>
      <c r="C4">
        <v>0</v>
      </c>
      <c r="D4" s="2">
        <f>C4/(C4+B4)</f>
        <v>0</v>
      </c>
      <c r="E4">
        <v>10599.602000000001</v>
      </c>
      <c r="F4">
        <v>0</v>
      </c>
      <c r="G4" s="2">
        <f>F4/(F4+E4)</f>
        <v>0</v>
      </c>
      <c r="H4" s="3">
        <f t="shared" ref="H4:H13" si="0">AVERAGE(D4,G4)</f>
        <v>0</v>
      </c>
      <c r="I4" s="3">
        <f t="shared" ref="I4:I13" si="1">STDEV(D4,G4)</f>
        <v>0</v>
      </c>
      <c r="J4" s="3">
        <f t="shared" ref="J4:J13" si="2">STDEV(D4,G4)/SQRT(COUNT(D4,G4))</f>
        <v>0</v>
      </c>
      <c r="K4" s="10">
        <f t="shared" ref="K4:K13" si="3">MAX($D4,$G4)</f>
        <v>0</v>
      </c>
      <c r="L4" s="10">
        <f t="shared" ref="L4:L12" si="4">MIN($D4,$G4)</f>
        <v>0</v>
      </c>
      <c r="M4" s="10">
        <f t="shared" ref="M4:M12" si="5">K4-L4</f>
        <v>0</v>
      </c>
      <c r="N4" s="9">
        <f t="shared" ref="N4:N12" si="6">M4/2</f>
        <v>0</v>
      </c>
    </row>
    <row r="5" spans="1:14">
      <c r="A5" s="1">
        <v>300</v>
      </c>
      <c r="B5">
        <v>9536.4089999999997</v>
      </c>
      <c r="C5">
        <v>0</v>
      </c>
      <c r="D5" s="2">
        <f t="shared" ref="D5:D13" si="7">C5/(C5+B5)</f>
        <v>0</v>
      </c>
      <c r="E5">
        <v>11273.087</v>
      </c>
      <c r="F5">
        <v>0</v>
      </c>
      <c r="G5" s="2">
        <f t="shared" ref="G5:G13" si="8">F5/(F5+E5)</f>
        <v>0</v>
      </c>
      <c r="H5" s="3">
        <f t="shared" si="0"/>
        <v>0</v>
      </c>
      <c r="I5" s="3">
        <f t="shared" si="1"/>
        <v>0</v>
      </c>
      <c r="J5" s="3">
        <f t="shared" si="2"/>
        <v>0</v>
      </c>
      <c r="K5" s="10">
        <f t="shared" si="3"/>
        <v>0</v>
      </c>
      <c r="L5" s="10">
        <f t="shared" si="4"/>
        <v>0</v>
      </c>
      <c r="M5" s="10">
        <f t="shared" si="5"/>
        <v>0</v>
      </c>
      <c r="N5" s="9">
        <f t="shared" si="6"/>
        <v>0</v>
      </c>
    </row>
    <row r="6" spans="1:14">
      <c r="A6" s="1">
        <v>600</v>
      </c>
      <c r="B6">
        <v>10067.187</v>
      </c>
      <c r="C6">
        <v>0</v>
      </c>
      <c r="D6" s="2">
        <f t="shared" si="7"/>
        <v>0</v>
      </c>
      <c r="E6">
        <v>11393.794</v>
      </c>
      <c r="F6">
        <v>0</v>
      </c>
      <c r="G6" s="2">
        <f t="shared" si="8"/>
        <v>0</v>
      </c>
      <c r="H6" s="3">
        <f t="shared" si="0"/>
        <v>0</v>
      </c>
      <c r="I6" s="3">
        <f t="shared" si="1"/>
        <v>0</v>
      </c>
      <c r="J6" s="3">
        <f t="shared" si="2"/>
        <v>0</v>
      </c>
      <c r="K6" s="10">
        <f t="shared" si="3"/>
        <v>0</v>
      </c>
      <c r="L6" s="10">
        <f t="shared" si="4"/>
        <v>0</v>
      </c>
      <c r="M6" s="10">
        <f t="shared" si="5"/>
        <v>0</v>
      </c>
      <c r="N6" s="9">
        <f t="shared" si="6"/>
        <v>0</v>
      </c>
    </row>
    <row r="7" spans="1:14">
      <c r="A7" s="1">
        <v>1200</v>
      </c>
      <c r="B7">
        <v>10016.723</v>
      </c>
      <c r="C7">
        <v>0</v>
      </c>
      <c r="D7" s="2">
        <f t="shared" si="7"/>
        <v>0</v>
      </c>
      <c r="E7">
        <v>10971.087</v>
      </c>
      <c r="F7">
        <v>0</v>
      </c>
      <c r="G7" s="2">
        <f t="shared" si="8"/>
        <v>0</v>
      </c>
      <c r="H7" s="3">
        <f t="shared" si="0"/>
        <v>0</v>
      </c>
      <c r="I7" s="3">
        <f t="shared" si="1"/>
        <v>0</v>
      </c>
      <c r="J7" s="3">
        <f t="shared" si="2"/>
        <v>0</v>
      </c>
      <c r="K7" s="10">
        <f t="shared" si="3"/>
        <v>0</v>
      </c>
      <c r="L7" s="10">
        <f t="shared" si="4"/>
        <v>0</v>
      </c>
      <c r="M7" s="10">
        <f t="shared" si="5"/>
        <v>0</v>
      </c>
      <c r="N7" s="9">
        <f t="shared" si="6"/>
        <v>0</v>
      </c>
    </row>
    <row r="8" spans="1:14">
      <c r="A8" s="1">
        <v>1800</v>
      </c>
      <c r="B8">
        <v>9252.652</v>
      </c>
      <c r="C8">
        <v>0</v>
      </c>
      <c r="D8" s="2">
        <f t="shared" si="7"/>
        <v>0</v>
      </c>
      <c r="E8">
        <v>12262.228999999999</v>
      </c>
      <c r="F8">
        <v>0</v>
      </c>
      <c r="G8" s="2">
        <f t="shared" si="8"/>
        <v>0</v>
      </c>
      <c r="H8" s="3">
        <f t="shared" si="0"/>
        <v>0</v>
      </c>
      <c r="I8" s="3">
        <f t="shared" si="1"/>
        <v>0</v>
      </c>
      <c r="J8" s="3">
        <f t="shared" si="2"/>
        <v>0</v>
      </c>
      <c r="K8" s="10">
        <f t="shared" si="3"/>
        <v>0</v>
      </c>
      <c r="L8" s="10">
        <f t="shared" si="4"/>
        <v>0</v>
      </c>
      <c r="M8" s="10">
        <f t="shared" si="5"/>
        <v>0</v>
      </c>
      <c r="N8" s="9">
        <f t="shared" si="6"/>
        <v>0</v>
      </c>
    </row>
    <row r="9" spans="1:14">
      <c r="A9" s="1">
        <v>2700</v>
      </c>
      <c r="B9">
        <v>10281.723</v>
      </c>
      <c r="C9">
        <v>0</v>
      </c>
      <c r="D9" s="2">
        <f t="shared" si="7"/>
        <v>0</v>
      </c>
      <c r="E9">
        <v>11193.087</v>
      </c>
      <c r="F9">
        <v>103.364</v>
      </c>
      <c r="G9" s="2">
        <f t="shared" si="8"/>
        <v>9.150130425918725E-3</v>
      </c>
      <c r="H9" s="3">
        <f t="shared" si="0"/>
        <v>4.5750652129593625E-3</v>
      </c>
      <c r="I9" s="3">
        <f t="shared" si="1"/>
        <v>6.470119272908483E-3</v>
      </c>
      <c r="J9" s="3">
        <f t="shared" si="2"/>
        <v>4.5750652129593625E-3</v>
      </c>
      <c r="K9" s="10">
        <f t="shared" si="3"/>
        <v>9.150130425918725E-3</v>
      </c>
      <c r="L9" s="10">
        <f t="shared" si="4"/>
        <v>0</v>
      </c>
      <c r="M9" s="10">
        <f t="shared" si="5"/>
        <v>9.150130425918725E-3</v>
      </c>
      <c r="N9" s="9">
        <f t="shared" si="6"/>
        <v>4.5750652129593625E-3</v>
      </c>
    </row>
    <row r="10" spans="1:14">
      <c r="A10" s="1">
        <v>3600</v>
      </c>
      <c r="B10">
        <v>10324.894</v>
      </c>
      <c r="C10">
        <v>159.19200000000001</v>
      </c>
      <c r="D10" s="2">
        <f t="shared" si="7"/>
        <v>1.5184156253582813E-2</v>
      </c>
      <c r="E10">
        <v>10910.38</v>
      </c>
      <c r="F10">
        <v>234.02099999999999</v>
      </c>
      <c r="G10" s="2">
        <f t="shared" si="8"/>
        <v>2.0998975180451601E-2</v>
      </c>
      <c r="H10" s="3">
        <f t="shared" si="0"/>
        <v>1.8091565717017206E-2</v>
      </c>
      <c r="I10" s="3">
        <f t="shared" si="1"/>
        <v>4.1116978945608031E-3</v>
      </c>
      <c r="J10" s="3">
        <f t="shared" si="2"/>
        <v>2.9074094634343938E-3</v>
      </c>
      <c r="K10" s="10">
        <f t="shared" si="3"/>
        <v>2.0998975180451601E-2</v>
      </c>
      <c r="L10" s="10">
        <f t="shared" si="4"/>
        <v>1.5184156253582813E-2</v>
      </c>
      <c r="M10" s="10">
        <f t="shared" si="5"/>
        <v>5.8148189268687877E-3</v>
      </c>
      <c r="N10" s="9">
        <f t="shared" si="6"/>
        <v>2.9074094634343938E-3</v>
      </c>
    </row>
    <row r="11" spans="1:14">
      <c r="A11" s="1">
        <v>5400</v>
      </c>
      <c r="B11">
        <v>10190.43</v>
      </c>
      <c r="C11">
        <v>371.84899999999999</v>
      </c>
      <c r="D11" s="2">
        <f t="shared" si="7"/>
        <v>3.5205375658037434E-2</v>
      </c>
      <c r="E11">
        <v>13521.522000000001</v>
      </c>
      <c r="F11">
        <v>598.33500000000004</v>
      </c>
      <c r="G11" s="2">
        <f t="shared" si="8"/>
        <v>4.2375429156258457E-2</v>
      </c>
      <c r="H11" s="3">
        <f t="shared" si="0"/>
        <v>3.8790402407147942E-2</v>
      </c>
      <c r="I11" s="3">
        <f t="shared" si="1"/>
        <v>5.0699934500624119E-3</v>
      </c>
      <c r="J11" s="3">
        <f t="shared" si="2"/>
        <v>3.5850267491105109E-3</v>
      </c>
      <c r="K11" s="10">
        <f t="shared" si="3"/>
        <v>4.2375429156258457E-2</v>
      </c>
      <c r="L11" s="10">
        <f t="shared" si="4"/>
        <v>3.5205375658037434E-2</v>
      </c>
      <c r="M11" s="10">
        <f t="shared" si="5"/>
        <v>7.1700534982210226E-3</v>
      </c>
      <c r="N11" s="9">
        <f t="shared" si="6"/>
        <v>3.5850267491105113E-3</v>
      </c>
    </row>
    <row r="12" spans="1:14">
      <c r="A12" s="1">
        <v>7200</v>
      </c>
      <c r="B12">
        <v>9905.3590000000004</v>
      </c>
      <c r="C12">
        <v>566.91999999999996</v>
      </c>
      <c r="D12" s="2">
        <f t="shared" si="7"/>
        <v>5.413530330885951E-2</v>
      </c>
      <c r="E12">
        <v>11126.308999999999</v>
      </c>
      <c r="F12">
        <v>665.74900000000002</v>
      </c>
      <c r="G12" s="2">
        <f t="shared" si="8"/>
        <v>5.6457405484267469E-2</v>
      </c>
      <c r="H12" s="3">
        <f t="shared" si="0"/>
        <v>5.5296354396563489E-2</v>
      </c>
      <c r="I12" s="3">
        <f t="shared" si="1"/>
        <v>1.6419741948390013E-3</v>
      </c>
      <c r="J12" s="3">
        <f t="shared" si="2"/>
        <v>1.1610510877039792E-3</v>
      </c>
      <c r="K12" s="10">
        <f t="shared" si="3"/>
        <v>5.6457405484267469E-2</v>
      </c>
      <c r="L12" s="10">
        <f t="shared" si="4"/>
        <v>5.413530330885951E-2</v>
      </c>
      <c r="M12" s="10">
        <f t="shared" si="5"/>
        <v>2.3221021754079585E-3</v>
      </c>
      <c r="N12" s="9">
        <f t="shared" si="6"/>
        <v>1.1610510877039792E-3</v>
      </c>
    </row>
    <row r="13" spans="1:14">
      <c r="A13" s="1">
        <v>10800</v>
      </c>
      <c r="B13">
        <v>9388.4089999999997</v>
      </c>
      <c r="C13">
        <v>948.52700000000004</v>
      </c>
      <c r="D13" s="2">
        <f t="shared" si="7"/>
        <v>9.1760943474933007E-2</v>
      </c>
      <c r="E13">
        <v>10873.258</v>
      </c>
      <c r="F13">
        <v>1023.477</v>
      </c>
      <c r="G13" s="2">
        <f t="shared" si="8"/>
        <v>8.6030074638125495E-2</v>
      </c>
      <c r="H13" s="3">
        <f t="shared" si="0"/>
        <v>8.8895509056529251E-2</v>
      </c>
      <c r="I13" s="3">
        <f t="shared" si="1"/>
        <v>4.0523362165972533E-3</v>
      </c>
      <c r="J13" s="3">
        <f t="shared" si="2"/>
        <v>2.8654344184037557E-3</v>
      </c>
      <c r="K13" s="10">
        <f t="shared" si="3"/>
        <v>9.1760943474933007E-2</v>
      </c>
      <c r="L13" s="10">
        <f>MIN($D13,$G13)</f>
        <v>8.6030074638125495E-2</v>
      </c>
      <c r="M13" s="10">
        <f>K13-L13</f>
        <v>5.7308688368075122E-3</v>
      </c>
      <c r="N13" s="9">
        <f>M13/2</f>
        <v>2.8654344184037561E-3</v>
      </c>
    </row>
    <row r="23" ht="17" customHeight="1"/>
  </sheetData>
  <mergeCells count="2">
    <mergeCell ref="B1:D1"/>
    <mergeCell ref="E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4"/>
  <sheetViews>
    <sheetView workbookViewId="0">
      <selection activeCell="Q12" sqref="Q12"/>
    </sheetView>
  </sheetViews>
  <sheetFormatPr baseColWidth="10" defaultColWidth="11" defaultRowHeight="16"/>
  <sheetData>
    <row r="1" spans="1:13">
      <c r="B1" s="4" t="s">
        <v>27</v>
      </c>
      <c r="C1" s="4" t="s">
        <v>28</v>
      </c>
      <c r="D1" s="4" t="s">
        <v>29</v>
      </c>
      <c r="E1" s="4" t="s">
        <v>30</v>
      </c>
      <c r="F1" s="4">
        <v>21.5</v>
      </c>
    </row>
    <row r="2" spans="1:13" s="4" customFormat="1">
      <c r="A2" s="6" t="s">
        <v>7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  <c r="G2" s="7" t="s">
        <v>31</v>
      </c>
      <c r="H2" s="7" t="s">
        <v>1</v>
      </c>
      <c r="I2" s="7" t="s">
        <v>2</v>
      </c>
      <c r="J2" s="9" t="s">
        <v>37</v>
      </c>
      <c r="K2" s="9" t="s">
        <v>38</v>
      </c>
      <c r="L2" s="9" t="s">
        <v>39</v>
      </c>
      <c r="M2" s="9" t="s">
        <v>40</v>
      </c>
    </row>
    <row r="3" spans="1:13" s="4" customFormat="1">
      <c r="A3" s="6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7">
        <v>0</v>
      </c>
      <c r="H3" s="7">
        <v>0</v>
      </c>
      <c r="I3" s="7">
        <v>0</v>
      </c>
      <c r="J3" s="9">
        <v>0</v>
      </c>
      <c r="K3" s="9">
        <v>0</v>
      </c>
      <c r="L3" s="9">
        <v>0</v>
      </c>
      <c r="M3" s="9">
        <v>0</v>
      </c>
    </row>
    <row r="4" spans="1:13">
      <c r="A4" s="1">
        <v>120</v>
      </c>
      <c r="B4">
        <v>0.13753524323540287</v>
      </c>
      <c r="C4">
        <v>0.17055009702389312</v>
      </c>
      <c r="D4">
        <v>0.22051772142788539</v>
      </c>
      <c r="E4">
        <v>9.37728614338246E-2</v>
      </c>
      <c r="F4">
        <v>0.11042678967429027</v>
      </c>
      <c r="G4" s="3">
        <f>AVERAGE(B4:F4)</f>
        <v>0.14656054255905926</v>
      </c>
      <c r="H4" s="3">
        <f>STDEV(B4:F4)</f>
        <v>5.0544056113591002E-2</v>
      </c>
      <c r="I4" s="3">
        <f>STDEV(B4:F4)/SQRT(COUNT(B4:F4))</f>
        <v>2.2603989065710661E-2</v>
      </c>
      <c r="J4" s="10">
        <f>MAX($B4:$F4)</f>
        <v>0.22051772142788539</v>
      </c>
      <c r="K4" s="10">
        <f>MIN($B4:$F4)</f>
        <v>9.37728614338246E-2</v>
      </c>
      <c r="L4" s="10">
        <f>J4-K4</f>
        <v>0.12674485999406079</v>
      </c>
      <c r="M4" s="9">
        <f>L4/2</f>
        <v>6.3372429997030397E-2</v>
      </c>
    </row>
    <row r="5" spans="1:13">
      <c r="A5" s="1">
        <v>300</v>
      </c>
      <c r="B5">
        <v>0.2795506215359625</v>
      </c>
      <c r="C5">
        <v>0.34617076745346748</v>
      </c>
      <c r="D5">
        <v>0.39182488440723462</v>
      </c>
      <c r="E5">
        <v>0.27775578222449887</v>
      </c>
      <c r="F5">
        <v>0.25855181931212545</v>
      </c>
      <c r="G5" s="3">
        <f t="shared" ref="G5:G13" si="0">AVERAGE(B5:F5)</f>
        <v>0.31077077498665784</v>
      </c>
      <c r="H5" s="3">
        <f t="shared" ref="H5:H13" si="1">STDEV(B5:F5)</f>
        <v>5.6157001301979578E-2</v>
      </c>
      <c r="I5" s="3">
        <f t="shared" ref="I5:I13" si="2">STDEV(B5:F5)/SQRT(COUNT(B5:F5))</f>
        <v>2.5114174464754106E-2</v>
      </c>
      <c r="J5" s="10">
        <f t="shared" ref="J5:J13" si="3">MAX($B5:$F5)</f>
        <v>0.39182488440723462</v>
      </c>
      <c r="K5" s="10">
        <f t="shared" ref="K5:K13" si="4">MIN($B5:$F5)</f>
        <v>0.25855181931212545</v>
      </c>
      <c r="L5" s="10">
        <f t="shared" ref="L5:L13" si="5">J5-K5</f>
        <v>0.13327306509510917</v>
      </c>
      <c r="M5" s="9">
        <f t="shared" ref="M5:M13" si="6">L5/2</f>
        <v>6.6636532547554583E-2</v>
      </c>
    </row>
    <row r="6" spans="1:13">
      <c r="A6" s="1">
        <v>600</v>
      </c>
      <c r="B6">
        <v>0.42030667034615543</v>
      </c>
      <c r="C6">
        <v>0.5032799906598332</v>
      </c>
      <c r="D6">
        <v>0.57389989980345768</v>
      </c>
      <c r="E6">
        <v>0.42052555501280992</v>
      </c>
      <c r="F6">
        <v>0.46290530006618957</v>
      </c>
      <c r="G6" s="3">
        <f>AVERAGE(B6:F6)</f>
        <v>0.4761834831776891</v>
      </c>
      <c r="H6" s="3">
        <f t="shared" si="1"/>
        <v>6.4573702314623935E-2</v>
      </c>
      <c r="I6" s="3">
        <f t="shared" si="2"/>
        <v>2.8878237586866924E-2</v>
      </c>
      <c r="J6" s="10">
        <f t="shared" si="3"/>
        <v>0.57389989980345768</v>
      </c>
      <c r="K6" s="10">
        <f t="shared" si="4"/>
        <v>0.42030667034615543</v>
      </c>
      <c r="L6" s="10">
        <f t="shared" si="5"/>
        <v>0.15359322945730225</v>
      </c>
      <c r="M6" s="9">
        <f t="shared" si="6"/>
        <v>7.6796614728651125E-2</v>
      </c>
    </row>
    <row r="7" spans="1:13">
      <c r="A7" s="1">
        <v>900</v>
      </c>
      <c r="B7">
        <v>0.52102503899136765</v>
      </c>
      <c r="C7">
        <v>0.62299658334234498</v>
      </c>
      <c r="D7">
        <v>0.67663179099150572</v>
      </c>
      <c r="E7">
        <v>0.52757411360532047</v>
      </c>
      <c r="F7">
        <v>0.5548070725843578</v>
      </c>
      <c r="G7" s="3">
        <f t="shared" si="0"/>
        <v>0.5806069199029793</v>
      </c>
      <c r="H7" s="3">
        <f t="shared" si="1"/>
        <v>6.7167273713664363E-2</v>
      </c>
      <c r="I7" s="3">
        <f t="shared" si="2"/>
        <v>3.003811797741765E-2</v>
      </c>
      <c r="J7" s="10">
        <f t="shared" si="3"/>
        <v>0.67663179099150572</v>
      </c>
      <c r="K7" s="10">
        <f t="shared" si="4"/>
        <v>0.52102503899136765</v>
      </c>
      <c r="L7" s="10">
        <f t="shared" si="5"/>
        <v>0.15560675200013807</v>
      </c>
      <c r="M7" s="9">
        <f t="shared" si="6"/>
        <v>7.7803376000069036E-2</v>
      </c>
    </row>
    <row r="8" spans="1:13">
      <c r="A8" s="1">
        <v>1200</v>
      </c>
      <c r="B8">
        <v>0.58360146581300221</v>
      </c>
      <c r="C8">
        <v>0.70601241162884987</v>
      </c>
      <c r="D8">
        <v>0.77395439322773185</v>
      </c>
      <c r="E8">
        <v>0.58850450413396038</v>
      </c>
      <c r="F8">
        <v>0.63328647778021807</v>
      </c>
      <c r="G8" s="3">
        <f t="shared" si="0"/>
        <v>0.65707185051675254</v>
      </c>
      <c r="H8" s="3">
        <f t="shared" si="1"/>
        <v>8.173406524708858E-2</v>
      </c>
      <c r="I8" s="3">
        <f t="shared" si="2"/>
        <v>3.6552585193978637E-2</v>
      </c>
      <c r="J8" s="10">
        <f t="shared" si="3"/>
        <v>0.77395439322773185</v>
      </c>
      <c r="K8" s="10">
        <f t="shared" si="4"/>
        <v>0.58360146581300221</v>
      </c>
      <c r="L8" s="10">
        <f t="shared" si="5"/>
        <v>0.19035292741472964</v>
      </c>
      <c r="M8" s="9">
        <f t="shared" si="6"/>
        <v>9.5176463707364822E-2</v>
      </c>
    </row>
    <row r="9" spans="1:13">
      <c r="A9" s="1">
        <v>1800</v>
      </c>
      <c r="B9">
        <v>0.69964251142765166</v>
      </c>
      <c r="C9">
        <v>0.80417379113565823</v>
      </c>
      <c r="D9">
        <v>0.8357681463475769</v>
      </c>
      <c r="E9">
        <v>0.69734416655926679</v>
      </c>
      <c r="F9">
        <v>0.74321385129177719</v>
      </c>
      <c r="G9" s="3">
        <f t="shared" si="0"/>
        <v>0.7560284933523862</v>
      </c>
      <c r="H9" s="3">
        <f t="shared" si="1"/>
        <v>6.2176816777543817E-2</v>
      </c>
      <c r="I9" s="3">
        <f t="shared" si="2"/>
        <v>2.7806317787827477E-2</v>
      </c>
      <c r="J9" s="10">
        <f t="shared" si="3"/>
        <v>0.8357681463475769</v>
      </c>
      <c r="K9" s="10">
        <f t="shared" si="4"/>
        <v>0.69734416655926679</v>
      </c>
      <c r="L9" s="10">
        <f t="shared" si="5"/>
        <v>0.13842397978831011</v>
      </c>
      <c r="M9" s="9">
        <f t="shared" si="6"/>
        <v>6.9211989894155057E-2</v>
      </c>
    </row>
    <row r="10" spans="1:13">
      <c r="A10" s="1">
        <v>2700</v>
      </c>
      <c r="B10">
        <v>0.82825585437924854</v>
      </c>
      <c r="C10">
        <v>0.87291285832045129</v>
      </c>
      <c r="D10">
        <v>0.89211485494632592</v>
      </c>
      <c r="E10">
        <v>0.81698788296408409</v>
      </c>
      <c r="F10">
        <v>0.84078343755293272</v>
      </c>
      <c r="G10" s="3">
        <f t="shared" si="0"/>
        <v>0.85021097763260856</v>
      </c>
      <c r="H10" s="3">
        <f t="shared" si="1"/>
        <v>3.1408558901460229E-2</v>
      </c>
      <c r="I10" s="3">
        <f t="shared" si="2"/>
        <v>1.4046334555794238E-2</v>
      </c>
      <c r="J10" s="10">
        <f t="shared" si="3"/>
        <v>0.89211485494632592</v>
      </c>
      <c r="K10" s="10">
        <f t="shared" si="4"/>
        <v>0.81698788296408409</v>
      </c>
      <c r="L10" s="10">
        <f t="shared" si="5"/>
        <v>7.512697198224183E-2</v>
      </c>
      <c r="M10" s="9">
        <f t="shared" si="6"/>
        <v>3.7563485991120915E-2</v>
      </c>
    </row>
    <row r="11" spans="1:13">
      <c r="A11" s="1">
        <v>3600</v>
      </c>
      <c r="B11">
        <v>0.85923813904641744</v>
      </c>
      <c r="C11">
        <v>0.92594982318042174</v>
      </c>
      <c r="D11">
        <v>0.9166926683772364</v>
      </c>
      <c r="E11">
        <v>0.86851619505803723</v>
      </c>
      <c r="F11">
        <v>0.89637922419096028</v>
      </c>
      <c r="G11" s="3">
        <f t="shared" si="0"/>
        <v>0.89335520997061457</v>
      </c>
      <c r="H11" s="3">
        <f t="shared" si="1"/>
        <v>2.9142501726243959E-2</v>
      </c>
      <c r="I11" s="3">
        <f t="shared" si="2"/>
        <v>1.3032922978857291E-2</v>
      </c>
      <c r="J11" s="10">
        <f t="shared" si="3"/>
        <v>0.92594982318042174</v>
      </c>
      <c r="K11" s="10">
        <f t="shared" si="4"/>
        <v>0.85923813904641744</v>
      </c>
      <c r="L11" s="10">
        <f t="shared" si="5"/>
        <v>6.6711684134004301E-2</v>
      </c>
      <c r="M11" s="9">
        <f t="shared" si="6"/>
        <v>3.335584206700215E-2</v>
      </c>
    </row>
    <row r="12" spans="1:13">
      <c r="A12" s="1">
        <v>5400</v>
      </c>
      <c r="B12">
        <v>0.90425840667926216</v>
      </c>
      <c r="C12">
        <v>0.94187313206723455</v>
      </c>
      <c r="D12">
        <v>0.94784668174661268</v>
      </c>
      <c r="E12">
        <v>0.90092326199114214</v>
      </c>
      <c r="F12">
        <v>0.90571703465995534</v>
      </c>
      <c r="G12" s="3">
        <f t="shared" si="0"/>
        <v>0.92012370342884131</v>
      </c>
      <c r="H12" s="3">
        <f t="shared" si="1"/>
        <v>2.2745976953492779E-2</v>
      </c>
      <c r="I12" s="3">
        <f t="shared" si="2"/>
        <v>1.0172310136530685E-2</v>
      </c>
      <c r="J12" s="10">
        <f t="shared" si="3"/>
        <v>0.94784668174661268</v>
      </c>
      <c r="K12" s="10">
        <f t="shared" si="4"/>
        <v>0.90092326199114214</v>
      </c>
      <c r="L12" s="10">
        <f t="shared" si="5"/>
        <v>4.6923419755470541E-2</v>
      </c>
      <c r="M12" s="9">
        <f t="shared" si="6"/>
        <v>2.3461709877735271E-2</v>
      </c>
    </row>
    <row r="13" spans="1:13">
      <c r="A13" s="1">
        <v>7200</v>
      </c>
      <c r="B13">
        <v>0.91769445126455107</v>
      </c>
      <c r="C13">
        <v>0.96921582402427786</v>
      </c>
      <c r="D13">
        <v>0.96459470769814848</v>
      </c>
      <c r="E13">
        <v>0.95258402190430669</v>
      </c>
      <c r="F13">
        <v>0.9581035065008161</v>
      </c>
      <c r="G13" s="3">
        <f t="shared" si="0"/>
        <v>0.95243850227841997</v>
      </c>
      <c r="H13" s="3">
        <f t="shared" si="1"/>
        <v>2.0423726305612559E-2</v>
      </c>
      <c r="I13" s="3">
        <f t="shared" si="2"/>
        <v>9.1337680746400654E-3</v>
      </c>
      <c r="J13" s="10">
        <f t="shared" si="3"/>
        <v>0.96921582402427786</v>
      </c>
      <c r="K13" s="10">
        <f t="shared" si="4"/>
        <v>0.91769445126455107</v>
      </c>
      <c r="L13" s="10">
        <f t="shared" si="5"/>
        <v>5.1521372759726791E-2</v>
      </c>
      <c r="M13" s="9">
        <f t="shared" si="6"/>
        <v>2.5760686379863396E-2</v>
      </c>
    </row>
    <row r="14" spans="1:13">
      <c r="M1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7"/>
  <sheetViews>
    <sheetView workbookViewId="0">
      <selection activeCell="E27" sqref="E27:H27"/>
    </sheetView>
  </sheetViews>
  <sheetFormatPr baseColWidth="10" defaultColWidth="11" defaultRowHeight="16"/>
  <cols>
    <col min="2" max="2" width="18.6640625" bestFit="1" customWidth="1"/>
    <col min="3" max="3" width="13.5" bestFit="1" customWidth="1"/>
  </cols>
  <sheetData>
    <row r="1" spans="1:10">
      <c r="B1" s="4" t="s">
        <v>32</v>
      </c>
      <c r="C1" s="4">
        <v>22.5</v>
      </c>
    </row>
    <row r="2" spans="1:10" s="4" customFormat="1">
      <c r="A2" s="6" t="s">
        <v>7</v>
      </c>
      <c r="B2" s="4" t="s">
        <v>10</v>
      </c>
      <c r="C2" s="4" t="s">
        <v>10</v>
      </c>
      <c r="D2" s="7" t="s">
        <v>31</v>
      </c>
      <c r="E2" s="7" t="s">
        <v>1</v>
      </c>
      <c r="F2" s="7" t="s">
        <v>2</v>
      </c>
      <c r="G2" s="9" t="s">
        <v>37</v>
      </c>
      <c r="H2" s="9" t="s">
        <v>38</v>
      </c>
      <c r="I2" s="9" t="s">
        <v>39</v>
      </c>
      <c r="J2" s="9" t="s">
        <v>40</v>
      </c>
    </row>
    <row r="3" spans="1:10">
      <c r="A3" s="1">
        <v>120</v>
      </c>
      <c r="B3">
        <v>7.7987906087864087E-2</v>
      </c>
      <c r="C3">
        <v>0.11719366782729301</v>
      </c>
      <c r="D3" s="3">
        <f t="shared" ref="D3:D12" si="0">AVERAGE(B3:C3)</f>
        <v>9.7590786957578557E-2</v>
      </c>
      <c r="E3" s="3">
        <f t="shared" ref="E3:E12" si="1">STDEV(B3:C3)</f>
        <v>2.7722659987534246E-2</v>
      </c>
      <c r="F3" s="3">
        <f t="shared" ref="F3:F12" si="2">STDEV(B3:C3)/SQRT(COUNT(B3:C3))</f>
        <v>1.9602880869714432E-2</v>
      </c>
      <c r="G3" s="10">
        <f>MAX($B3:$C3)</f>
        <v>0.11719366782729301</v>
      </c>
      <c r="H3" s="10">
        <f>MIN($B3:$C3)</f>
        <v>7.7987906087864087E-2</v>
      </c>
      <c r="I3" s="10">
        <f>G3-H3</f>
        <v>3.9205761739428927E-2</v>
      </c>
      <c r="J3" s="9">
        <f>I3/2</f>
        <v>1.9602880869714463E-2</v>
      </c>
    </row>
    <row r="4" spans="1:10">
      <c r="A4" s="1">
        <v>300</v>
      </c>
      <c r="B4">
        <v>0.13062238491829958</v>
      </c>
      <c r="C4">
        <v>0.27265459891263288</v>
      </c>
      <c r="D4" s="3">
        <f t="shared" si="0"/>
        <v>0.20163849191546623</v>
      </c>
      <c r="E4" s="3">
        <f t="shared" si="1"/>
        <v>0.10043194166233192</v>
      </c>
      <c r="F4" s="3">
        <f t="shared" si="2"/>
        <v>7.1016106997166636E-2</v>
      </c>
      <c r="G4" s="10">
        <f t="shared" ref="G4:G12" si="3">MAX($B4:$C4)</f>
        <v>0.27265459891263288</v>
      </c>
      <c r="H4" s="10">
        <f t="shared" ref="H4:H12" si="4">MIN($B4:$C4)</f>
        <v>0.13062238491829958</v>
      </c>
      <c r="I4" s="10">
        <f t="shared" ref="I4:I12" si="5">G4-H4</f>
        <v>0.1420322139943333</v>
      </c>
      <c r="J4" s="9">
        <f t="shared" ref="J4:J12" si="6">I4/2</f>
        <v>7.101610699716665E-2</v>
      </c>
    </row>
    <row r="5" spans="1:10">
      <c r="A5" s="1">
        <v>600</v>
      </c>
      <c r="B5">
        <v>0.33078702246676139</v>
      </c>
      <c r="C5">
        <v>0.49721504733253452</v>
      </c>
      <c r="D5" s="3">
        <f t="shared" si="0"/>
        <v>0.41400103489964796</v>
      </c>
      <c r="E5" s="3">
        <f t="shared" si="1"/>
        <v>0.1176823849620714</v>
      </c>
      <c r="F5" s="3">
        <f t="shared" si="2"/>
        <v>8.3214012432886467E-2</v>
      </c>
      <c r="G5" s="10">
        <f t="shared" si="3"/>
        <v>0.49721504733253452</v>
      </c>
      <c r="H5" s="10">
        <f t="shared" si="4"/>
        <v>0.33078702246676139</v>
      </c>
      <c r="I5" s="10">
        <f t="shared" si="5"/>
        <v>0.16642802486577313</v>
      </c>
      <c r="J5" s="9">
        <f t="shared" si="6"/>
        <v>8.3214012432886564E-2</v>
      </c>
    </row>
    <row r="6" spans="1:10">
      <c r="A6" s="1">
        <v>900</v>
      </c>
      <c r="B6">
        <v>0.38855413795813576</v>
      </c>
      <c r="C6">
        <v>0.6218976813655227</v>
      </c>
      <c r="D6" s="3">
        <f t="shared" si="0"/>
        <v>0.50522590966182923</v>
      </c>
      <c r="E6" s="3">
        <f t="shared" si="1"/>
        <v>0.16499880188946092</v>
      </c>
      <c r="F6" s="3">
        <f t="shared" si="2"/>
        <v>0.11667177170369354</v>
      </c>
      <c r="G6" s="10">
        <f t="shared" si="3"/>
        <v>0.6218976813655227</v>
      </c>
      <c r="H6" s="10">
        <f t="shared" si="4"/>
        <v>0.38855413795813576</v>
      </c>
      <c r="I6" s="10">
        <f t="shared" si="5"/>
        <v>0.23334354340738694</v>
      </c>
      <c r="J6" s="9">
        <f t="shared" si="6"/>
        <v>0.11667177170369347</v>
      </c>
    </row>
    <row r="7" spans="1:10">
      <c r="A7" s="1">
        <v>1200</v>
      </c>
      <c r="B7">
        <v>0.45465419455160133</v>
      </c>
      <c r="C7">
        <v>0.69871373400971803</v>
      </c>
      <c r="D7" s="3">
        <f t="shared" si="0"/>
        <v>0.57668396428065971</v>
      </c>
      <c r="E7" s="3">
        <f t="shared" si="1"/>
        <v>0.1725761553640999</v>
      </c>
      <c r="F7" s="3">
        <f t="shared" si="2"/>
        <v>0.12202976972905821</v>
      </c>
      <c r="G7" s="10">
        <f t="shared" si="3"/>
        <v>0.69871373400971803</v>
      </c>
      <c r="H7" s="10">
        <f t="shared" si="4"/>
        <v>0.45465419455160133</v>
      </c>
      <c r="I7" s="10">
        <f t="shared" si="5"/>
        <v>0.2440595394581167</v>
      </c>
      <c r="J7" s="9">
        <f t="shared" si="6"/>
        <v>0.12202976972905835</v>
      </c>
    </row>
    <row r="8" spans="1:10">
      <c r="A8" s="1">
        <v>1800</v>
      </c>
      <c r="B8">
        <v>0.57952768868063853</v>
      </c>
      <c r="C8">
        <v>0.81321708217596567</v>
      </c>
      <c r="D8" s="3">
        <f t="shared" si="0"/>
        <v>0.69637238542830215</v>
      </c>
      <c r="E8" s="3">
        <f t="shared" si="1"/>
        <v>0.16524335483191693</v>
      </c>
      <c r="F8" s="3">
        <f t="shared" si="2"/>
        <v>0.1168446967476633</v>
      </c>
      <c r="G8" s="10">
        <f t="shared" si="3"/>
        <v>0.81321708217596567</v>
      </c>
      <c r="H8" s="10">
        <f t="shared" si="4"/>
        <v>0.57952768868063853</v>
      </c>
      <c r="I8" s="10">
        <f t="shared" si="5"/>
        <v>0.23368939349532714</v>
      </c>
      <c r="J8" s="9">
        <f t="shared" si="6"/>
        <v>0.11684469674766357</v>
      </c>
    </row>
    <row r="9" spans="1:10">
      <c r="A9" s="1">
        <v>2700</v>
      </c>
      <c r="B9">
        <v>0.69333446985394942</v>
      </c>
      <c r="C9">
        <v>0.87044805053943686</v>
      </c>
      <c r="D9" s="3">
        <f t="shared" si="0"/>
        <v>0.78189126019669319</v>
      </c>
      <c r="E9" s="3">
        <f t="shared" si="1"/>
        <v>0.12523821394293863</v>
      </c>
      <c r="F9" s="3">
        <f t="shared" si="2"/>
        <v>8.8556790342743524E-2</v>
      </c>
      <c r="G9" s="10">
        <f t="shared" si="3"/>
        <v>0.87044805053943686</v>
      </c>
      <c r="H9" s="10">
        <f t="shared" si="4"/>
        <v>0.69333446985394942</v>
      </c>
      <c r="I9" s="10">
        <f t="shared" si="5"/>
        <v>0.17711358068548744</v>
      </c>
      <c r="J9" s="9">
        <f t="shared" si="6"/>
        <v>8.8556790342743719E-2</v>
      </c>
    </row>
    <row r="10" spans="1:10">
      <c r="A10" s="1">
        <v>3600</v>
      </c>
      <c r="B10">
        <v>0.78523112787942473</v>
      </c>
      <c r="C10">
        <v>0.88493438786865808</v>
      </c>
      <c r="D10" s="3">
        <f t="shared" si="0"/>
        <v>0.8350827578740414</v>
      </c>
      <c r="E10" s="3">
        <f t="shared" si="1"/>
        <v>7.0500851244792287E-2</v>
      </c>
      <c r="F10" s="3">
        <f t="shared" si="2"/>
        <v>4.9851629994616675E-2</v>
      </c>
      <c r="G10" s="10">
        <f t="shared" si="3"/>
        <v>0.88493438786865808</v>
      </c>
      <c r="H10" s="10">
        <f t="shared" si="4"/>
        <v>0.78523112787942473</v>
      </c>
      <c r="I10" s="10">
        <f t="shared" si="5"/>
        <v>9.970325998923335E-2</v>
      </c>
      <c r="J10" s="9">
        <f t="shared" si="6"/>
        <v>4.9851629994616675E-2</v>
      </c>
    </row>
    <row r="11" spans="1:10">
      <c r="A11" s="1">
        <v>5400</v>
      </c>
      <c r="B11">
        <v>0.86307431279364644</v>
      </c>
      <c r="C11">
        <v>0.93287262489866984</v>
      </c>
      <c r="D11" s="3">
        <f t="shared" si="0"/>
        <v>0.89797346884615814</v>
      </c>
      <c r="E11" s="3">
        <f t="shared" si="1"/>
        <v>4.9354859804837135E-2</v>
      </c>
      <c r="F11" s="3">
        <f t="shared" si="2"/>
        <v>3.4899156052511697E-2</v>
      </c>
      <c r="G11" s="10">
        <f t="shared" si="3"/>
        <v>0.93287262489866984</v>
      </c>
      <c r="H11" s="10">
        <f t="shared" si="4"/>
        <v>0.86307431279364644</v>
      </c>
      <c r="I11" s="10">
        <f t="shared" si="5"/>
        <v>6.9798312105023408E-2</v>
      </c>
      <c r="J11" s="9">
        <f t="shared" si="6"/>
        <v>3.4899156052511704E-2</v>
      </c>
    </row>
    <row r="12" spans="1:10">
      <c r="A12" s="1">
        <v>7200</v>
      </c>
      <c r="B12">
        <v>0.8935621379315134</v>
      </c>
      <c r="C12">
        <v>0.967737258977312</v>
      </c>
      <c r="D12" s="3">
        <f t="shared" si="0"/>
        <v>0.9306496984544127</v>
      </c>
      <c r="E12" s="3">
        <f t="shared" si="1"/>
        <v>5.2449731086817185E-2</v>
      </c>
      <c r="F12" s="3">
        <f t="shared" si="2"/>
        <v>3.7087560522899299E-2</v>
      </c>
      <c r="G12" s="10">
        <f t="shared" si="3"/>
        <v>0.967737258977312</v>
      </c>
      <c r="H12" s="10">
        <f t="shared" si="4"/>
        <v>0.8935621379315134</v>
      </c>
      <c r="I12" s="10">
        <f t="shared" si="5"/>
        <v>7.4175121045798598E-2</v>
      </c>
      <c r="J12" s="9">
        <f t="shared" si="6"/>
        <v>3.7087560522899299E-2</v>
      </c>
    </row>
    <row r="13" spans="1:10">
      <c r="J13" s="9">
        <f>I13/2</f>
        <v>0</v>
      </c>
    </row>
    <row r="27" spans="5:7">
      <c r="E27" s="4"/>
      <c r="F27" s="4"/>
      <c r="G2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3"/>
  <sheetViews>
    <sheetView workbookViewId="0">
      <selection activeCell="B2" sqref="B2:E2"/>
    </sheetView>
  </sheetViews>
  <sheetFormatPr baseColWidth="10" defaultColWidth="11" defaultRowHeight="16"/>
  <cols>
    <col min="2" max="2" width="14.1640625" bestFit="1" customWidth="1"/>
    <col min="3" max="3" width="14.6640625" bestFit="1" customWidth="1"/>
    <col min="4" max="4" width="14.5" bestFit="1" customWidth="1"/>
    <col min="5" max="5" width="12.1640625" bestFit="1" customWidth="1"/>
  </cols>
  <sheetData>
    <row r="1" spans="1:12">
      <c r="B1" t="s">
        <v>33</v>
      </c>
      <c r="C1" t="s">
        <v>34</v>
      </c>
      <c r="D1" t="s">
        <v>35</v>
      </c>
      <c r="E1">
        <v>21.5</v>
      </c>
    </row>
    <row r="2" spans="1:12">
      <c r="A2" s="6" t="s">
        <v>7</v>
      </c>
      <c r="B2" t="s">
        <v>10</v>
      </c>
      <c r="C2" t="s">
        <v>10</v>
      </c>
      <c r="D2" t="s">
        <v>10</v>
      </c>
      <c r="E2" t="s">
        <v>10</v>
      </c>
      <c r="F2" s="7" t="s">
        <v>31</v>
      </c>
      <c r="G2" s="7" t="s">
        <v>1</v>
      </c>
      <c r="H2" s="7" t="s">
        <v>2</v>
      </c>
      <c r="I2" s="9" t="s">
        <v>37</v>
      </c>
      <c r="J2" s="9" t="s">
        <v>38</v>
      </c>
      <c r="K2" s="9" t="s">
        <v>39</v>
      </c>
      <c r="L2" s="9" t="s">
        <v>40</v>
      </c>
    </row>
    <row r="3" spans="1:12">
      <c r="A3" s="1">
        <v>120</v>
      </c>
      <c r="B3">
        <v>0.2048822459962947</v>
      </c>
      <c r="C3">
        <v>0.2335927389828065</v>
      </c>
      <c r="D3">
        <v>0.18384995135140803</v>
      </c>
      <c r="E3">
        <v>0.1540841806805297</v>
      </c>
      <c r="F3" s="3">
        <f t="shared" ref="F3:F12" si="0">AVERAGE(B3:E3)</f>
        <v>0.19410227925275975</v>
      </c>
      <c r="G3" s="3">
        <f t="shared" ref="G3:G12" si="1">STDEV(B3:E3)</f>
        <v>3.3577088088038394E-2</v>
      </c>
      <c r="H3" s="3">
        <f t="shared" ref="H3:H12" si="2">STDEV(B3:E3)/SQRT(COUNT(B3:E3))</f>
        <v>1.6788544044019197E-2</v>
      </c>
      <c r="I3" s="10">
        <f>MAX($B3:$E3)</f>
        <v>0.2335927389828065</v>
      </c>
      <c r="J3" s="10">
        <f>MIN($B3:$E3)</f>
        <v>0.1540841806805297</v>
      </c>
      <c r="K3" s="10">
        <f>I3-J3</f>
        <v>7.9508558302276794E-2</v>
      </c>
      <c r="L3" s="9">
        <f>K3/2</f>
        <v>3.9754279151138397E-2</v>
      </c>
    </row>
    <row r="4" spans="1:12">
      <c r="A4" s="1">
        <v>300</v>
      </c>
      <c r="B4">
        <v>0.39562365269753874</v>
      </c>
      <c r="C4">
        <v>0.37839217525016339</v>
      </c>
      <c r="D4">
        <v>0.34231712528418684</v>
      </c>
      <c r="E4">
        <v>0.308796667518282</v>
      </c>
      <c r="F4" s="3">
        <f t="shared" si="0"/>
        <v>0.35628240518754273</v>
      </c>
      <c r="G4" s="3">
        <f t="shared" si="1"/>
        <v>3.8671695129804548E-2</v>
      </c>
      <c r="H4" s="3">
        <f t="shared" si="2"/>
        <v>1.9335847564902274E-2</v>
      </c>
      <c r="I4" s="10">
        <f t="shared" ref="I4:I12" si="3">MAX($B4:$E4)</f>
        <v>0.39562365269753874</v>
      </c>
      <c r="J4" s="10">
        <f t="shared" ref="J4:J12" si="4">MIN($B4:$E4)</f>
        <v>0.308796667518282</v>
      </c>
      <c r="K4" s="10">
        <f t="shared" ref="K4:K12" si="5">I4-J4</f>
        <v>8.6826985179256744E-2</v>
      </c>
      <c r="L4" s="9">
        <f t="shared" ref="L4:L12" si="6">K4/2</f>
        <v>4.3413492589628372E-2</v>
      </c>
    </row>
    <row r="5" spans="1:12">
      <c r="A5" s="1">
        <v>600</v>
      </c>
      <c r="B5">
        <v>0.59529088921177942</v>
      </c>
      <c r="C5">
        <v>0.55398213654130635</v>
      </c>
      <c r="D5">
        <v>0.50868681746583788</v>
      </c>
      <c r="E5">
        <v>0.48852922094591755</v>
      </c>
      <c r="F5" s="3">
        <f t="shared" si="0"/>
        <v>0.53662226604121033</v>
      </c>
      <c r="G5" s="3">
        <f t="shared" si="1"/>
        <v>4.7737835176986827E-2</v>
      </c>
      <c r="H5" s="3">
        <f t="shared" si="2"/>
        <v>2.3868917588493414E-2</v>
      </c>
      <c r="I5" s="10">
        <f t="shared" si="3"/>
        <v>0.59529088921177942</v>
      </c>
      <c r="J5" s="10">
        <f t="shared" si="4"/>
        <v>0.48852922094591755</v>
      </c>
      <c r="K5" s="10">
        <f t="shared" si="5"/>
        <v>0.10676166826586186</v>
      </c>
      <c r="L5" s="9">
        <f t="shared" si="6"/>
        <v>5.3380834132930932E-2</v>
      </c>
    </row>
    <row r="6" spans="1:12">
      <c r="A6" s="1">
        <v>900</v>
      </c>
      <c r="B6">
        <v>0.71175174714222311</v>
      </c>
      <c r="C6">
        <v>0.71128102776189728</v>
      </c>
      <c r="D6">
        <v>0.589713500423931</v>
      </c>
      <c r="E6">
        <v>0.60589319264595243</v>
      </c>
      <c r="F6" s="3">
        <f t="shared" si="0"/>
        <v>0.65465986699350098</v>
      </c>
      <c r="G6" s="3">
        <f t="shared" si="1"/>
        <v>6.5983982104713457E-2</v>
      </c>
      <c r="H6" s="3">
        <f t="shared" si="2"/>
        <v>3.2991991052356728E-2</v>
      </c>
      <c r="I6" s="10">
        <f t="shared" si="3"/>
        <v>0.71175174714222311</v>
      </c>
      <c r="J6" s="10">
        <f t="shared" si="4"/>
        <v>0.589713500423931</v>
      </c>
      <c r="K6" s="10">
        <f t="shared" si="5"/>
        <v>0.12203824671829211</v>
      </c>
      <c r="L6" s="9">
        <f t="shared" si="6"/>
        <v>6.1019123359146055E-2</v>
      </c>
    </row>
    <row r="7" spans="1:12">
      <c r="A7" s="1">
        <v>1200</v>
      </c>
      <c r="B7">
        <v>0.80083916647700815</v>
      </c>
      <c r="C7">
        <v>0.77139907502210436</v>
      </c>
      <c r="D7">
        <v>0.6839349443573729</v>
      </c>
      <c r="E7">
        <v>0.6829342430390305</v>
      </c>
      <c r="F7" s="3">
        <f t="shared" si="0"/>
        <v>0.73477685722387898</v>
      </c>
      <c r="G7" s="3">
        <f t="shared" si="1"/>
        <v>6.0492347421695083E-2</v>
      </c>
      <c r="H7" s="3">
        <f t="shared" si="2"/>
        <v>3.0246173710847542E-2</v>
      </c>
      <c r="I7" s="10">
        <f t="shared" si="3"/>
        <v>0.80083916647700815</v>
      </c>
      <c r="J7" s="10">
        <f t="shared" si="4"/>
        <v>0.6829342430390305</v>
      </c>
      <c r="K7" s="10">
        <f t="shared" si="5"/>
        <v>0.11790492343797765</v>
      </c>
      <c r="L7" s="9">
        <f t="shared" si="6"/>
        <v>5.8952461718988824E-2</v>
      </c>
    </row>
    <row r="8" spans="1:12">
      <c r="A8" s="1">
        <v>1800</v>
      </c>
      <c r="B8">
        <v>0.90529816547925446</v>
      </c>
      <c r="C8">
        <v>0.86078696899897444</v>
      </c>
      <c r="D8">
        <v>0.7760978238154761</v>
      </c>
      <c r="E8">
        <v>0.78734930401603864</v>
      </c>
      <c r="F8" s="3">
        <f t="shared" si="0"/>
        <v>0.83238306557743602</v>
      </c>
      <c r="G8" s="3">
        <f t="shared" si="1"/>
        <v>6.1426003298937701E-2</v>
      </c>
      <c r="H8" s="3">
        <f t="shared" si="2"/>
        <v>3.071300164946885E-2</v>
      </c>
      <c r="I8" s="10">
        <f t="shared" si="3"/>
        <v>0.90529816547925446</v>
      </c>
      <c r="J8" s="10">
        <f t="shared" si="4"/>
        <v>0.7760978238154761</v>
      </c>
      <c r="K8" s="10">
        <f t="shared" si="5"/>
        <v>0.12920034166377836</v>
      </c>
      <c r="L8" s="9">
        <f t="shared" si="6"/>
        <v>6.4600170831889181E-2</v>
      </c>
    </row>
    <row r="9" spans="1:12">
      <c r="A9" s="1">
        <v>2700</v>
      </c>
      <c r="B9">
        <v>0.93711768195075984</v>
      </c>
      <c r="C9">
        <v>0.91511862299095759</v>
      </c>
      <c r="D9">
        <v>0.86805501137502727</v>
      </c>
      <c r="E9">
        <v>0.88137166956460888</v>
      </c>
      <c r="F9" s="3">
        <f t="shared" si="0"/>
        <v>0.9004157464703384</v>
      </c>
      <c r="G9" s="3">
        <f t="shared" si="1"/>
        <v>3.1480685544684035E-2</v>
      </c>
      <c r="H9" s="3">
        <f t="shared" si="2"/>
        <v>1.5740342772342018E-2</v>
      </c>
      <c r="I9" s="10">
        <f t="shared" si="3"/>
        <v>0.93711768195075984</v>
      </c>
      <c r="J9" s="10">
        <f t="shared" si="4"/>
        <v>0.86805501137502727</v>
      </c>
      <c r="K9" s="10">
        <f t="shared" si="5"/>
        <v>6.9062670575732565E-2</v>
      </c>
      <c r="L9" s="9">
        <f t="shared" si="6"/>
        <v>3.4531335287866283E-2</v>
      </c>
    </row>
    <row r="10" spans="1:12">
      <c r="A10" s="1">
        <v>3600</v>
      </c>
      <c r="B10">
        <v>0.96329030409349647</v>
      </c>
      <c r="C10">
        <v>0.94482336578880599</v>
      </c>
      <c r="D10">
        <v>0.90559005026308292</v>
      </c>
      <c r="E10">
        <v>0.9141958350216175</v>
      </c>
      <c r="F10" s="3">
        <f t="shared" si="0"/>
        <v>0.93197488879175072</v>
      </c>
      <c r="G10" s="3">
        <f t="shared" si="1"/>
        <v>2.6820347088294935E-2</v>
      </c>
      <c r="H10" s="3">
        <f t="shared" si="2"/>
        <v>1.3410173544147468E-2</v>
      </c>
      <c r="I10" s="10">
        <f t="shared" si="3"/>
        <v>0.96329030409349647</v>
      </c>
      <c r="J10" s="10">
        <f t="shared" si="4"/>
        <v>0.90559005026308292</v>
      </c>
      <c r="K10" s="10">
        <f t="shared" si="5"/>
        <v>5.770025383041355E-2</v>
      </c>
      <c r="L10" s="9">
        <f t="shared" si="6"/>
        <v>2.8850126915206775E-2</v>
      </c>
    </row>
    <row r="11" spans="1:12">
      <c r="A11" s="1">
        <v>5400</v>
      </c>
      <c r="B11">
        <v>0.96364555401580076</v>
      </c>
      <c r="C11">
        <v>0.95702783366572142</v>
      </c>
      <c r="D11">
        <v>0.92637831253544034</v>
      </c>
      <c r="E11">
        <v>0.94196890995278637</v>
      </c>
      <c r="F11" s="3">
        <f t="shared" si="0"/>
        <v>0.94725515254243731</v>
      </c>
      <c r="G11" s="3">
        <f t="shared" si="1"/>
        <v>1.6612619361896917E-2</v>
      </c>
      <c r="H11" s="3">
        <f t="shared" si="2"/>
        <v>8.3063096809484586E-3</v>
      </c>
      <c r="I11" s="10">
        <f t="shared" si="3"/>
        <v>0.96364555401580076</v>
      </c>
      <c r="J11" s="10">
        <f t="shared" si="4"/>
        <v>0.92637831253544034</v>
      </c>
      <c r="K11" s="10">
        <f t="shared" si="5"/>
        <v>3.7267241480360425E-2</v>
      </c>
      <c r="L11" s="9">
        <f t="shared" si="6"/>
        <v>1.8633620740180212E-2</v>
      </c>
    </row>
    <row r="12" spans="1:12">
      <c r="A12" s="1">
        <v>7200</v>
      </c>
      <c r="B12">
        <v>0.97748175621934363</v>
      </c>
      <c r="C12">
        <v>0.96799721600323185</v>
      </c>
      <c r="D12">
        <v>0.94348806470901991</v>
      </c>
      <c r="E12">
        <v>0.96655177174933615</v>
      </c>
      <c r="F12" s="3">
        <f t="shared" si="0"/>
        <v>0.96387970217023278</v>
      </c>
      <c r="G12" s="3">
        <f t="shared" si="1"/>
        <v>1.4432932581483931E-2</v>
      </c>
      <c r="H12" s="3">
        <f t="shared" si="2"/>
        <v>7.2164662907419656E-3</v>
      </c>
      <c r="I12" s="10">
        <f t="shared" si="3"/>
        <v>0.97748175621934363</v>
      </c>
      <c r="J12" s="10">
        <f t="shared" si="4"/>
        <v>0.94348806470901991</v>
      </c>
      <c r="K12" s="10">
        <f t="shared" si="5"/>
        <v>3.399369151032372E-2</v>
      </c>
      <c r="L12" s="9">
        <f t="shared" si="6"/>
        <v>1.699684575516186E-2</v>
      </c>
    </row>
    <row r="13" spans="1:12">
      <c r="L13" s="9">
        <f>K13/2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A88E-0C44-2C4C-BC18-A6C6B1368DD2}">
  <dimension ref="A1:N37"/>
  <sheetViews>
    <sheetView workbookViewId="0">
      <selection activeCell="I23" sqref="I23:I25"/>
    </sheetView>
  </sheetViews>
  <sheetFormatPr baseColWidth="10" defaultRowHeight="16"/>
  <cols>
    <col min="4" max="4" width="18.33203125" customWidth="1"/>
    <col min="5" max="5" width="14.5" customWidth="1"/>
    <col min="6" max="6" width="12.1640625" customWidth="1"/>
    <col min="7" max="7" width="15" customWidth="1"/>
    <col min="9" max="9" width="20.83203125" bestFit="1" customWidth="1"/>
  </cols>
  <sheetData>
    <row r="1" spans="1:14">
      <c r="B1" s="14" t="s">
        <v>41</v>
      </c>
      <c r="C1" s="14"/>
      <c r="D1" s="14"/>
      <c r="E1" s="14" t="s">
        <v>43</v>
      </c>
      <c r="F1" s="14"/>
      <c r="G1" s="14"/>
    </row>
    <row r="2" spans="1:14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s="3" t="s">
        <v>0</v>
      </c>
      <c r="I2" s="3" t="s">
        <v>1</v>
      </c>
      <c r="J2" s="3" t="s">
        <v>2</v>
      </c>
      <c r="K2" s="9" t="s">
        <v>37</v>
      </c>
      <c r="L2" s="9" t="s">
        <v>38</v>
      </c>
      <c r="M2" s="9" t="s">
        <v>39</v>
      </c>
      <c r="N2" s="9" t="s">
        <v>40</v>
      </c>
    </row>
    <row r="3" spans="1:14">
      <c r="A3" s="1">
        <v>0</v>
      </c>
      <c r="D3" s="2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10">
        <f>MAX($D3,$G3)</f>
        <v>0</v>
      </c>
      <c r="L3" s="10">
        <f>MIN($D3,$G3)</f>
        <v>0</v>
      </c>
      <c r="M3" s="10">
        <f>K3-L3</f>
        <v>0</v>
      </c>
      <c r="N3" s="9">
        <f>M3/2</f>
        <v>0</v>
      </c>
    </row>
    <row r="4" spans="1:14">
      <c r="A4" s="1">
        <v>120</v>
      </c>
      <c r="B4">
        <v>9964.2669999999998</v>
      </c>
      <c r="C4">
        <v>0</v>
      </c>
      <c r="D4" s="2">
        <f t="shared" ref="D4:D12" si="0">C4/(B4+C4)</f>
        <v>0</v>
      </c>
      <c r="E4">
        <v>9060.8739999999998</v>
      </c>
      <c r="F4">
        <v>0</v>
      </c>
      <c r="G4" s="2">
        <f>F4/(E4+F4)</f>
        <v>0</v>
      </c>
      <c r="H4" s="3">
        <f t="shared" ref="H4:H13" si="1">AVERAGE(D4,G4)</f>
        <v>0</v>
      </c>
      <c r="I4" s="3">
        <f t="shared" ref="I4:I13" si="2">STDEV(D4,G4)</f>
        <v>0</v>
      </c>
      <c r="J4" s="3">
        <f t="shared" ref="J4:J13" si="3">STDEV(D4,G4)/SQRT(COUNT(D4,G4))</f>
        <v>0</v>
      </c>
      <c r="K4" s="10">
        <f t="shared" ref="K4:K13" si="4">MAX($D4,$G4)</f>
        <v>0</v>
      </c>
      <c r="L4" s="10">
        <f t="shared" ref="L4:L13" si="5">MIN($D4,$G4)</f>
        <v>0</v>
      </c>
      <c r="M4" s="10">
        <f t="shared" ref="M4:M13" si="6">K4-L4</f>
        <v>0</v>
      </c>
      <c r="N4" s="9">
        <f t="shared" ref="N4:N12" si="7">M4/2</f>
        <v>0</v>
      </c>
    </row>
    <row r="5" spans="1:14">
      <c r="A5" s="1">
        <v>300</v>
      </c>
      <c r="B5">
        <v>10697.338</v>
      </c>
      <c r="C5">
        <v>0</v>
      </c>
      <c r="D5" s="2">
        <f t="shared" si="0"/>
        <v>0</v>
      </c>
      <c r="E5">
        <v>10098.581</v>
      </c>
      <c r="F5">
        <v>0</v>
      </c>
      <c r="G5" s="2">
        <f t="shared" ref="G5:G13" si="8">F5/(E5+F5)</f>
        <v>0</v>
      </c>
      <c r="H5" s="3">
        <f t="shared" si="1"/>
        <v>0</v>
      </c>
      <c r="I5" s="3">
        <f t="shared" si="2"/>
        <v>0</v>
      </c>
      <c r="J5" s="3">
        <f t="shared" si="3"/>
        <v>0</v>
      </c>
      <c r="K5" s="10">
        <f t="shared" si="4"/>
        <v>0</v>
      </c>
      <c r="L5" s="10">
        <f t="shared" si="5"/>
        <v>0</v>
      </c>
      <c r="M5" s="10">
        <f t="shared" si="6"/>
        <v>0</v>
      </c>
      <c r="N5" s="9">
        <f t="shared" si="7"/>
        <v>0</v>
      </c>
    </row>
    <row r="6" spans="1:14">
      <c r="A6" s="1">
        <v>600</v>
      </c>
      <c r="B6">
        <v>11872.187</v>
      </c>
      <c r="C6">
        <v>0</v>
      </c>
      <c r="D6" s="2">
        <f t="shared" si="0"/>
        <v>0</v>
      </c>
      <c r="E6">
        <v>9796.6309999999994</v>
      </c>
      <c r="F6">
        <v>0</v>
      </c>
      <c r="G6" s="2">
        <f t="shared" si="8"/>
        <v>0</v>
      </c>
      <c r="H6" s="3">
        <f t="shared" si="1"/>
        <v>0</v>
      </c>
      <c r="I6" s="3">
        <f t="shared" si="2"/>
        <v>0</v>
      </c>
      <c r="J6" s="3">
        <f t="shared" si="3"/>
        <v>0</v>
      </c>
      <c r="K6" s="10">
        <f t="shared" si="4"/>
        <v>0</v>
      </c>
      <c r="L6" s="10">
        <f t="shared" si="5"/>
        <v>0</v>
      </c>
      <c r="M6" s="10">
        <f t="shared" si="6"/>
        <v>0</v>
      </c>
      <c r="N6" s="9">
        <f t="shared" si="7"/>
        <v>0</v>
      </c>
    </row>
    <row r="7" spans="1:14">
      <c r="A7" s="1">
        <v>1200</v>
      </c>
      <c r="B7">
        <v>11172.116</v>
      </c>
      <c r="C7">
        <v>154.607</v>
      </c>
      <c r="D7" s="2">
        <f t="shared" si="0"/>
        <v>1.3649755538296469E-2</v>
      </c>
      <c r="E7">
        <v>9518.8739999999998</v>
      </c>
      <c r="F7">
        <v>211.02099999999999</v>
      </c>
      <c r="G7" s="2">
        <f t="shared" si="8"/>
        <v>2.1687901051347418E-2</v>
      </c>
      <c r="H7" s="3">
        <f t="shared" si="1"/>
        <v>1.7668828294821942E-2</v>
      </c>
      <c r="I7" s="3">
        <f t="shared" si="2"/>
        <v>5.6838272004425608E-3</v>
      </c>
      <c r="J7" s="3">
        <f t="shared" si="3"/>
        <v>4.0190727565254849E-3</v>
      </c>
      <c r="K7" s="10">
        <f t="shared" si="4"/>
        <v>2.1687901051347418E-2</v>
      </c>
      <c r="L7" s="10">
        <f t="shared" si="5"/>
        <v>1.3649755538296469E-2</v>
      </c>
      <c r="M7" s="10">
        <f t="shared" si="6"/>
        <v>8.038145513050949E-3</v>
      </c>
      <c r="N7" s="9">
        <f t="shared" si="7"/>
        <v>4.0190727565254745E-3</v>
      </c>
    </row>
    <row r="8" spans="1:14">
      <c r="A8" s="1">
        <v>1800</v>
      </c>
      <c r="B8">
        <v>11011.823</v>
      </c>
      <c r="C8">
        <v>329.84899999999999</v>
      </c>
      <c r="D8" s="2">
        <f t="shared" si="0"/>
        <v>2.9082925339403216E-2</v>
      </c>
      <c r="E8">
        <v>8966.9240000000009</v>
      </c>
      <c r="F8">
        <v>270.60700000000003</v>
      </c>
      <c r="G8" s="2">
        <f t="shared" si="8"/>
        <v>2.9294299526572632E-2</v>
      </c>
      <c r="H8" s="3">
        <f t="shared" si="1"/>
        <v>2.9188612432987926E-2</v>
      </c>
      <c r="I8" s="3">
        <f t="shared" si="2"/>
        <v>1.4946412111528835E-4</v>
      </c>
      <c r="J8" s="3">
        <f t="shared" si="3"/>
        <v>1.0568709358470783E-4</v>
      </c>
      <c r="K8" s="10">
        <f t="shared" si="4"/>
        <v>2.9294299526572632E-2</v>
      </c>
      <c r="L8" s="10">
        <f t="shared" si="5"/>
        <v>2.9082925339403216E-2</v>
      </c>
      <c r="M8" s="10">
        <f t="shared" si="6"/>
        <v>2.1137418716941567E-4</v>
      </c>
      <c r="N8" s="9">
        <f t="shared" si="7"/>
        <v>1.0568709358470783E-4</v>
      </c>
    </row>
    <row r="9" spans="1:14">
      <c r="A9" s="1">
        <v>2700</v>
      </c>
      <c r="B9">
        <v>10254.409</v>
      </c>
      <c r="C9">
        <v>765.577</v>
      </c>
      <c r="D9" s="2">
        <f t="shared" si="0"/>
        <v>6.9471685354228221E-2</v>
      </c>
      <c r="E9">
        <v>8475.56</v>
      </c>
      <c r="F9">
        <v>555.50599999999997</v>
      </c>
      <c r="G9" s="2">
        <f t="shared" si="8"/>
        <v>6.1510568076902555E-2</v>
      </c>
      <c r="H9" s="3">
        <f t="shared" si="1"/>
        <v>6.5491126715565395E-2</v>
      </c>
      <c r="I9" s="3">
        <f t="shared" si="2"/>
        <v>5.629360012618362E-3</v>
      </c>
      <c r="J9" s="3">
        <f t="shared" si="3"/>
        <v>3.9805586386628322E-3</v>
      </c>
      <c r="K9" s="10">
        <f t="shared" si="4"/>
        <v>6.9471685354228221E-2</v>
      </c>
      <c r="L9" s="10">
        <f t="shared" si="5"/>
        <v>6.1510568076902555E-2</v>
      </c>
      <c r="M9" s="10">
        <f t="shared" si="6"/>
        <v>7.9611172773256661E-3</v>
      </c>
      <c r="N9" s="9">
        <f t="shared" si="7"/>
        <v>3.980558638662833E-3</v>
      </c>
    </row>
    <row r="10" spans="1:14">
      <c r="A10" s="1">
        <v>3600</v>
      </c>
      <c r="B10">
        <v>9007.2669999999998</v>
      </c>
      <c r="C10">
        <v>862.11300000000006</v>
      </c>
      <c r="D10" s="2">
        <f t="shared" si="0"/>
        <v>8.7352295686253856E-2</v>
      </c>
      <c r="E10">
        <v>8200.8029999999999</v>
      </c>
      <c r="F10">
        <v>816.577</v>
      </c>
      <c r="G10" s="2">
        <f t="shared" si="8"/>
        <v>9.055590426487517E-2</v>
      </c>
      <c r="H10" s="3">
        <f t="shared" si="1"/>
        <v>8.8954099975564513E-2</v>
      </c>
      <c r="I10" s="3">
        <f t="shared" si="2"/>
        <v>2.2652933502105279E-3</v>
      </c>
      <c r="J10" s="3">
        <f t="shared" si="3"/>
        <v>1.6018042893106569E-3</v>
      </c>
      <c r="K10" s="10">
        <f t="shared" si="4"/>
        <v>9.055590426487517E-2</v>
      </c>
      <c r="L10" s="10">
        <f t="shared" si="5"/>
        <v>8.7352295686253856E-2</v>
      </c>
      <c r="M10" s="10">
        <f t="shared" si="6"/>
        <v>3.2036085786213142E-3</v>
      </c>
      <c r="N10" s="9">
        <f t="shared" si="7"/>
        <v>1.6018042893106571E-3</v>
      </c>
    </row>
    <row r="11" spans="1:14">
      <c r="A11" s="1">
        <v>5400</v>
      </c>
      <c r="B11">
        <v>8849.8529999999992</v>
      </c>
      <c r="C11">
        <v>1616.962</v>
      </c>
      <c r="D11" s="2">
        <f t="shared" si="0"/>
        <v>0.1544846259344414</v>
      </c>
      <c r="E11">
        <v>7068.8530000000001</v>
      </c>
      <c r="F11">
        <v>1189.3050000000001</v>
      </c>
      <c r="G11" s="2">
        <f t="shared" si="8"/>
        <v>0.1440157720402056</v>
      </c>
      <c r="H11" s="3">
        <f t="shared" si="1"/>
        <v>0.1492501989873235</v>
      </c>
      <c r="I11" s="3">
        <f t="shared" si="2"/>
        <v>7.4025975798653271E-3</v>
      </c>
      <c r="J11" s="3">
        <f t="shared" si="3"/>
        <v>5.2344269471178975E-3</v>
      </c>
      <c r="K11" s="10">
        <f t="shared" si="4"/>
        <v>0.1544846259344414</v>
      </c>
      <c r="L11" s="10">
        <f t="shared" si="5"/>
        <v>0.1440157720402056</v>
      </c>
      <c r="M11" s="10">
        <f t="shared" si="6"/>
        <v>1.0468853894235797E-2</v>
      </c>
      <c r="N11" s="9">
        <f t="shared" si="7"/>
        <v>5.2344269471178984E-3</v>
      </c>
    </row>
    <row r="12" spans="1:14">
      <c r="A12" s="1">
        <v>7200</v>
      </c>
      <c r="B12">
        <v>8404.0239999999994</v>
      </c>
      <c r="C12">
        <v>2677.4470000000001</v>
      </c>
      <c r="D12" s="2">
        <f t="shared" si="0"/>
        <v>0.24161476396048867</v>
      </c>
      <c r="E12">
        <v>7480.7309999999998</v>
      </c>
      <c r="F12">
        <v>2018.4970000000001</v>
      </c>
      <c r="G12" s="2">
        <f t="shared" si="8"/>
        <v>0.21249063608116367</v>
      </c>
      <c r="H12" s="3">
        <f t="shared" si="1"/>
        <v>0.22705270002082617</v>
      </c>
      <c r="I12" s="3">
        <f t="shared" si="2"/>
        <v>2.0593868319614891E-2</v>
      </c>
      <c r="J12" s="3">
        <f t="shared" si="3"/>
        <v>1.4562063939662499E-2</v>
      </c>
      <c r="K12" s="10">
        <f t="shared" si="4"/>
        <v>0.24161476396048867</v>
      </c>
      <c r="L12" s="10">
        <f t="shared" si="5"/>
        <v>0.21249063608116367</v>
      </c>
      <c r="M12" s="10">
        <f t="shared" si="6"/>
        <v>2.9124127879325001E-2</v>
      </c>
      <c r="N12" s="9">
        <f t="shared" si="7"/>
        <v>1.4562063939662501E-2</v>
      </c>
    </row>
    <row r="13" spans="1:14">
      <c r="A13" s="1">
        <v>10800</v>
      </c>
      <c r="B13">
        <v>6039.66</v>
      </c>
      <c r="C13">
        <v>2813.569</v>
      </c>
      <c r="D13" s="2">
        <f t="shared" ref="D13" si="9">C13/(B13+C13)</f>
        <v>0.31780144848845548</v>
      </c>
      <c r="E13">
        <v>6036.9030000000002</v>
      </c>
      <c r="F13">
        <v>2432.4470000000001</v>
      </c>
      <c r="G13" s="2">
        <f t="shared" si="8"/>
        <v>0.28720586585747432</v>
      </c>
      <c r="H13" s="3">
        <f t="shared" si="1"/>
        <v>0.3025036571729649</v>
      </c>
      <c r="I13" s="3">
        <f t="shared" si="2"/>
        <v>2.1634343952720132E-2</v>
      </c>
      <c r="J13" s="3">
        <f t="shared" si="3"/>
        <v>1.5297791315490581E-2</v>
      </c>
      <c r="K13" s="10">
        <f t="shared" si="4"/>
        <v>0.31780144848845548</v>
      </c>
      <c r="L13" s="10">
        <f t="shared" si="5"/>
        <v>0.28720586585747432</v>
      </c>
      <c r="M13" s="10">
        <f t="shared" si="6"/>
        <v>3.0595582630981166E-2</v>
      </c>
      <c r="N13" s="9">
        <f>M13/2</f>
        <v>1.5297791315490583E-2</v>
      </c>
    </row>
    <row r="22" spans="9:10">
      <c r="I22" s="11"/>
      <c r="J22" s="11"/>
    </row>
    <row r="23" spans="9:10">
      <c r="I23" s="12"/>
      <c r="J23" s="11"/>
    </row>
    <row r="24" spans="9:10">
      <c r="I24" s="12"/>
      <c r="J24" s="11"/>
    </row>
    <row r="25" spans="9:10">
      <c r="I25" s="13"/>
      <c r="J25" s="11"/>
    </row>
    <row r="26" spans="9:10">
      <c r="I26" s="11"/>
      <c r="J26" s="11"/>
    </row>
    <row r="27" spans="9:10">
      <c r="I27" s="11"/>
      <c r="J27" s="11"/>
    </row>
    <row r="28" spans="9:10">
      <c r="I28" s="11"/>
      <c r="J28" s="11"/>
    </row>
    <row r="29" spans="9:10">
      <c r="I29" s="11"/>
      <c r="J29" s="11"/>
    </row>
    <row r="30" spans="9:10">
      <c r="I30" s="11"/>
      <c r="J30" s="11"/>
    </row>
    <row r="31" spans="9:10">
      <c r="I31" s="11"/>
      <c r="J31" s="11"/>
    </row>
    <row r="32" spans="9:10">
      <c r="I32" s="11"/>
    </row>
    <row r="33" spans="9:9">
      <c r="I33" s="11"/>
    </row>
    <row r="34" spans="9:9">
      <c r="I34" s="11"/>
    </row>
    <row r="35" spans="9:9">
      <c r="I35" s="11"/>
    </row>
    <row r="36" spans="9:9">
      <c r="I36" s="11"/>
    </row>
    <row r="37" spans="9:9">
      <c r="I37" s="11"/>
    </row>
  </sheetData>
  <mergeCells count="2">
    <mergeCell ref="E1:G1"/>
    <mergeCell ref="B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A0DA-D968-8E4F-8436-49A7FE1F8258}">
  <dimension ref="A1:N40"/>
  <sheetViews>
    <sheetView workbookViewId="0">
      <selection activeCell="B1" sqref="B1"/>
    </sheetView>
  </sheetViews>
  <sheetFormatPr baseColWidth="10" defaultRowHeight="16"/>
  <cols>
    <col min="4" max="4" width="13.5" bestFit="1" customWidth="1"/>
  </cols>
  <sheetData>
    <row r="1" spans="1:14">
      <c r="B1" s="4" t="s">
        <v>41</v>
      </c>
      <c r="E1" s="4" t="s">
        <v>42</v>
      </c>
    </row>
    <row r="2" spans="1:14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s="3" t="s">
        <v>0</v>
      </c>
      <c r="I2" s="3" t="s">
        <v>1</v>
      </c>
      <c r="J2" s="3" t="s">
        <v>2</v>
      </c>
      <c r="K2" s="9" t="s">
        <v>37</v>
      </c>
      <c r="L2" s="9" t="s">
        <v>38</v>
      </c>
      <c r="M2" s="9" t="s">
        <v>39</v>
      </c>
      <c r="N2" s="9" t="s">
        <v>40</v>
      </c>
    </row>
    <row r="3" spans="1:14">
      <c r="A3" s="1">
        <v>0</v>
      </c>
      <c r="D3" s="2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10">
        <f>MAX($D3,$G3)</f>
        <v>0</v>
      </c>
      <c r="L3" s="10">
        <f>MIN($D3,$G3)</f>
        <v>0</v>
      </c>
      <c r="M3" s="10">
        <f>K3-L3</f>
        <v>0</v>
      </c>
      <c r="N3" s="9">
        <f>M3/2</f>
        <v>0</v>
      </c>
    </row>
    <row r="4" spans="1:14">
      <c r="A4" s="1">
        <v>120</v>
      </c>
      <c r="B4">
        <v>14058.258</v>
      </c>
      <c r="C4">
        <v>370.09199999999998</v>
      </c>
      <c r="D4" s="2">
        <f t="shared" ref="D4:D13" si="0">C4/(B4+C4)</f>
        <v>2.5650334237802656E-2</v>
      </c>
      <c r="E4">
        <v>8892.6810000000005</v>
      </c>
      <c r="F4">
        <v>398.678</v>
      </c>
      <c r="G4" s="2">
        <f>F4/(E4+F4)</f>
        <v>4.2908470117234733E-2</v>
      </c>
      <c r="H4" s="3">
        <f t="shared" ref="H4:H13" si="1">AVERAGE(D4,G4)</f>
        <v>3.4279402177518695E-2</v>
      </c>
      <c r="I4" s="3">
        <f t="shared" ref="I4:I13" si="2">STDEV(D4,G4)</f>
        <v>1.2203344910985292E-2</v>
      </c>
      <c r="J4" s="3">
        <f t="shared" ref="J4:J13" si="3">STDEV(D4,G4)/SQRT(COUNT(D4,G4))</f>
        <v>8.6290679397160452E-3</v>
      </c>
      <c r="K4" s="10">
        <f t="shared" ref="K4:K13" si="4">MAX($D4,$G4)</f>
        <v>4.2908470117234733E-2</v>
      </c>
      <c r="L4" s="10">
        <f t="shared" ref="L4:L13" si="5">MIN($D4,$G4)</f>
        <v>2.5650334237802656E-2</v>
      </c>
      <c r="M4" s="10">
        <f t="shared" ref="M4:M13" si="6">K4-L4</f>
        <v>1.7258135879432077E-2</v>
      </c>
      <c r="N4" s="9">
        <f t="shared" ref="N4:N12" si="7">M4/2</f>
        <v>8.6290679397160383E-3</v>
      </c>
    </row>
    <row r="5" spans="1:14">
      <c r="A5" s="1">
        <v>300</v>
      </c>
      <c r="B5">
        <v>14059.208000000001</v>
      </c>
      <c r="C5">
        <v>1454.134</v>
      </c>
      <c r="D5" s="2">
        <f t="shared" si="0"/>
        <v>9.3734412610770784E-2</v>
      </c>
      <c r="E5">
        <v>8928.56</v>
      </c>
      <c r="F5">
        <v>1363.548</v>
      </c>
      <c r="G5" s="2">
        <f t="shared" ref="G5:G13" si="8">F5/(E5+F5)</f>
        <v>0.13248481263507922</v>
      </c>
      <c r="H5" s="3">
        <f t="shared" si="1"/>
        <v>0.113109612622925</v>
      </c>
      <c r="I5" s="3">
        <f t="shared" si="2"/>
        <v>2.7400670630879847E-2</v>
      </c>
      <c r="J5" s="3">
        <f t="shared" si="3"/>
        <v>1.9375200012154214E-2</v>
      </c>
      <c r="K5" s="10">
        <f t="shared" si="4"/>
        <v>0.13248481263507922</v>
      </c>
      <c r="L5" s="10">
        <f t="shared" si="5"/>
        <v>9.3734412610770784E-2</v>
      </c>
      <c r="M5" s="10">
        <f t="shared" si="6"/>
        <v>3.8750400024308435E-2</v>
      </c>
      <c r="N5" s="9">
        <f t="shared" si="7"/>
        <v>1.9375200012154217E-2</v>
      </c>
    </row>
    <row r="6" spans="1:14">
      <c r="A6" s="1">
        <v>600</v>
      </c>
      <c r="B6">
        <v>12139.550999999999</v>
      </c>
      <c r="C6">
        <v>2987.0540000000001</v>
      </c>
      <c r="D6" s="2">
        <f t="shared" si="0"/>
        <v>0.19747021886272564</v>
      </c>
      <c r="E6">
        <v>8002.4889999999996</v>
      </c>
      <c r="F6">
        <v>2541.0329999999999</v>
      </c>
      <c r="G6" s="2">
        <f t="shared" si="8"/>
        <v>0.2410041919578676</v>
      </c>
      <c r="H6" s="3">
        <f t="shared" si="1"/>
        <v>0.21923720541029662</v>
      </c>
      <c r="I6" s="3">
        <f t="shared" si="2"/>
        <v>3.0783167587567589E-2</v>
      </c>
      <c r="J6" s="3">
        <f t="shared" si="3"/>
        <v>2.1766986547570977E-2</v>
      </c>
      <c r="K6" s="10">
        <f t="shared" si="4"/>
        <v>0.2410041919578676</v>
      </c>
      <c r="L6" s="10">
        <f t="shared" si="5"/>
        <v>0.19747021886272564</v>
      </c>
      <c r="M6" s="10">
        <f t="shared" si="6"/>
        <v>4.3533973095141953E-2</v>
      </c>
      <c r="N6" s="9">
        <f t="shared" si="7"/>
        <v>2.1766986547570977E-2</v>
      </c>
    </row>
    <row r="7" spans="1:14">
      <c r="A7" s="1">
        <v>1200</v>
      </c>
      <c r="B7">
        <v>9981.2170000000006</v>
      </c>
      <c r="C7">
        <v>5289.0749999999998</v>
      </c>
      <c r="D7" s="2">
        <f t="shared" si="0"/>
        <v>0.34636371066119753</v>
      </c>
      <c r="E7">
        <v>6556.0749999999998</v>
      </c>
      <c r="F7">
        <v>4632.0540000000001</v>
      </c>
      <c r="G7" s="2">
        <f t="shared" si="8"/>
        <v>0.41401506900751678</v>
      </c>
      <c r="H7" s="3">
        <f t="shared" si="1"/>
        <v>0.38018938983435713</v>
      </c>
      <c r="I7" s="3">
        <f t="shared" si="2"/>
        <v>4.7836734243163474E-2</v>
      </c>
      <c r="J7" s="3">
        <f t="shared" si="3"/>
        <v>3.3825679173159616E-2</v>
      </c>
      <c r="K7" s="10">
        <f t="shared" si="4"/>
        <v>0.41401506900751678</v>
      </c>
      <c r="L7" s="10">
        <f t="shared" si="5"/>
        <v>0.34636371066119753</v>
      </c>
      <c r="M7" s="10">
        <f t="shared" si="6"/>
        <v>6.7651358346319246E-2</v>
      </c>
      <c r="N7" s="9">
        <f t="shared" si="7"/>
        <v>3.3825679173159623E-2</v>
      </c>
    </row>
    <row r="8" spans="1:14">
      <c r="A8" s="1">
        <v>1800</v>
      </c>
      <c r="B8">
        <v>8710.7309999999998</v>
      </c>
      <c r="C8">
        <v>7337.7309999999998</v>
      </c>
      <c r="D8" s="2">
        <f t="shared" si="0"/>
        <v>0.45722331523107945</v>
      </c>
      <c r="E8">
        <v>5613.8819999999996</v>
      </c>
      <c r="F8">
        <v>5230.2960000000003</v>
      </c>
      <c r="G8" s="2">
        <f t="shared" si="8"/>
        <v>0.48231373553624812</v>
      </c>
      <c r="H8" s="3">
        <f t="shared" si="1"/>
        <v>0.46976852538366376</v>
      </c>
      <c r="I8" s="3">
        <f t="shared" si="2"/>
        <v>1.7741606340605412E-2</v>
      </c>
      <c r="J8" s="3">
        <f t="shared" si="3"/>
        <v>1.2545210152584335E-2</v>
      </c>
      <c r="K8" s="10">
        <f t="shared" si="4"/>
        <v>0.48231373553624812</v>
      </c>
      <c r="L8" s="10">
        <f t="shared" si="5"/>
        <v>0.45722331523107945</v>
      </c>
      <c r="M8" s="10">
        <f t="shared" si="6"/>
        <v>2.509042030516867E-2</v>
      </c>
      <c r="N8" s="9">
        <f t="shared" si="7"/>
        <v>1.2545210152584335E-2</v>
      </c>
    </row>
    <row r="9" spans="1:14">
      <c r="A9" s="1">
        <v>2700</v>
      </c>
      <c r="B9">
        <v>6230.2460000000001</v>
      </c>
      <c r="C9">
        <v>8331.6810000000005</v>
      </c>
      <c r="D9" s="2">
        <f t="shared" si="0"/>
        <v>0.57215511381151685</v>
      </c>
      <c r="E9">
        <v>4486.2250000000004</v>
      </c>
      <c r="F9">
        <v>7210.4179999999997</v>
      </c>
      <c r="G9" s="2">
        <f t="shared" si="8"/>
        <v>0.61645191701584801</v>
      </c>
      <c r="H9" s="3">
        <f t="shared" si="1"/>
        <v>0.59430351541368243</v>
      </c>
      <c r="I9" s="3">
        <f t="shared" si="2"/>
        <v>3.1322569930668551E-2</v>
      </c>
      <c r="J9" s="3">
        <f t="shared" si="3"/>
        <v>2.2148401602165579E-2</v>
      </c>
      <c r="K9" s="10">
        <f t="shared" si="4"/>
        <v>0.61645191701584801</v>
      </c>
      <c r="L9" s="10">
        <f t="shared" si="5"/>
        <v>0.57215511381151685</v>
      </c>
      <c r="M9" s="10">
        <f t="shared" si="6"/>
        <v>4.4296803204331159E-2</v>
      </c>
      <c r="N9" s="9">
        <f t="shared" si="7"/>
        <v>2.2148401602165579E-2</v>
      </c>
    </row>
    <row r="10" spans="1:14">
      <c r="A10" s="1">
        <v>3600</v>
      </c>
      <c r="B10">
        <v>5359.61</v>
      </c>
      <c r="C10">
        <v>10975.116</v>
      </c>
      <c r="D10" s="2">
        <f t="shared" si="0"/>
        <v>0.67188858876481927</v>
      </c>
      <c r="E10">
        <v>3611.518</v>
      </c>
      <c r="F10">
        <v>6919.7110000000002</v>
      </c>
      <c r="G10" s="2">
        <f t="shared" si="8"/>
        <v>0.65706585622627711</v>
      </c>
      <c r="H10" s="3">
        <f t="shared" si="1"/>
        <v>0.66447722249554819</v>
      </c>
      <c r="I10" s="3">
        <f t="shared" si="2"/>
        <v>1.048125469371765E-2</v>
      </c>
      <c r="J10" s="3">
        <f t="shared" si="3"/>
        <v>7.4113662692710802E-3</v>
      </c>
      <c r="K10" s="10">
        <f t="shared" si="4"/>
        <v>0.67188858876481927</v>
      </c>
      <c r="L10" s="10">
        <f t="shared" si="5"/>
        <v>0.65706585622627711</v>
      </c>
      <c r="M10" s="10">
        <f t="shared" si="6"/>
        <v>1.482273253854216E-2</v>
      </c>
      <c r="N10" s="9">
        <f t="shared" si="7"/>
        <v>7.4113662692710802E-3</v>
      </c>
    </row>
    <row r="11" spans="1:14">
      <c r="A11" s="1">
        <v>5400</v>
      </c>
      <c r="B11">
        <v>3502.0540000000001</v>
      </c>
      <c r="C11">
        <v>10984.924000000001</v>
      </c>
      <c r="D11" s="2">
        <f t="shared" si="0"/>
        <v>0.75826193703062161</v>
      </c>
      <c r="E11">
        <v>2590.569</v>
      </c>
      <c r="F11">
        <v>9396.7819999999992</v>
      </c>
      <c r="G11" s="2">
        <f t="shared" si="8"/>
        <v>0.78389145358303103</v>
      </c>
      <c r="H11" s="3">
        <f t="shared" si="1"/>
        <v>0.77107669530682632</v>
      </c>
      <c r="I11" s="3">
        <f t="shared" si="2"/>
        <v>1.8122804952741562E-2</v>
      </c>
      <c r="J11" s="3">
        <f t="shared" si="3"/>
        <v>1.2814758276204707E-2</v>
      </c>
      <c r="K11" s="10">
        <f t="shared" si="4"/>
        <v>0.78389145358303103</v>
      </c>
      <c r="L11" s="10">
        <f t="shared" si="5"/>
        <v>0.75826193703062161</v>
      </c>
      <c r="M11" s="10">
        <f t="shared" si="6"/>
        <v>2.5629516552409415E-2</v>
      </c>
      <c r="N11" s="9">
        <f t="shared" si="7"/>
        <v>1.2814758276204707E-2</v>
      </c>
    </row>
    <row r="12" spans="1:14">
      <c r="A12" s="1">
        <v>7200</v>
      </c>
      <c r="B12">
        <v>2881.8820000000001</v>
      </c>
      <c r="C12">
        <v>10610.852999999999</v>
      </c>
      <c r="D12" s="2">
        <f t="shared" si="0"/>
        <v>0.78641231744342421</v>
      </c>
      <c r="E12">
        <v>1672.6690000000001</v>
      </c>
      <c r="F12">
        <v>9345.9030000000002</v>
      </c>
      <c r="G12" s="2">
        <f t="shared" si="8"/>
        <v>0.84819548304444536</v>
      </c>
      <c r="H12" s="3">
        <f t="shared" si="1"/>
        <v>0.81730390024393484</v>
      </c>
      <c r="I12" s="3">
        <f t="shared" si="2"/>
        <v>4.3687295359653495E-2</v>
      </c>
      <c r="J12" s="3">
        <f t="shared" si="3"/>
        <v>3.0891582800510575E-2</v>
      </c>
      <c r="K12" s="10">
        <f t="shared" si="4"/>
        <v>0.84819548304444536</v>
      </c>
      <c r="L12" s="10">
        <f t="shared" si="5"/>
        <v>0.78641231744342421</v>
      </c>
      <c r="M12" s="10">
        <f t="shared" si="6"/>
        <v>6.1783165601021151E-2</v>
      </c>
      <c r="N12" s="9">
        <f t="shared" si="7"/>
        <v>3.0891582800510575E-2</v>
      </c>
    </row>
    <row r="13" spans="1:14">
      <c r="A13" s="1">
        <v>10800</v>
      </c>
      <c r="B13">
        <v>3235.2959999999998</v>
      </c>
      <c r="C13">
        <v>13776.772999999999</v>
      </c>
      <c r="D13" s="2">
        <f t="shared" si="0"/>
        <v>0.8098234847272251</v>
      </c>
      <c r="E13">
        <v>1284.7190000000001</v>
      </c>
      <c r="F13">
        <v>9850.61</v>
      </c>
      <c r="G13" s="2">
        <f t="shared" si="8"/>
        <v>0.88462675867053409</v>
      </c>
      <c r="H13" s="3">
        <f t="shared" si="1"/>
        <v>0.84722512169887954</v>
      </c>
      <c r="I13" s="3">
        <f t="shared" si="2"/>
        <v>5.2893902260268764E-2</v>
      </c>
      <c r="J13" s="3">
        <f t="shared" si="3"/>
        <v>3.7401636971654495E-2</v>
      </c>
      <c r="K13" s="10">
        <f t="shared" si="4"/>
        <v>0.88462675867053409</v>
      </c>
      <c r="L13" s="10">
        <f t="shared" si="5"/>
        <v>0.8098234847272251</v>
      </c>
      <c r="M13" s="10">
        <f t="shared" si="6"/>
        <v>7.480327394330899E-2</v>
      </c>
      <c r="N13" s="9">
        <f>M13/2</f>
        <v>3.7401636971654495E-2</v>
      </c>
    </row>
    <row r="21" spans="9:10">
      <c r="I21" s="11"/>
      <c r="J21" s="11"/>
    </row>
    <row r="22" spans="9:10">
      <c r="I22" s="11"/>
      <c r="J22" s="11"/>
    </row>
    <row r="23" spans="9:10">
      <c r="I23" s="11"/>
      <c r="J23" s="11"/>
    </row>
    <row r="24" spans="9:10">
      <c r="I24" s="11"/>
      <c r="J24" s="11"/>
    </row>
    <row r="25" spans="9:10">
      <c r="I25" s="11"/>
      <c r="J25" s="11"/>
    </row>
    <row r="26" spans="9:10">
      <c r="I26" s="11"/>
      <c r="J26" s="11"/>
    </row>
    <row r="27" spans="9:10">
      <c r="I27" s="11"/>
      <c r="J27" s="11"/>
    </row>
    <row r="28" spans="9:10">
      <c r="I28" s="11"/>
      <c r="J28" s="11"/>
    </row>
    <row r="29" spans="9:10">
      <c r="I29" s="11"/>
      <c r="J29" s="11"/>
    </row>
    <row r="30" spans="9:10">
      <c r="I30" s="11"/>
      <c r="J30" s="11"/>
    </row>
    <row r="31" spans="9:10">
      <c r="I31" s="11"/>
      <c r="J31" s="11"/>
    </row>
    <row r="32" spans="9:10">
      <c r="I32" s="11"/>
    </row>
    <row r="33" spans="9:9">
      <c r="I33" s="11"/>
    </row>
    <row r="34" spans="9:9">
      <c r="I34" s="11"/>
    </row>
    <row r="35" spans="9:9">
      <c r="I35" s="11"/>
    </row>
    <row r="36" spans="9:9">
      <c r="I36" s="11"/>
    </row>
    <row r="37" spans="9:9">
      <c r="I37" s="11"/>
    </row>
    <row r="38" spans="9:9">
      <c r="I38" s="11"/>
    </row>
    <row r="39" spans="9:9">
      <c r="I39" s="11"/>
    </row>
    <row r="40" spans="9:9">
      <c r="I4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3"/>
  <sheetViews>
    <sheetView workbookViewId="0">
      <selection activeCell="N3" sqref="N3:N13"/>
    </sheetView>
  </sheetViews>
  <sheetFormatPr baseColWidth="10" defaultColWidth="8.83203125" defaultRowHeight="16"/>
  <cols>
    <col min="1" max="1" width="8" bestFit="1" customWidth="1"/>
    <col min="2" max="2" width="10.1640625" bestFit="1" customWidth="1"/>
    <col min="3" max="3" width="9.1640625" bestFit="1" customWidth="1"/>
    <col min="4" max="4" width="13.5" bestFit="1" customWidth="1"/>
    <col min="5" max="6" width="9.1640625" bestFit="1" customWidth="1"/>
    <col min="7" max="7" width="13.5" bestFit="1" customWidth="1"/>
    <col min="8" max="10" width="12.1640625" bestFit="1" customWidth="1"/>
  </cols>
  <sheetData>
    <row r="1" spans="1:28" s="5" customFormat="1">
      <c r="A1" s="4"/>
      <c r="B1" s="14" t="s">
        <v>11</v>
      </c>
      <c r="C1" s="14"/>
      <c r="D1" s="14"/>
      <c r="E1" s="14" t="s">
        <v>12</v>
      </c>
      <c r="F1" s="14"/>
      <c r="G1" s="14"/>
      <c r="H1" s="4"/>
      <c r="I1" s="4"/>
      <c r="J1" s="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s="3" t="s">
        <v>0</v>
      </c>
      <c r="I2" s="3" t="s">
        <v>1</v>
      </c>
      <c r="J2" s="3" t="s">
        <v>2</v>
      </c>
      <c r="K2" s="9" t="s">
        <v>37</v>
      </c>
      <c r="L2" s="9" t="s">
        <v>38</v>
      </c>
      <c r="M2" s="9" t="s">
        <v>39</v>
      </c>
      <c r="N2" s="9" t="s">
        <v>40</v>
      </c>
    </row>
    <row r="3" spans="1:28">
      <c r="A3" s="1">
        <v>0</v>
      </c>
      <c r="B3">
        <v>0</v>
      </c>
      <c r="C3">
        <v>0</v>
      </c>
      <c r="D3" s="2">
        <v>0</v>
      </c>
      <c r="F3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10">
        <f>MAX($D3,$G3)</f>
        <v>0</v>
      </c>
      <c r="L3" s="10">
        <f>MIN($D3,$G3)</f>
        <v>0</v>
      </c>
      <c r="M3" s="10">
        <f>K3-L3</f>
        <v>0</v>
      </c>
      <c r="N3" s="9">
        <f>M3/2</f>
        <v>0</v>
      </c>
    </row>
    <row r="4" spans="1:28">
      <c r="A4" s="1">
        <v>120</v>
      </c>
      <c r="B4">
        <v>10451.974</v>
      </c>
      <c r="C4">
        <v>42.95</v>
      </c>
      <c r="D4" s="2">
        <f t="shared" ref="D4:D13" si="0">C4/(B4+C4)</f>
        <v>4.0924545999570837E-3</v>
      </c>
      <c r="E4">
        <v>9494.2880000000005</v>
      </c>
      <c r="F4">
        <v>30.536000000000001</v>
      </c>
      <c r="G4" s="2">
        <f t="shared" ref="G4:G13" si="1">F4/(E4+F4)</f>
        <v>3.2059385034306147E-3</v>
      </c>
      <c r="H4" s="3">
        <f t="shared" ref="H4:H13" si="2">AVERAGE(D4,G4)</f>
        <v>3.649196551693849E-3</v>
      </c>
      <c r="I4" s="3">
        <f t="shared" ref="I4:I13" si="3">STDEV(D4,G4)</f>
        <v>6.2686154348489417E-4</v>
      </c>
      <c r="J4" s="3">
        <f t="shared" ref="J4:J13" si="4">STDEV(D4,G4)/SQRT(COUNT(D4,G4))</f>
        <v>4.4325804826323448E-4</v>
      </c>
      <c r="K4" s="10">
        <f t="shared" ref="K4:K13" si="5">MAX($D4,$G4)</f>
        <v>4.0924545999570837E-3</v>
      </c>
      <c r="L4" s="10">
        <f t="shared" ref="L4:L13" si="6">MIN($D4,$G4)</f>
        <v>3.2059385034306147E-3</v>
      </c>
      <c r="M4" s="10">
        <f t="shared" ref="M4:M13" si="7">K4-L4</f>
        <v>8.8651609652646906E-4</v>
      </c>
      <c r="N4" s="9">
        <f t="shared" ref="N4:N12" si="8">M4/2</f>
        <v>4.4325804826323453E-4</v>
      </c>
    </row>
    <row r="5" spans="1:28">
      <c r="A5" s="1">
        <v>300</v>
      </c>
      <c r="B5">
        <v>9552.6810000000005</v>
      </c>
      <c r="C5">
        <v>213.84899999999999</v>
      </c>
      <c r="D5" s="2">
        <f t="shared" si="0"/>
        <v>2.189610844383829E-2</v>
      </c>
      <c r="E5">
        <v>9530.1669999999995</v>
      </c>
      <c r="F5">
        <v>290.02100000000002</v>
      </c>
      <c r="G5" s="2">
        <f t="shared" si="1"/>
        <v>2.953314132071606E-2</v>
      </c>
      <c r="H5" s="3">
        <f t="shared" si="2"/>
        <v>2.5714624882277173E-2</v>
      </c>
      <c r="I5" s="3">
        <f t="shared" si="3"/>
        <v>5.4001977353848986E-3</v>
      </c>
      <c r="J5" s="3">
        <f t="shared" si="4"/>
        <v>3.8185164384388986E-3</v>
      </c>
      <c r="K5" s="10">
        <f t="shared" si="5"/>
        <v>2.953314132071606E-2</v>
      </c>
      <c r="L5" s="10">
        <f t="shared" si="6"/>
        <v>2.189610844383829E-2</v>
      </c>
      <c r="M5" s="10">
        <f t="shared" si="7"/>
        <v>7.6370328768777702E-3</v>
      </c>
      <c r="N5" s="9">
        <f t="shared" si="8"/>
        <v>3.8185164384388851E-3</v>
      </c>
    </row>
    <row r="6" spans="1:28">
      <c r="A6" s="1">
        <v>600</v>
      </c>
      <c r="B6">
        <v>8832.3680000000004</v>
      </c>
      <c r="C6">
        <v>539.74900000000002</v>
      </c>
      <c r="D6" s="2">
        <f t="shared" si="0"/>
        <v>5.759093703162263E-2</v>
      </c>
      <c r="E6">
        <v>8196.4390000000003</v>
      </c>
      <c r="F6">
        <v>667.74900000000002</v>
      </c>
      <c r="G6" s="2">
        <f t="shared" si="1"/>
        <v>7.5331096317000495E-2</v>
      </c>
      <c r="H6" s="3">
        <f t="shared" si="2"/>
        <v>6.6461016674311563E-2</v>
      </c>
      <c r="I6" s="3">
        <f t="shared" si="3"/>
        <v>1.2544186930020179E-2</v>
      </c>
      <c r="J6" s="3">
        <f t="shared" si="4"/>
        <v>8.8700796426889276E-3</v>
      </c>
      <c r="K6" s="10">
        <f t="shared" si="5"/>
        <v>7.5331096317000495E-2</v>
      </c>
      <c r="L6" s="10">
        <f t="shared" si="6"/>
        <v>5.759093703162263E-2</v>
      </c>
      <c r="M6" s="10">
        <f t="shared" si="7"/>
        <v>1.7740159285377866E-2</v>
      </c>
      <c r="N6" s="9">
        <f t="shared" si="8"/>
        <v>8.8700796426889328E-3</v>
      </c>
    </row>
    <row r="7" spans="1:28">
      <c r="A7" s="1">
        <v>1200</v>
      </c>
      <c r="B7">
        <v>8491.3169999999991</v>
      </c>
      <c r="C7">
        <v>1075.598</v>
      </c>
      <c r="D7" s="2">
        <f t="shared" si="0"/>
        <v>0.11242892823862238</v>
      </c>
      <c r="E7">
        <v>7896.1459999999997</v>
      </c>
      <c r="F7">
        <v>1376.134</v>
      </c>
      <c r="G7" s="2">
        <f t="shared" si="1"/>
        <v>0.14841376662482153</v>
      </c>
      <c r="H7" s="3">
        <f t="shared" si="2"/>
        <v>0.13042134743172196</v>
      </c>
      <c r="I7" s="3">
        <f t="shared" si="3"/>
        <v>2.5445123242783339E-2</v>
      </c>
      <c r="J7" s="3">
        <f t="shared" si="4"/>
        <v>1.7992419193099532E-2</v>
      </c>
      <c r="K7" s="10">
        <f t="shared" si="5"/>
        <v>0.14841376662482153</v>
      </c>
      <c r="L7" s="10">
        <f t="shared" si="6"/>
        <v>0.11242892823862238</v>
      </c>
      <c r="M7" s="10">
        <f t="shared" si="7"/>
        <v>3.5984838386199147E-2</v>
      </c>
      <c r="N7" s="9">
        <f t="shared" si="8"/>
        <v>1.7992419193099574E-2</v>
      </c>
    </row>
    <row r="8" spans="1:28">
      <c r="A8" s="1">
        <v>1800</v>
      </c>
      <c r="B8">
        <v>7939.2460000000001</v>
      </c>
      <c r="C8">
        <v>1745.154</v>
      </c>
      <c r="D8" s="2">
        <f t="shared" si="0"/>
        <v>0.18020259386229401</v>
      </c>
      <c r="E8">
        <v>7607.4390000000003</v>
      </c>
      <c r="F8">
        <v>1907.912</v>
      </c>
      <c r="G8" s="2">
        <f t="shared" si="1"/>
        <v>0.2005088409245229</v>
      </c>
      <c r="H8" s="3">
        <f t="shared" si="2"/>
        <v>0.19035571739340845</v>
      </c>
      <c r="I8" s="3">
        <f t="shared" si="3"/>
        <v>1.4358684998151456E-2</v>
      </c>
      <c r="J8" s="3">
        <f t="shared" si="4"/>
        <v>1.0153123531114442E-2</v>
      </c>
      <c r="K8" s="10">
        <f t="shared" si="5"/>
        <v>0.2005088409245229</v>
      </c>
      <c r="L8" s="10">
        <f t="shared" si="6"/>
        <v>0.18020259386229401</v>
      </c>
      <c r="M8" s="10">
        <f t="shared" si="7"/>
        <v>2.0306247062228888E-2</v>
      </c>
      <c r="N8" s="9">
        <f t="shared" si="8"/>
        <v>1.0153123531114444E-2</v>
      </c>
    </row>
    <row r="9" spans="1:28">
      <c r="A9" s="1">
        <v>2700</v>
      </c>
      <c r="B9">
        <v>7624.9030000000002</v>
      </c>
      <c r="C9">
        <v>2541.3470000000002</v>
      </c>
      <c r="D9" s="2">
        <f t="shared" si="0"/>
        <v>0.24997880240993486</v>
      </c>
      <c r="E9">
        <v>6895.4390000000003</v>
      </c>
      <c r="F9">
        <v>2364.69</v>
      </c>
      <c r="G9" s="2">
        <f t="shared" si="1"/>
        <v>0.25536253328652331</v>
      </c>
      <c r="H9" s="3">
        <f t="shared" si="2"/>
        <v>0.25267066784822911</v>
      </c>
      <c r="I9" s="3">
        <f t="shared" si="3"/>
        <v>3.8068726109190846E-3</v>
      </c>
      <c r="J9" s="3">
        <f t="shared" si="4"/>
        <v>2.691865438294222E-3</v>
      </c>
      <c r="K9" s="10">
        <f t="shared" si="5"/>
        <v>0.25536253328652331</v>
      </c>
      <c r="L9" s="10">
        <f t="shared" si="6"/>
        <v>0.24997880240993486</v>
      </c>
      <c r="M9" s="10">
        <f t="shared" si="7"/>
        <v>5.383730876588444E-3</v>
      </c>
      <c r="N9" s="9">
        <f t="shared" si="8"/>
        <v>2.691865438294222E-3</v>
      </c>
    </row>
    <row r="10" spans="1:28">
      <c r="A10" s="1">
        <v>3600</v>
      </c>
      <c r="B10">
        <v>6785.3680000000004</v>
      </c>
      <c r="C10">
        <v>2703.2759999999998</v>
      </c>
      <c r="D10" s="2">
        <f t="shared" si="0"/>
        <v>0.28489592401190306</v>
      </c>
      <c r="E10">
        <v>6273.9030000000002</v>
      </c>
      <c r="F10">
        <v>3330.2959999999998</v>
      </c>
      <c r="G10" s="2">
        <f t="shared" si="1"/>
        <v>0.34675416450658714</v>
      </c>
      <c r="H10" s="3">
        <f t="shared" si="2"/>
        <v>0.31582504425924507</v>
      </c>
      <c r="I10" s="3">
        <f t="shared" si="3"/>
        <v>4.374038132605941E-2</v>
      </c>
      <c r="J10" s="3">
        <f t="shared" si="4"/>
        <v>3.092912024734204E-2</v>
      </c>
      <c r="K10" s="10">
        <f t="shared" si="5"/>
        <v>0.34675416450658714</v>
      </c>
      <c r="L10" s="10">
        <f t="shared" si="6"/>
        <v>0.28489592401190306</v>
      </c>
      <c r="M10" s="10">
        <f t="shared" si="7"/>
        <v>6.185824049468408E-2</v>
      </c>
      <c r="N10" s="9">
        <f t="shared" si="8"/>
        <v>3.092912024734204E-2</v>
      </c>
    </row>
    <row r="11" spans="1:28">
      <c r="A11" s="1">
        <v>5400</v>
      </c>
      <c r="B11">
        <v>5765.8320000000003</v>
      </c>
      <c r="C11">
        <v>3249.0540000000001</v>
      </c>
      <c r="D11" s="2">
        <f t="shared" si="0"/>
        <v>0.3604098820550809</v>
      </c>
      <c r="E11">
        <v>5421.2460000000001</v>
      </c>
      <c r="F11">
        <v>4021.0039999999999</v>
      </c>
      <c r="G11" s="2">
        <f t="shared" si="1"/>
        <v>0.42585231274325502</v>
      </c>
      <c r="H11" s="3">
        <f t="shared" si="2"/>
        <v>0.39313109739916796</v>
      </c>
      <c r="I11" s="3">
        <f t="shared" si="3"/>
        <v>4.6274786516938546E-2</v>
      </c>
      <c r="J11" s="3">
        <f t="shared" si="4"/>
        <v>3.2721215344087062E-2</v>
      </c>
      <c r="K11" s="10">
        <f t="shared" si="5"/>
        <v>0.42585231274325502</v>
      </c>
      <c r="L11" s="10">
        <f t="shared" si="6"/>
        <v>0.3604098820550809</v>
      </c>
      <c r="M11" s="10">
        <f t="shared" si="7"/>
        <v>6.5442430688174125E-2</v>
      </c>
      <c r="N11" s="9">
        <f t="shared" si="8"/>
        <v>3.2721215344087062E-2</v>
      </c>
    </row>
    <row r="12" spans="1:28">
      <c r="A12" s="1">
        <v>7200</v>
      </c>
      <c r="B12">
        <v>5031.2960000000003</v>
      </c>
      <c r="C12">
        <v>3932.0540000000001</v>
      </c>
      <c r="D12" s="2">
        <f t="shared" si="0"/>
        <v>0.43868129661343136</v>
      </c>
      <c r="E12">
        <v>4474.4179999999997</v>
      </c>
      <c r="F12">
        <v>3966.8319999999999</v>
      </c>
      <c r="G12" s="2">
        <f t="shared" si="1"/>
        <v>0.46993419221086924</v>
      </c>
      <c r="H12" s="3">
        <f t="shared" si="2"/>
        <v>0.45430774441215027</v>
      </c>
      <c r="I12" s="3">
        <f t="shared" si="3"/>
        <v>2.2099134408663523E-2</v>
      </c>
      <c r="J12" s="3">
        <f t="shared" si="4"/>
        <v>1.562644779871894E-2</v>
      </c>
      <c r="K12" s="10">
        <f t="shared" si="5"/>
        <v>0.46993419221086924</v>
      </c>
      <c r="L12" s="10">
        <f t="shared" si="6"/>
        <v>0.43868129661343136</v>
      </c>
      <c r="M12" s="10">
        <f t="shared" si="7"/>
        <v>3.125289559743788E-2</v>
      </c>
      <c r="N12" s="9">
        <f t="shared" si="8"/>
        <v>1.562644779871894E-2</v>
      </c>
    </row>
    <row r="13" spans="1:28">
      <c r="A13" s="1">
        <v>10800</v>
      </c>
      <c r="B13">
        <v>4160.7110000000002</v>
      </c>
      <c r="C13">
        <v>4665.7110000000002</v>
      </c>
      <c r="D13" s="2">
        <f t="shared" si="0"/>
        <v>0.52860728843465676</v>
      </c>
      <c r="E13">
        <v>3412.761</v>
      </c>
      <c r="F13">
        <v>4772.7309999999998</v>
      </c>
      <c r="G13" s="2">
        <f t="shared" si="1"/>
        <v>0.58307197661423404</v>
      </c>
      <c r="H13" s="3">
        <f t="shared" si="2"/>
        <v>0.55583963252444546</v>
      </c>
      <c r="I13" s="3">
        <f t="shared" si="3"/>
        <v>3.8512350346989896E-2</v>
      </c>
      <c r="J13" s="3">
        <f t="shared" si="4"/>
        <v>2.723234408978864E-2</v>
      </c>
      <c r="K13" s="10">
        <f t="shared" si="5"/>
        <v>0.58307197661423404</v>
      </c>
      <c r="L13" s="10">
        <f t="shared" si="6"/>
        <v>0.52860728843465676</v>
      </c>
      <c r="M13" s="10">
        <f t="shared" si="7"/>
        <v>5.4464688179577281E-2</v>
      </c>
      <c r="N13" s="9">
        <f>M13/2</f>
        <v>2.723234408978864E-2</v>
      </c>
    </row>
  </sheetData>
  <mergeCells count="8">
    <mergeCell ref="T1:V1"/>
    <mergeCell ref="W1:Y1"/>
    <mergeCell ref="Z1:AB1"/>
    <mergeCell ref="B1:D1"/>
    <mergeCell ref="E1:G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N3" sqref="N3:N13"/>
    </sheetView>
  </sheetViews>
  <sheetFormatPr baseColWidth="10" defaultColWidth="11" defaultRowHeight="16"/>
  <cols>
    <col min="1" max="1" width="8" bestFit="1" customWidth="1"/>
    <col min="2" max="3" width="9.1640625" bestFit="1" customWidth="1"/>
    <col min="4" max="4" width="13.5" bestFit="1" customWidth="1"/>
    <col min="5" max="6" width="9.1640625" bestFit="1" customWidth="1"/>
    <col min="7" max="7" width="13.5" bestFit="1" customWidth="1"/>
    <col min="8" max="10" width="12.1640625" bestFit="1" customWidth="1"/>
  </cols>
  <sheetData>
    <row r="1" spans="1:14" s="4" customFormat="1">
      <c r="B1" s="14" t="s">
        <v>13</v>
      </c>
      <c r="C1" s="14"/>
      <c r="D1" s="14"/>
      <c r="E1" s="8" t="s">
        <v>36</v>
      </c>
      <c r="F1" s="8"/>
      <c r="G1" s="8"/>
    </row>
    <row r="2" spans="1:14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s="3" t="s">
        <v>0</v>
      </c>
      <c r="I2" s="3" t="s">
        <v>1</v>
      </c>
      <c r="J2" s="3" t="s">
        <v>2</v>
      </c>
      <c r="K2" s="9" t="s">
        <v>37</v>
      </c>
      <c r="L2" s="9" t="s">
        <v>38</v>
      </c>
      <c r="M2" s="9" t="s">
        <v>39</v>
      </c>
      <c r="N2" s="9" t="s">
        <v>40</v>
      </c>
    </row>
    <row r="3" spans="1:14">
      <c r="A3" s="1">
        <v>0</v>
      </c>
      <c r="C3">
        <v>0</v>
      </c>
      <c r="D3" s="2">
        <v>0</v>
      </c>
      <c r="F3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10">
        <f>MAX($D3,$G3)</f>
        <v>0</v>
      </c>
      <c r="L3" s="10">
        <f>MIN($D3,$G3)</f>
        <v>0</v>
      </c>
      <c r="M3" s="10">
        <f>K3-L3</f>
        <v>0</v>
      </c>
      <c r="N3" s="9">
        <f>M3/2</f>
        <v>0</v>
      </c>
    </row>
    <row r="4" spans="1:14">
      <c r="A4" s="1">
        <v>120</v>
      </c>
      <c r="B4">
        <v>8077.2669999999998</v>
      </c>
      <c r="C4">
        <v>496.16300000000001</v>
      </c>
      <c r="D4" s="2">
        <f t="shared" ref="D4:D13" si="0">C4/(B4+C4)</f>
        <v>5.7872170181595933E-2</v>
      </c>
      <c r="E4">
        <v>8983.9030000000002</v>
      </c>
      <c r="F4">
        <v>41.536000000000001</v>
      </c>
      <c r="G4" s="2">
        <f t="shared" ref="G4:G13" si="1">F4/(E4+F4)</f>
        <v>4.602103011277346E-3</v>
      </c>
      <c r="H4" s="3">
        <f t="shared" ref="H4:H13" si="2">AVERAGE(D4,G4)</f>
        <v>3.1237136596436638E-2</v>
      </c>
      <c r="I4" s="3">
        <f t="shared" ref="I4:I13" si="3">STDEV(D4,G4)</f>
        <v>3.7667625730395157E-2</v>
      </c>
      <c r="J4" s="3">
        <f>STDEV(D4,G4)/SQRT(COUNT(D4,G4))</f>
        <v>2.6635033585159295E-2</v>
      </c>
      <c r="K4" s="10">
        <f t="shared" ref="K4:K13" si="4">MAX($D4,$G4)</f>
        <v>5.7872170181595933E-2</v>
      </c>
      <c r="L4" s="10">
        <f t="shared" ref="L4:L13" si="5">MIN($D4,$G4)</f>
        <v>4.602103011277346E-3</v>
      </c>
      <c r="M4" s="10">
        <f t="shared" ref="M4:M13" si="6">K4-L4</f>
        <v>5.327006717031859E-2</v>
      </c>
      <c r="N4" s="9">
        <f>M4/2</f>
        <v>2.6635033585159295E-2</v>
      </c>
    </row>
    <row r="5" spans="1:14">
      <c r="A5" s="1">
        <v>300</v>
      </c>
      <c r="B5">
        <v>8185.4390000000003</v>
      </c>
      <c r="C5">
        <v>900.71900000000005</v>
      </c>
      <c r="D5" s="2">
        <f t="shared" si="0"/>
        <v>9.9130897789802913E-2</v>
      </c>
      <c r="E5">
        <v>9547.4390000000003</v>
      </c>
      <c r="F5">
        <v>263.19200000000001</v>
      </c>
      <c r="G5" s="2">
        <f t="shared" si="1"/>
        <v>2.6827224467009306E-2</v>
      </c>
      <c r="H5" s="3">
        <f t="shared" si="2"/>
        <v>6.2979061128406108E-2</v>
      </c>
      <c r="I5" s="3">
        <f t="shared" si="3"/>
        <v>5.1126417711244238E-2</v>
      </c>
      <c r="J5" s="3">
        <f t="shared" ref="J5:J13" si="7">STDEV(D5,G5)/SQRT(COUNT(D5,G5))</f>
        <v>3.6151836661396805E-2</v>
      </c>
      <c r="K5" s="10">
        <f t="shared" si="4"/>
        <v>9.9130897789802913E-2</v>
      </c>
      <c r="L5" s="10">
        <f t="shared" si="5"/>
        <v>2.6827224467009306E-2</v>
      </c>
      <c r="M5" s="10">
        <f t="shared" si="6"/>
        <v>7.230367332279361E-2</v>
      </c>
      <c r="N5" s="9">
        <f t="shared" ref="N5:N12" si="8">M5/2</f>
        <v>3.6151836661396805E-2</v>
      </c>
    </row>
    <row r="6" spans="1:14">
      <c r="A6" s="1">
        <v>600</v>
      </c>
      <c r="B6">
        <v>8257.6810000000005</v>
      </c>
      <c r="C6">
        <v>1664.69</v>
      </c>
      <c r="D6" s="2">
        <f t="shared" si="0"/>
        <v>0.16777139254317339</v>
      </c>
      <c r="E6">
        <v>8637.0750000000007</v>
      </c>
      <c r="F6">
        <v>417.26299999999998</v>
      </c>
      <c r="G6" s="2">
        <f t="shared" si="1"/>
        <v>4.6084318919837088E-2</v>
      </c>
      <c r="H6" s="3">
        <f t="shared" si="2"/>
        <v>0.10692785573150523</v>
      </c>
      <c r="I6" s="3">
        <f t="shared" si="3"/>
        <v>8.6045754941807759E-2</v>
      </c>
      <c r="J6" s="3">
        <f t="shared" si="7"/>
        <v>6.0843536811668146E-2</v>
      </c>
      <c r="K6" s="10">
        <f t="shared" si="4"/>
        <v>0.16777139254317339</v>
      </c>
      <c r="L6" s="10">
        <f t="shared" si="5"/>
        <v>4.6084318919837088E-2</v>
      </c>
      <c r="M6" s="10">
        <f t="shared" si="6"/>
        <v>0.12168707362333631</v>
      </c>
      <c r="N6" s="9">
        <f t="shared" si="8"/>
        <v>6.0843536811668153E-2</v>
      </c>
    </row>
    <row r="7" spans="1:14">
      <c r="A7" s="1">
        <v>1200</v>
      </c>
      <c r="B7">
        <v>8077.0749999999998</v>
      </c>
      <c r="C7">
        <v>2532.761</v>
      </c>
      <c r="D7" s="2">
        <f t="shared" si="0"/>
        <v>0.23871820450382081</v>
      </c>
      <c r="E7">
        <v>7928.7820000000002</v>
      </c>
      <c r="F7">
        <v>1030.4059999999999</v>
      </c>
      <c r="G7" s="2">
        <f t="shared" si="1"/>
        <v>0.11501109252311705</v>
      </c>
      <c r="H7" s="3">
        <f t="shared" si="2"/>
        <v>0.17686464851346892</v>
      </c>
      <c r="I7" s="3">
        <f t="shared" si="3"/>
        <v>8.7474137762559245E-2</v>
      </c>
      <c r="J7" s="3">
        <f t="shared" si="7"/>
        <v>6.1853555990351888E-2</v>
      </c>
      <c r="K7" s="10">
        <f t="shared" si="4"/>
        <v>0.23871820450382081</v>
      </c>
      <c r="L7" s="10">
        <f t="shared" si="5"/>
        <v>0.11501109252311705</v>
      </c>
      <c r="M7" s="10">
        <f t="shared" si="6"/>
        <v>0.12370711198070376</v>
      </c>
      <c r="N7" s="9">
        <f t="shared" si="8"/>
        <v>6.1853555990351881E-2</v>
      </c>
    </row>
    <row r="8" spans="1:14">
      <c r="A8" s="1">
        <v>1800</v>
      </c>
      <c r="B8">
        <v>6940.3680000000004</v>
      </c>
      <c r="C8">
        <v>2928.2249999999999</v>
      </c>
      <c r="D8" s="2">
        <f t="shared" si="0"/>
        <v>0.29672162992232021</v>
      </c>
      <c r="E8">
        <v>7585.0749999999998</v>
      </c>
      <c r="F8">
        <v>1699.4970000000001</v>
      </c>
      <c r="G8" s="2">
        <f t="shared" si="1"/>
        <v>0.1830452712305963</v>
      </c>
      <c r="H8" s="3">
        <f t="shared" si="2"/>
        <v>0.23988345057645827</v>
      </c>
      <c r="I8" s="3">
        <f t="shared" si="3"/>
        <v>8.0381324091512246E-2</v>
      </c>
      <c r="J8" s="3">
        <f t="shared" si="7"/>
        <v>5.6838179345861904E-2</v>
      </c>
      <c r="K8" s="10">
        <f t="shared" si="4"/>
        <v>0.29672162992232021</v>
      </c>
      <c r="L8" s="10">
        <f t="shared" si="5"/>
        <v>0.1830452712305963</v>
      </c>
      <c r="M8" s="10">
        <f t="shared" si="6"/>
        <v>0.11367635869172391</v>
      </c>
      <c r="N8" s="9">
        <f t="shared" si="8"/>
        <v>5.6838179345861953E-2</v>
      </c>
    </row>
    <row r="9" spans="1:14">
      <c r="A9" s="1">
        <v>2700</v>
      </c>
      <c r="B9">
        <v>6489.5889999999999</v>
      </c>
      <c r="C9">
        <v>3496.5390000000002</v>
      </c>
      <c r="D9" s="2">
        <f t="shared" si="0"/>
        <v>0.3501396136720859</v>
      </c>
      <c r="E9">
        <v>6130.8320000000003</v>
      </c>
      <c r="F9">
        <v>2150.4470000000001</v>
      </c>
      <c r="G9" s="2">
        <f t="shared" si="1"/>
        <v>0.25967570951298707</v>
      </c>
      <c r="H9" s="3">
        <f t="shared" si="2"/>
        <v>0.30490766159253646</v>
      </c>
      <c r="I9" s="3">
        <f t="shared" si="3"/>
        <v>6.3967640083508859E-2</v>
      </c>
      <c r="J9" s="3">
        <f t="shared" si="7"/>
        <v>4.5231952079549526E-2</v>
      </c>
      <c r="K9" s="10">
        <f t="shared" si="4"/>
        <v>0.3501396136720859</v>
      </c>
      <c r="L9" s="10">
        <f t="shared" si="5"/>
        <v>0.25967570951298707</v>
      </c>
      <c r="M9" s="10">
        <f t="shared" si="6"/>
        <v>9.0463904159098829E-2</v>
      </c>
      <c r="N9" s="9">
        <f t="shared" si="8"/>
        <v>4.5231952079549415E-2</v>
      </c>
    </row>
    <row r="10" spans="1:14">
      <c r="A10" s="1">
        <v>3600</v>
      </c>
      <c r="B10">
        <v>5898.125</v>
      </c>
      <c r="C10">
        <v>4153.317</v>
      </c>
      <c r="D10" s="2">
        <f t="shared" si="0"/>
        <v>0.41320608525622499</v>
      </c>
      <c r="E10">
        <v>6414.9530000000004</v>
      </c>
      <c r="F10">
        <v>2736.1039999999998</v>
      </c>
      <c r="G10" s="2">
        <f t="shared" si="1"/>
        <v>0.29899322012746721</v>
      </c>
      <c r="H10" s="3">
        <f t="shared" si="2"/>
        <v>0.35609965269184607</v>
      </c>
      <c r="I10" s="3">
        <f t="shared" si="3"/>
        <v>8.0760691431289444E-2</v>
      </c>
      <c r="J10" s="3">
        <f t="shared" si="7"/>
        <v>5.7106432564379063E-2</v>
      </c>
      <c r="K10" s="10">
        <f t="shared" si="4"/>
        <v>0.41320608525622499</v>
      </c>
      <c r="L10" s="10">
        <f t="shared" si="5"/>
        <v>0.29899322012746721</v>
      </c>
      <c r="M10" s="10">
        <f t="shared" si="6"/>
        <v>0.11421286512875778</v>
      </c>
      <c r="N10" s="9">
        <f t="shared" si="8"/>
        <v>5.7106432564378889E-2</v>
      </c>
    </row>
    <row r="11" spans="1:14">
      <c r="A11" s="1">
        <v>5400</v>
      </c>
      <c r="B11">
        <v>4889.0540000000001</v>
      </c>
      <c r="C11">
        <v>5681.3379999999997</v>
      </c>
      <c r="D11" s="2">
        <f t="shared" si="0"/>
        <v>0.53747656662118115</v>
      </c>
      <c r="E11">
        <v>5102.7110000000002</v>
      </c>
      <c r="F11">
        <v>3582.1750000000002</v>
      </c>
      <c r="G11" s="2">
        <f t="shared" si="1"/>
        <v>0.41246079683717207</v>
      </c>
      <c r="H11" s="3">
        <f t="shared" si="2"/>
        <v>0.47496868172917661</v>
      </c>
      <c r="I11" s="3">
        <f t="shared" si="3"/>
        <v>8.8399498569529222E-2</v>
      </c>
      <c r="J11" s="3">
        <f t="shared" si="7"/>
        <v>6.2507884892004623E-2</v>
      </c>
      <c r="K11" s="10">
        <f t="shared" si="4"/>
        <v>0.53747656662118115</v>
      </c>
      <c r="L11" s="10">
        <f t="shared" si="5"/>
        <v>0.41246079683717207</v>
      </c>
      <c r="M11" s="10">
        <f t="shared" si="6"/>
        <v>0.12501576978400908</v>
      </c>
      <c r="N11" s="9">
        <f t="shared" si="8"/>
        <v>6.2507884892004539E-2</v>
      </c>
    </row>
    <row r="12" spans="1:14">
      <c r="A12" s="1">
        <v>7200</v>
      </c>
      <c r="B12">
        <v>2663.569</v>
      </c>
      <c r="C12">
        <v>6549.8029999999999</v>
      </c>
      <c r="D12" s="2">
        <f t="shared" si="0"/>
        <v>0.7109018283425439</v>
      </c>
      <c r="E12">
        <v>4750.4179999999997</v>
      </c>
      <c r="F12">
        <v>4496.8320000000003</v>
      </c>
      <c r="G12" s="2">
        <f t="shared" si="1"/>
        <v>0.4862885722782449</v>
      </c>
      <c r="H12" s="3">
        <f t="shared" si="2"/>
        <v>0.59859520031039437</v>
      </c>
      <c r="I12" s="3">
        <f t="shared" si="3"/>
        <v>0.15882555650745625</v>
      </c>
      <c r="J12" s="3">
        <f t="shared" si="7"/>
        <v>0.1123066280321495</v>
      </c>
      <c r="K12" s="10">
        <f t="shared" si="4"/>
        <v>0.7109018283425439</v>
      </c>
      <c r="L12" s="10">
        <f t="shared" si="5"/>
        <v>0.4862885722782449</v>
      </c>
      <c r="M12" s="10">
        <f t="shared" si="6"/>
        <v>0.22461325606429899</v>
      </c>
      <c r="N12" s="9">
        <f t="shared" si="8"/>
        <v>0.1123066280321495</v>
      </c>
    </row>
    <row r="13" spans="1:14">
      <c r="A13" s="1">
        <v>10800</v>
      </c>
      <c r="B13">
        <v>4023.0540000000001</v>
      </c>
      <c r="C13">
        <v>5726.3879999999999</v>
      </c>
      <c r="D13" s="2">
        <f t="shared" si="0"/>
        <v>0.58735546095868874</v>
      </c>
      <c r="E13">
        <v>3613.0540000000001</v>
      </c>
      <c r="F13">
        <v>5291.3680000000004</v>
      </c>
      <c r="G13" s="2">
        <f t="shared" si="1"/>
        <v>0.59424047961787974</v>
      </c>
      <c r="H13" s="3">
        <f t="shared" si="2"/>
        <v>0.59079797028828418</v>
      </c>
      <c r="I13" s="3">
        <f t="shared" si="3"/>
        <v>4.8684433825098676E-3</v>
      </c>
      <c r="J13" s="3">
        <f t="shared" si="7"/>
        <v>3.4425093295955E-3</v>
      </c>
      <c r="K13" s="10">
        <f t="shared" si="4"/>
        <v>0.59424047961787974</v>
      </c>
      <c r="L13" s="10">
        <f t="shared" si="5"/>
        <v>0.58735546095868874</v>
      </c>
      <c r="M13" s="10">
        <f t="shared" si="6"/>
        <v>6.8850186591910001E-3</v>
      </c>
      <c r="N13" s="9">
        <f>M13/2</f>
        <v>3.4425093295955E-3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>
      <selection activeCell="N3" sqref="N3:N13"/>
    </sheetView>
  </sheetViews>
  <sheetFormatPr baseColWidth="10" defaultColWidth="11" defaultRowHeight="16"/>
  <cols>
    <col min="1" max="1" width="8" bestFit="1" customWidth="1"/>
    <col min="2" max="3" width="9.1640625" bestFit="1" customWidth="1"/>
    <col min="4" max="4" width="13.5" bestFit="1" customWidth="1"/>
    <col min="5" max="5" width="10.1640625" bestFit="1" customWidth="1"/>
    <col min="6" max="6" width="9.1640625" bestFit="1" customWidth="1"/>
    <col min="7" max="7" width="13.5" bestFit="1" customWidth="1"/>
    <col min="8" max="10" width="12.1640625" bestFit="1" customWidth="1"/>
  </cols>
  <sheetData>
    <row r="1" spans="1:14" s="4" customFormat="1">
      <c r="B1" s="14" t="s">
        <v>14</v>
      </c>
      <c r="C1" s="14"/>
      <c r="D1" s="14"/>
      <c r="E1" s="14" t="s">
        <v>15</v>
      </c>
      <c r="F1" s="14"/>
      <c r="G1" s="14"/>
    </row>
    <row r="2" spans="1:14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s="3" t="s">
        <v>0</v>
      </c>
      <c r="I2" s="3" t="s">
        <v>1</v>
      </c>
      <c r="J2" s="3" t="s">
        <v>2</v>
      </c>
      <c r="K2" s="9" t="s">
        <v>37</v>
      </c>
      <c r="L2" s="9" t="s">
        <v>38</v>
      </c>
      <c r="M2" s="9" t="s">
        <v>39</v>
      </c>
      <c r="N2" s="9" t="s">
        <v>40</v>
      </c>
    </row>
    <row r="3" spans="1:14">
      <c r="A3" s="1">
        <v>0</v>
      </c>
      <c r="C3">
        <v>0</v>
      </c>
      <c r="D3" s="2">
        <v>0</v>
      </c>
      <c r="F3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10">
        <f>MAX($D3,$G3)</f>
        <v>0</v>
      </c>
      <c r="L3" s="10">
        <f>MIN($D3,$G3)</f>
        <v>0</v>
      </c>
      <c r="M3" s="10">
        <f>K3-L3</f>
        <v>0</v>
      </c>
      <c r="N3" s="9">
        <f>M3/2</f>
        <v>0</v>
      </c>
    </row>
    <row r="4" spans="1:14">
      <c r="A4" s="1">
        <v>120</v>
      </c>
      <c r="B4">
        <v>8720.0239999999994</v>
      </c>
      <c r="C4">
        <v>0</v>
      </c>
      <c r="D4" s="2">
        <f>C4/(B4+C4)</f>
        <v>0</v>
      </c>
      <c r="E4">
        <v>11155.094999999999</v>
      </c>
      <c r="F4">
        <v>0</v>
      </c>
      <c r="G4" s="2">
        <f>F4/(E4+F4)</f>
        <v>0</v>
      </c>
      <c r="H4" s="3">
        <f t="shared" ref="H4:H13" si="0">AVERAGE(D4,G4)</f>
        <v>0</v>
      </c>
      <c r="I4" s="3">
        <f t="shared" ref="I4:I13" si="1">STDEV(D4,G4)</f>
        <v>0</v>
      </c>
      <c r="J4" s="3">
        <f t="shared" ref="J4:J13" si="2">STDEV(D4,G4)/SQRT(COUNT(D4,G4))</f>
        <v>0</v>
      </c>
      <c r="K4" s="10">
        <f t="shared" ref="K4:K13" si="3">MAX($D4,$G4)</f>
        <v>0</v>
      </c>
      <c r="L4" s="10">
        <f t="shared" ref="L4:L13" si="4">MIN($D4,$G4)</f>
        <v>0</v>
      </c>
      <c r="M4" s="10">
        <f t="shared" ref="M4:M13" si="5">K4-L4</f>
        <v>0</v>
      </c>
      <c r="N4" s="9">
        <f t="shared" ref="N4:N12" si="6">M4/2</f>
        <v>0</v>
      </c>
    </row>
    <row r="5" spans="1:14">
      <c r="A5" s="1">
        <v>300</v>
      </c>
      <c r="B5">
        <v>9413.8529999999992</v>
      </c>
      <c r="C5">
        <v>294.02100000000002</v>
      </c>
      <c r="D5" s="2">
        <f t="shared" ref="D5:D13" si="7">C5/(B5+C5)</f>
        <v>3.0286857864039028E-2</v>
      </c>
      <c r="E5">
        <v>10697.146000000001</v>
      </c>
      <c r="F5">
        <v>257.435</v>
      </c>
      <c r="G5" s="2">
        <f t="shared" ref="G5:G13" si="8">F5/(E5+F5)</f>
        <v>2.3500214202624454E-2</v>
      </c>
      <c r="H5" s="3">
        <f t="shared" si="0"/>
        <v>2.6893536033331743E-2</v>
      </c>
      <c r="I5" s="3">
        <f t="shared" si="1"/>
        <v>4.7988817544829454E-3</v>
      </c>
      <c r="J5" s="3">
        <f t="shared" si="2"/>
        <v>3.3933218307072872E-3</v>
      </c>
      <c r="K5" s="10">
        <f t="shared" si="3"/>
        <v>3.0286857864039028E-2</v>
      </c>
      <c r="L5" s="10">
        <f t="shared" si="4"/>
        <v>2.3500214202624454E-2</v>
      </c>
      <c r="M5" s="10">
        <f t="shared" si="5"/>
        <v>6.7866436614145743E-3</v>
      </c>
      <c r="N5" s="9">
        <f t="shared" si="6"/>
        <v>3.3933218307072872E-3</v>
      </c>
    </row>
    <row r="6" spans="1:14">
      <c r="A6" s="1">
        <v>600</v>
      </c>
      <c r="B6">
        <v>9557.0239999999994</v>
      </c>
      <c r="C6">
        <v>620.62699999999995</v>
      </c>
      <c r="D6" s="2">
        <f t="shared" si="7"/>
        <v>6.0979394950760248E-2</v>
      </c>
      <c r="E6">
        <v>10741.094999999999</v>
      </c>
      <c r="F6">
        <v>634.33500000000004</v>
      </c>
      <c r="G6" s="2">
        <f t="shared" si="8"/>
        <v>5.5763606298838815E-2</v>
      </c>
      <c r="H6" s="3">
        <f t="shared" si="0"/>
        <v>5.8371500624799531E-2</v>
      </c>
      <c r="I6" s="3">
        <f t="shared" si="1"/>
        <v>3.6881195250094861E-3</v>
      </c>
      <c r="J6" s="3">
        <f t="shared" si="2"/>
        <v>2.6078943259607162E-3</v>
      </c>
      <c r="K6" s="10">
        <f t="shared" si="3"/>
        <v>6.0979394950760248E-2</v>
      </c>
      <c r="L6" s="10">
        <f t="shared" si="4"/>
        <v>5.5763606298838815E-2</v>
      </c>
      <c r="M6" s="10">
        <f t="shared" si="5"/>
        <v>5.2157886519214325E-3</v>
      </c>
      <c r="N6" s="9">
        <f t="shared" si="6"/>
        <v>2.6078943259607162E-3</v>
      </c>
    </row>
    <row r="7" spans="1:14">
      <c r="A7" s="1">
        <v>1200</v>
      </c>
      <c r="B7">
        <v>8297.66</v>
      </c>
      <c r="C7">
        <v>1477.6690000000001</v>
      </c>
      <c r="D7" s="2">
        <f t="shared" si="7"/>
        <v>0.15116309640320036</v>
      </c>
      <c r="E7">
        <v>9817.9740000000002</v>
      </c>
      <c r="F7">
        <v>1521.4259999999999</v>
      </c>
      <c r="G7" s="2">
        <f t="shared" si="8"/>
        <v>0.13417164929361342</v>
      </c>
      <c r="H7" s="3">
        <f t="shared" si="0"/>
        <v>0.14266737284840689</v>
      </c>
      <c r="I7" s="3">
        <f t="shared" si="1"/>
        <v>1.201476747336149E-2</v>
      </c>
      <c r="J7" s="3">
        <f t="shared" si="2"/>
        <v>8.49572355479347E-3</v>
      </c>
      <c r="K7" s="10">
        <f t="shared" si="3"/>
        <v>0.15116309640320036</v>
      </c>
      <c r="L7" s="10">
        <f t="shared" si="4"/>
        <v>0.13417164929361342</v>
      </c>
      <c r="M7" s="10">
        <f t="shared" si="5"/>
        <v>1.6991447109586943E-2</v>
      </c>
      <c r="N7" s="9">
        <f t="shared" si="6"/>
        <v>8.4957235547934717E-3</v>
      </c>
    </row>
    <row r="8" spans="1:14">
      <c r="A8" s="1">
        <v>1800</v>
      </c>
      <c r="B8">
        <v>7606.5389999999998</v>
      </c>
      <c r="C8">
        <v>2026.154</v>
      </c>
      <c r="D8" s="2">
        <f t="shared" si="7"/>
        <v>0.21034138635997224</v>
      </c>
      <c r="E8">
        <v>9211.1460000000006</v>
      </c>
      <c r="F8">
        <v>2374.3969999999999</v>
      </c>
      <c r="G8" s="2">
        <f t="shared" si="8"/>
        <v>0.2049448178648165</v>
      </c>
      <c r="H8" s="3">
        <f t="shared" si="0"/>
        <v>0.20764310211239437</v>
      </c>
      <c r="I8" s="3">
        <f t="shared" si="1"/>
        <v>3.815950178062306E-3</v>
      </c>
      <c r="J8" s="3">
        <f t="shared" si="2"/>
        <v>2.6982842475778701E-3</v>
      </c>
      <c r="K8" s="10">
        <f t="shared" si="3"/>
        <v>0.21034138635997224</v>
      </c>
      <c r="L8" s="10">
        <f t="shared" si="4"/>
        <v>0.2049448178648165</v>
      </c>
      <c r="M8" s="10">
        <f t="shared" si="5"/>
        <v>5.3965684951557402E-3</v>
      </c>
      <c r="N8" s="9">
        <f t="shared" si="6"/>
        <v>2.6982842475778701E-3</v>
      </c>
    </row>
    <row r="9" spans="1:14">
      <c r="A9" s="1">
        <v>2700</v>
      </c>
      <c r="B9">
        <v>7054.125</v>
      </c>
      <c r="C9">
        <v>3091.2249999999999</v>
      </c>
      <c r="D9" s="2">
        <f t="shared" si="7"/>
        <v>0.30469377596632941</v>
      </c>
      <c r="E9">
        <v>8771.7309999999998</v>
      </c>
      <c r="F9">
        <v>3531.761</v>
      </c>
      <c r="G9" s="2">
        <f t="shared" si="8"/>
        <v>0.28705354544872302</v>
      </c>
      <c r="H9" s="3">
        <f t="shared" si="0"/>
        <v>0.29587366070752619</v>
      </c>
      <c r="I9" s="3">
        <f t="shared" si="1"/>
        <v>1.2473526620693355E-2</v>
      </c>
      <c r="J9" s="3">
        <f t="shared" si="2"/>
        <v>8.8201152588031906E-3</v>
      </c>
      <c r="K9" s="10">
        <f t="shared" si="3"/>
        <v>0.30469377596632941</v>
      </c>
      <c r="L9" s="10">
        <f t="shared" si="4"/>
        <v>0.28705354544872302</v>
      </c>
      <c r="M9" s="10">
        <f t="shared" si="5"/>
        <v>1.7640230517606381E-2</v>
      </c>
      <c r="N9" s="9">
        <f t="shared" si="6"/>
        <v>8.8201152588031906E-3</v>
      </c>
    </row>
    <row r="10" spans="1:14">
      <c r="A10" s="1">
        <v>3600</v>
      </c>
      <c r="B10">
        <v>6744.2460000000001</v>
      </c>
      <c r="C10">
        <v>3560.4679999999998</v>
      </c>
      <c r="D10" s="2">
        <f t="shared" si="7"/>
        <v>0.34551837149483233</v>
      </c>
      <c r="E10">
        <v>8044.317</v>
      </c>
      <c r="F10">
        <v>4551.4179999999997</v>
      </c>
      <c r="G10" s="2">
        <f t="shared" si="8"/>
        <v>0.36134596353448206</v>
      </c>
      <c r="H10" s="3">
        <f t="shared" si="0"/>
        <v>0.35343216751465723</v>
      </c>
      <c r="I10" s="3">
        <f t="shared" si="1"/>
        <v>1.1191797661090543E-2</v>
      </c>
      <c r="J10" s="3">
        <f t="shared" si="2"/>
        <v>7.9137960198248647E-3</v>
      </c>
      <c r="K10" s="10">
        <f t="shared" si="3"/>
        <v>0.36134596353448206</v>
      </c>
      <c r="L10" s="10">
        <f t="shared" si="4"/>
        <v>0.34551837149483233</v>
      </c>
      <c r="M10" s="10">
        <f t="shared" si="5"/>
        <v>1.5827592039649729E-2</v>
      </c>
      <c r="N10" s="9">
        <f t="shared" si="6"/>
        <v>7.9137960198248647E-3</v>
      </c>
    </row>
    <row r="11" spans="1:14">
      <c r="A11" s="1">
        <v>5400</v>
      </c>
      <c r="B11">
        <v>5419.7610000000004</v>
      </c>
      <c r="C11">
        <v>4892.5889999999999</v>
      </c>
      <c r="D11" s="2">
        <f t="shared" si="7"/>
        <v>0.47443977366943518</v>
      </c>
      <c r="E11">
        <v>6771.125</v>
      </c>
      <c r="F11">
        <v>6215.4889999999996</v>
      </c>
      <c r="G11" s="2">
        <f t="shared" si="8"/>
        <v>0.47860735677521482</v>
      </c>
      <c r="H11" s="3">
        <f t="shared" si="0"/>
        <v>0.47652356522232497</v>
      </c>
      <c r="I11" s="3">
        <f t="shared" si="1"/>
        <v>2.9469262752552742E-3</v>
      </c>
      <c r="J11" s="3">
        <f t="shared" si="2"/>
        <v>2.0837915528898183E-3</v>
      </c>
      <c r="K11" s="10">
        <f t="shared" si="3"/>
        <v>0.47860735677521482</v>
      </c>
      <c r="L11" s="10">
        <f t="shared" si="4"/>
        <v>0.47443977366943518</v>
      </c>
      <c r="M11" s="10">
        <f t="shared" si="5"/>
        <v>4.1675831057796375E-3</v>
      </c>
      <c r="N11" s="9">
        <f t="shared" si="6"/>
        <v>2.0837915528898188E-3</v>
      </c>
    </row>
    <row r="12" spans="1:14">
      <c r="A12" s="1">
        <v>7200</v>
      </c>
      <c r="B12">
        <v>4928.933</v>
      </c>
      <c r="C12">
        <v>5990.2460000000001</v>
      </c>
      <c r="D12" s="2">
        <f t="shared" si="7"/>
        <v>0.54859857137610801</v>
      </c>
      <c r="E12">
        <v>5844.7110000000002</v>
      </c>
      <c r="F12">
        <v>7191.4889999999996</v>
      </c>
      <c r="G12" s="2">
        <f t="shared" si="8"/>
        <v>0.55165531366502507</v>
      </c>
      <c r="H12" s="3">
        <f t="shared" si="0"/>
        <v>0.5501269425205666</v>
      </c>
      <c r="I12" s="3">
        <f t="shared" si="1"/>
        <v>2.1614432008329409E-3</v>
      </c>
      <c r="J12" s="3">
        <f t="shared" si="2"/>
        <v>1.5283711444585291E-3</v>
      </c>
      <c r="K12" s="10">
        <f t="shared" si="3"/>
        <v>0.55165531366502507</v>
      </c>
      <c r="L12" s="10">
        <f t="shared" si="4"/>
        <v>0.54859857137610801</v>
      </c>
      <c r="M12" s="10">
        <f t="shared" si="5"/>
        <v>3.0567422889170581E-3</v>
      </c>
      <c r="N12" s="9">
        <f t="shared" si="6"/>
        <v>1.5283711444585291E-3</v>
      </c>
    </row>
    <row r="13" spans="1:14">
      <c r="A13" s="1">
        <v>10800</v>
      </c>
      <c r="B13">
        <v>3451.1039999999998</v>
      </c>
      <c r="C13">
        <v>7478.9530000000004</v>
      </c>
      <c r="D13" s="2">
        <f t="shared" si="7"/>
        <v>0.6842556264802645</v>
      </c>
      <c r="E13">
        <v>4594.7610000000004</v>
      </c>
      <c r="F13">
        <v>8962.4889999999996</v>
      </c>
      <c r="G13" s="2">
        <f t="shared" si="8"/>
        <v>0.66108458573825812</v>
      </c>
      <c r="H13" s="3">
        <f t="shared" si="0"/>
        <v>0.67267010610926126</v>
      </c>
      <c r="I13" s="3">
        <f t="shared" si="1"/>
        <v>1.6384400035822481E-2</v>
      </c>
      <c r="J13" s="3">
        <f t="shared" si="2"/>
        <v>1.1585520371003187E-2</v>
      </c>
      <c r="K13" s="10">
        <f t="shared" si="3"/>
        <v>0.6842556264802645</v>
      </c>
      <c r="L13" s="10">
        <f t="shared" si="4"/>
        <v>0.66108458573825812</v>
      </c>
      <c r="M13" s="10">
        <f t="shared" si="5"/>
        <v>2.3171040742006377E-2</v>
      </c>
      <c r="N13" s="9">
        <f>M13/2</f>
        <v>1.1585520371003188E-2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workbookViewId="0">
      <selection activeCell="N2" sqref="N2:N13"/>
    </sheetView>
  </sheetViews>
  <sheetFormatPr baseColWidth="10" defaultColWidth="11" defaultRowHeight="16"/>
  <sheetData>
    <row r="1" spans="1:14">
      <c r="A1" s="4"/>
      <c r="B1" s="14" t="s">
        <v>26</v>
      </c>
      <c r="C1" s="14"/>
      <c r="D1" s="14"/>
      <c r="E1" s="14" t="s">
        <v>25</v>
      </c>
      <c r="F1" s="14"/>
      <c r="G1" s="14"/>
      <c r="H1" s="4"/>
      <c r="I1" s="4"/>
      <c r="J1" s="4"/>
    </row>
    <row r="2" spans="1:14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s="3" t="s">
        <v>0</v>
      </c>
      <c r="I2" s="3" t="s">
        <v>1</v>
      </c>
      <c r="J2" s="3" t="s">
        <v>2</v>
      </c>
      <c r="K2" s="9" t="s">
        <v>37</v>
      </c>
      <c r="L2" s="9" t="s">
        <v>38</v>
      </c>
      <c r="M2" s="9" t="s">
        <v>39</v>
      </c>
      <c r="N2" s="9" t="s">
        <v>40</v>
      </c>
    </row>
    <row r="3" spans="1:14">
      <c r="A3" s="1">
        <v>0</v>
      </c>
      <c r="C3">
        <v>0</v>
      </c>
      <c r="D3" s="2">
        <v>0</v>
      </c>
      <c r="F3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10">
        <f>MAX($D3,$G3)</f>
        <v>0</v>
      </c>
      <c r="L3" s="10">
        <f>MIN($D3,$G3)</f>
        <v>0</v>
      </c>
      <c r="M3" s="10">
        <f>K3-L3</f>
        <v>0</v>
      </c>
      <c r="N3" s="9">
        <f>M3/2</f>
        <v>0</v>
      </c>
    </row>
    <row r="4" spans="1:14">
      <c r="A4" s="1">
        <v>120</v>
      </c>
      <c r="B4">
        <v>7386.4179999999997</v>
      </c>
      <c r="C4">
        <v>0</v>
      </c>
      <c r="D4" s="2">
        <f ca="1">C4/(D4+C4)</f>
        <v>0</v>
      </c>
      <c r="E4">
        <v>10057.267</v>
      </c>
      <c r="F4">
        <v>0</v>
      </c>
      <c r="G4" s="2">
        <f ca="1">F4/(G4+F4)</f>
        <v>0</v>
      </c>
      <c r="H4" s="3">
        <f ca="1">AVERAGE(D4,G4)</f>
        <v>0</v>
      </c>
      <c r="I4" s="3">
        <f ca="1">STDEV(D4,G4)</f>
        <v>0</v>
      </c>
      <c r="J4" s="3">
        <f ca="1">STDEV(D4,G4)/SQRT(COUNT(D4,G4))</f>
        <v>0</v>
      </c>
      <c r="K4" s="10">
        <f t="shared" ref="K4:K13" ca="1" si="0">MAX($D4,$G4)</f>
        <v>0</v>
      </c>
      <c r="L4" s="10">
        <f t="shared" ref="L4:L13" ca="1" si="1">MIN($D4,$G4)</f>
        <v>0</v>
      </c>
      <c r="M4" s="10">
        <f t="shared" ref="M4:M13" ca="1" si="2">K4-L4</f>
        <v>0</v>
      </c>
      <c r="N4" s="9">
        <f t="shared" ref="N4:N12" ca="1" si="3">M4/2</f>
        <v>4.4325804826323453E-4</v>
      </c>
    </row>
    <row r="5" spans="1:14">
      <c r="A5" s="1">
        <v>300</v>
      </c>
      <c r="B5">
        <v>7280.8320000000003</v>
      </c>
      <c r="C5">
        <v>0</v>
      </c>
      <c r="D5" s="2">
        <f t="shared" ref="D5:D13" ca="1" si="4">C5/(D5+C5)</f>
        <v>0</v>
      </c>
      <c r="E5">
        <v>11035.752</v>
      </c>
      <c r="F5">
        <v>0</v>
      </c>
      <c r="G5" s="2">
        <f t="shared" ref="G5:G13" ca="1" si="5">F5/(G5+F5)</f>
        <v>0</v>
      </c>
      <c r="H5" s="3">
        <f t="shared" ref="H5:H13" ca="1" si="6">AVERAGE(D5,G5)</f>
        <v>0</v>
      </c>
      <c r="I5" s="3">
        <f t="shared" ref="I5:I13" ca="1" si="7">STDEV(D5,G5)</f>
        <v>0</v>
      </c>
      <c r="J5" s="3">
        <f t="shared" ref="J5:J13" ca="1" si="8">STDEV(D5,G5)/SQRT(COUNT(D5,G5))</f>
        <v>0</v>
      </c>
      <c r="K5" s="10">
        <f t="shared" ca="1" si="0"/>
        <v>0</v>
      </c>
      <c r="L5" s="10">
        <f t="shared" ca="1" si="1"/>
        <v>0</v>
      </c>
      <c r="M5" s="10">
        <f t="shared" ca="1" si="2"/>
        <v>0</v>
      </c>
      <c r="N5" s="9">
        <f t="shared" ca="1" si="3"/>
        <v>3.8185164384388851E-3</v>
      </c>
    </row>
    <row r="6" spans="1:14">
      <c r="A6" s="1">
        <v>600</v>
      </c>
      <c r="B6">
        <v>6297.4179999999997</v>
      </c>
      <c r="C6">
        <v>0</v>
      </c>
      <c r="D6" s="2">
        <f t="shared" ca="1" si="4"/>
        <v>0</v>
      </c>
      <c r="E6">
        <v>11266.338</v>
      </c>
      <c r="F6">
        <v>0</v>
      </c>
      <c r="G6" s="2">
        <f t="shared" ca="1" si="5"/>
        <v>0</v>
      </c>
      <c r="H6" s="3">
        <f t="shared" ca="1" si="6"/>
        <v>0</v>
      </c>
      <c r="I6" s="3">
        <f t="shared" ca="1" si="7"/>
        <v>0</v>
      </c>
      <c r="J6" s="3">
        <f t="shared" ca="1" si="8"/>
        <v>0</v>
      </c>
      <c r="K6" s="10">
        <f t="shared" ca="1" si="0"/>
        <v>0</v>
      </c>
      <c r="L6" s="10">
        <f t="shared" ca="1" si="1"/>
        <v>0</v>
      </c>
      <c r="M6" s="10">
        <f t="shared" ca="1" si="2"/>
        <v>0</v>
      </c>
      <c r="N6" s="9">
        <f t="shared" ca="1" si="3"/>
        <v>8.8700796426889328E-3</v>
      </c>
    </row>
    <row r="7" spans="1:14">
      <c r="A7" s="1">
        <v>1200</v>
      </c>
      <c r="B7">
        <v>6169.9530000000004</v>
      </c>
      <c r="C7">
        <v>0</v>
      </c>
      <c r="D7" s="2">
        <f t="shared" ca="1" si="4"/>
        <v>0</v>
      </c>
      <c r="E7">
        <v>9932.0450000000001</v>
      </c>
      <c r="F7">
        <v>0</v>
      </c>
      <c r="G7" s="2">
        <f t="shared" ca="1" si="5"/>
        <v>0</v>
      </c>
      <c r="H7" s="3">
        <f t="shared" ca="1" si="6"/>
        <v>0</v>
      </c>
      <c r="I7" s="3">
        <f t="shared" ca="1" si="7"/>
        <v>0</v>
      </c>
      <c r="J7" s="3">
        <f t="shared" ca="1" si="8"/>
        <v>0</v>
      </c>
      <c r="K7" s="10">
        <f t="shared" ca="1" si="0"/>
        <v>0</v>
      </c>
      <c r="L7" s="10">
        <f t="shared" ca="1" si="1"/>
        <v>0</v>
      </c>
      <c r="M7" s="10">
        <f t="shared" ca="1" si="2"/>
        <v>0</v>
      </c>
      <c r="N7" s="9">
        <f t="shared" ca="1" si="3"/>
        <v>1.7992419193099574E-2</v>
      </c>
    </row>
    <row r="8" spans="1:14">
      <c r="A8" s="1">
        <v>1800</v>
      </c>
      <c r="B8">
        <v>5641.2960000000003</v>
      </c>
      <c r="C8">
        <v>0</v>
      </c>
      <c r="D8" s="2">
        <f t="shared" ca="1" si="4"/>
        <v>0</v>
      </c>
      <c r="E8">
        <v>8970.2170000000006</v>
      </c>
      <c r="F8">
        <v>0</v>
      </c>
      <c r="G8" s="2">
        <f t="shared" ca="1" si="5"/>
        <v>0</v>
      </c>
      <c r="H8" s="3">
        <f t="shared" ca="1" si="6"/>
        <v>0</v>
      </c>
      <c r="I8" s="3">
        <f t="shared" ca="1" si="7"/>
        <v>0</v>
      </c>
      <c r="J8" s="3">
        <f t="shared" ca="1" si="8"/>
        <v>0</v>
      </c>
      <c r="K8" s="10">
        <f t="shared" ca="1" si="0"/>
        <v>0</v>
      </c>
      <c r="L8" s="10">
        <f t="shared" ca="1" si="1"/>
        <v>0</v>
      </c>
      <c r="M8" s="10">
        <f t="shared" ca="1" si="2"/>
        <v>0</v>
      </c>
      <c r="N8" s="9">
        <f t="shared" ca="1" si="3"/>
        <v>1.0153123531114444E-2</v>
      </c>
    </row>
    <row r="9" spans="1:14">
      <c r="A9" s="1">
        <v>2700</v>
      </c>
      <c r="B9">
        <v>5619.1750000000002</v>
      </c>
      <c r="C9">
        <v>0</v>
      </c>
      <c r="D9" s="2">
        <f t="shared" ca="1" si="4"/>
        <v>0</v>
      </c>
      <c r="E9">
        <v>7907.7309999999998</v>
      </c>
      <c r="F9">
        <v>0</v>
      </c>
      <c r="G9" s="2">
        <f t="shared" ca="1" si="5"/>
        <v>0</v>
      </c>
      <c r="H9" s="3">
        <f t="shared" ca="1" si="6"/>
        <v>0</v>
      </c>
      <c r="I9" s="3">
        <f t="shared" ca="1" si="7"/>
        <v>0</v>
      </c>
      <c r="J9" s="3">
        <f t="shared" ca="1" si="8"/>
        <v>0</v>
      </c>
      <c r="K9" s="10">
        <f t="shared" ca="1" si="0"/>
        <v>0</v>
      </c>
      <c r="L9" s="10">
        <f t="shared" ca="1" si="1"/>
        <v>0</v>
      </c>
      <c r="M9" s="10">
        <f t="shared" ca="1" si="2"/>
        <v>0</v>
      </c>
      <c r="N9" s="9">
        <f t="shared" ca="1" si="3"/>
        <v>2.691865438294222E-3</v>
      </c>
    </row>
    <row r="10" spans="1:14">
      <c r="A10" s="1">
        <v>3600</v>
      </c>
      <c r="B10">
        <v>5097.5889999999999</v>
      </c>
      <c r="C10">
        <v>0</v>
      </c>
      <c r="D10" s="2">
        <f t="shared" ca="1" si="4"/>
        <v>0</v>
      </c>
      <c r="E10">
        <v>8318.56</v>
      </c>
      <c r="F10">
        <v>0</v>
      </c>
      <c r="G10" s="2">
        <f t="shared" ca="1" si="5"/>
        <v>0</v>
      </c>
      <c r="H10" s="3">
        <f t="shared" ca="1" si="6"/>
        <v>0</v>
      </c>
      <c r="I10" s="3">
        <f t="shared" ca="1" si="7"/>
        <v>0</v>
      </c>
      <c r="J10" s="3">
        <f t="shared" ca="1" si="8"/>
        <v>0</v>
      </c>
      <c r="K10" s="10">
        <f t="shared" ca="1" si="0"/>
        <v>0</v>
      </c>
      <c r="L10" s="10">
        <f t="shared" ca="1" si="1"/>
        <v>0</v>
      </c>
      <c r="M10" s="10">
        <f t="shared" ca="1" si="2"/>
        <v>0</v>
      </c>
      <c r="N10" s="9">
        <f t="shared" ca="1" si="3"/>
        <v>3.092912024734204E-2</v>
      </c>
    </row>
    <row r="11" spans="1:14">
      <c r="A11" s="1">
        <v>5400</v>
      </c>
      <c r="B11">
        <v>4879.0540000000001</v>
      </c>
      <c r="C11">
        <v>0</v>
      </c>
      <c r="D11" s="2">
        <f t="shared" ca="1" si="4"/>
        <v>0</v>
      </c>
      <c r="E11">
        <v>8142.7309999999998</v>
      </c>
      <c r="F11">
        <v>0</v>
      </c>
      <c r="G11" s="2">
        <f t="shared" ca="1" si="5"/>
        <v>0</v>
      </c>
      <c r="H11" s="3">
        <f t="shared" ca="1" si="6"/>
        <v>0</v>
      </c>
      <c r="I11" s="3">
        <f t="shared" ca="1" si="7"/>
        <v>0</v>
      </c>
      <c r="J11" s="3">
        <f t="shared" ca="1" si="8"/>
        <v>0</v>
      </c>
      <c r="K11" s="10">
        <f t="shared" ca="1" si="0"/>
        <v>0</v>
      </c>
      <c r="L11" s="10">
        <f t="shared" ca="1" si="1"/>
        <v>0</v>
      </c>
      <c r="M11" s="10">
        <f t="shared" ca="1" si="2"/>
        <v>0</v>
      </c>
      <c r="N11" s="9">
        <f t="shared" ca="1" si="3"/>
        <v>3.2721215344087062E-2</v>
      </c>
    </row>
    <row r="12" spans="1:14">
      <c r="A12" s="1">
        <v>7200</v>
      </c>
      <c r="B12">
        <v>4788.4679999999998</v>
      </c>
      <c r="C12">
        <v>0</v>
      </c>
      <c r="D12" s="2">
        <f t="shared" ca="1" si="4"/>
        <v>0</v>
      </c>
      <c r="E12">
        <v>7539.1959999999999</v>
      </c>
      <c r="F12">
        <v>0</v>
      </c>
      <c r="G12" s="2">
        <f t="shared" ca="1" si="5"/>
        <v>0</v>
      </c>
      <c r="H12" s="3">
        <f t="shared" ca="1" si="6"/>
        <v>0</v>
      </c>
      <c r="I12" s="3">
        <f t="shared" ca="1" si="7"/>
        <v>0</v>
      </c>
      <c r="J12" s="3">
        <f t="shared" ca="1" si="8"/>
        <v>0</v>
      </c>
      <c r="K12" s="10">
        <f t="shared" ca="1" si="0"/>
        <v>0</v>
      </c>
      <c r="L12" s="10">
        <f t="shared" ca="1" si="1"/>
        <v>0</v>
      </c>
      <c r="M12" s="10">
        <f t="shared" ca="1" si="2"/>
        <v>0</v>
      </c>
      <c r="N12" s="9">
        <f t="shared" ca="1" si="3"/>
        <v>1.562644779871894E-2</v>
      </c>
    </row>
    <row r="13" spans="1:14">
      <c r="A13" s="1">
        <v>10800</v>
      </c>
      <c r="B13">
        <v>3904.8110000000001</v>
      </c>
      <c r="C13">
        <v>0</v>
      </c>
      <c r="D13" s="2">
        <f t="shared" ca="1" si="4"/>
        <v>0</v>
      </c>
      <c r="E13">
        <v>6649.9030000000002</v>
      </c>
      <c r="F13">
        <v>0</v>
      </c>
      <c r="G13" s="2">
        <f t="shared" ca="1" si="5"/>
        <v>0</v>
      </c>
      <c r="H13" s="3">
        <f t="shared" ca="1" si="6"/>
        <v>0</v>
      </c>
      <c r="I13" s="3">
        <f t="shared" ca="1" si="7"/>
        <v>0</v>
      </c>
      <c r="J13" s="3">
        <f t="shared" ca="1" si="8"/>
        <v>0</v>
      </c>
      <c r="K13" s="10">
        <f t="shared" ca="1" si="0"/>
        <v>0</v>
      </c>
      <c r="L13" s="10">
        <f t="shared" ca="1" si="1"/>
        <v>0</v>
      </c>
      <c r="M13" s="10">
        <f t="shared" ca="1" si="2"/>
        <v>0</v>
      </c>
      <c r="N13" s="9">
        <f ca="1">M13/2</f>
        <v>2.723234408978864E-2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E2" sqref="E2"/>
    </sheetView>
  </sheetViews>
  <sheetFormatPr baseColWidth="10" defaultColWidth="11" defaultRowHeight="16"/>
  <cols>
    <col min="1" max="1" width="8" bestFit="1" customWidth="1"/>
    <col min="2" max="2" width="10.1640625" bestFit="1" customWidth="1"/>
    <col min="3" max="3" width="9.1640625" bestFit="1" customWidth="1"/>
    <col min="4" max="4" width="13.5" bestFit="1" customWidth="1"/>
    <col min="5" max="5" width="10.1640625" bestFit="1" customWidth="1"/>
    <col min="6" max="6" width="9.1640625" bestFit="1" customWidth="1"/>
    <col min="7" max="7" width="13.5" bestFit="1" customWidth="1"/>
    <col min="8" max="10" width="12.1640625" bestFit="1" customWidth="1"/>
  </cols>
  <sheetData>
    <row r="1" spans="1:14" s="4" customFormat="1">
      <c r="B1" s="14" t="s">
        <v>16</v>
      </c>
      <c r="C1" s="14"/>
      <c r="D1" s="14"/>
      <c r="E1" s="14" t="s">
        <v>44</v>
      </c>
      <c r="F1" s="14"/>
      <c r="G1" s="14"/>
    </row>
    <row r="2" spans="1:14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s="3" t="s">
        <v>0</v>
      </c>
      <c r="I2" s="3" t="s">
        <v>1</v>
      </c>
      <c r="J2" s="3" t="s">
        <v>2</v>
      </c>
      <c r="K2" s="9" t="s">
        <v>37</v>
      </c>
      <c r="L2" s="9" t="s">
        <v>38</v>
      </c>
      <c r="M2" s="9" t="s">
        <v>39</v>
      </c>
      <c r="N2" s="9" t="s">
        <v>40</v>
      </c>
    </row>
    <row r="3" spans="1:14">
      <c r="A3" s="1">
        <v>0</v>
      </c>
      <c r="C3">
        <v>0</v>
      </c>
      <c r="D3" s="2">
        <v>0</v>
      </c>
      <c r="F3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10">
        <f>MAX($D3,$G3)</f>
        <v>0</v>
      </c>
      <c r="L3" s="10">
        <f>MIN($D3,$G3)</f>
        <v>0</v>
      </c>
      <c r="M3" s="10">
        <f>K3-L3</f>
        <v>0</v>
      </c>
      <c r="N3" s="9">
        <f>M3/2</f>
        <v>0</v>
      </c>
    </row>
    <row r="4" spans="1:14">
      <c r="A4" s="1">
        <v>120</v>
      </c>
      <c r="B4">
        <v>10893.48</v>
      </c>
      <c r="C4">
        <v>0</v>
      </c>
      <c r="D4" s="2">
        <f>C4/(B4+C4)</f>
        <v>0</v>
      </c>
      <c r="E4">
        <v>10953.409</v>
      </c>
      <c r="F4">
        <v>0</v>
      </c>
      <c r="G4" s="2">
        <f>F4/(E4+F4)</f>
        <v>0</v>
      </c>
      <c r="H4" s="3">
        <f t="shared" ref="H4:H13" si="0">AVERAGE(D4,G4)</f>
        <v>0</v>
      </c>
      <c r="I4" s="3">
        <f t="shared" ref="I4:I13" si="1">STDEV(D4,G4)</f>
        <v>0</v>
      </c>
      <c r="J4" s="3">
        <f t="shared" ref="J4:J13" si="2">STDEV(D4,G4)/SQRT(COUNT(D4,G4))</f>
        <v>0</v>
      </c>
      <c r="K4" s="10">
        <f t="shared" ref="K4:K13" si="3">MAX($D4,$G4)</f>
        <v>0</v>
      </c>
      <c r="L4" s="10">
        <f t="shared" ref="L4:L13" si="4">MIN($D4,$G4)</f>
        <v>0</v>
      </c>
      <c r="M4" s="10">
        <f t="shared" ref="M4:M13" si="5">K4-L4</f>
        <v>0</v>
      </c>
      <c r="N4" s="9">
        <f t="shared" ref="N4:N12" si="6">M4/2</f>
        <v>0</v>
      </c>
    </row>
    <row r="5" spans="1:14">
      <c r="A5" s="1">
        <v>300</v>
      </c>
      <c r="B5">
        <v>10145.701999999999</v>
      </c>
      <c r="C5">
        <v>0</v>
      </c>
      <c r="D5" s="2">
        <f t="shared" ref="D5:D13" si="7">C5/(B5+C5)</f>
        <v>0</v>
      </c>
      <c r="E5">
        <v>11006.823</v>
      </c>
      <c r="F5">
        <v>0</v>
      </c>
      <c r="G5" s="2">
        <f t="shared" ref="G5:G13" si="8">F5/(E5+F5)</f>
        <v>0</v>
      </c>
      <c r="H5" s="3">
        <f t="shared" si="0"/>
        <v>0</v>
      </c>
      <c r="I5" s="3">
        <f t="shared" si="1"/>
        <v>0</v>
      </c>
      <c r="J5" s="3">
        <f t="shared" si="2"/>
        <v>0</v>
      </c>
      <c r="K5" s="10">
        <f t="shared" si="3"/>
        <v>0</v>
      </c>
      <c r="L5" s="10">
        <f t="shared" si="4"/>
        <v>0</v>
      </c>
      <c r="M5" s="10">
        <f t="shared" si="5"/>
        <v>0</v>
      </c>
      <c r="N5" s="9">
        <f t="shared" si="6"/>
        <v>0</v>
      </c>
    </row>
    <row r="6" spans="1:14">
      <c r="A6" s="1">
        <v>600</v>
      </c>
      <c r="B6">
        <v>10293.752</v>
      </c>
      <c r="C6">
        <v>0</v>
      </c>
      <c r="D6" s="2">
        <f t="shared" si="7"/>
        <v>0</v>
      </c>
      <c r="E6">
        <v>11113.409</v>
      </c>
      <c r="F6">
        <v>0</v>
      </c>
      <c r="G6" s="2">
        <f t="shared" si="8"/>
        <v>0</v>
      </c>
      <c r="H6" s="3">
        <f t="shared" si="0"/>
        <v>0</v>
      </c>
      <c r="I6" s="3">
        <f t="shared" si="1"/>
        <v>0</v>
      </c>
      <c r="J6" s="3">
        <f t="shared" si="2"/>
        <v>0</v>
      </c>
      <c r="K6" s="10">
        <f t="shared" si="3"/>
        <v>0</v>
      </c>
      <c r="L6" s="10">
        <f t="shared" si="4"/>
        <v>0</v>
      </c>
      <c r="M6" s="10">
        <f t="shared" si="5"/>
        <v>0</v>
      </c>
      <c r="N6" s="9">
        <f t="shared" si="6"/>
        <v>0</v>
      </c>
    </row>
    <row r="7" spans="1:14">
      <c r="A7" s="1">
        <v>1200</v>
      </c>
      <c r="B7">
        <v>9945.5810000000001</v>
      </c>
      <c r="C7">
        <v>165.435</v>
      </c>
      <c r="D7" s="2">
        <f t="shared" si="7"/>
        <v>1.636185720604141E-2</v>
      </c>
      <c r="E7">
        <v>11516.187</v>
      </c>
      <c r="F7">
        <v>117.77800000000001</v>
      </c>
      <c r="G7" s="2">
        <f t="shared" si="8"/>
        <v>1.0123633688084844E-2</v>
      </c>
      <c r="H7" s="3">
        <f t="shared" si="0"/>
        <v>1.3242745447063126E-2</v>
      </c>
      <c r="I7" s="3">
        <f t="shared" si="1"/>
        <v>4.4110901521044969E-3</v>
      </c>
      <c r="J7" s="3">
        <f t="shared" si="2"/>
        <v>3.119111758978289E-3</v>
      </c>
      <c r="K7" s="10">
        <f t="shared" si="3"/>
        <v>1.636185720604141E-2</v>
      </c>
      <c r="L7" s="10">
        <f t="shared" si="4"/>
        <v>1.0123633688084844E-2</v>
      </c>
      <c r="M7" s="10">
        <f t="shared" si="5"/>
        <v>6.2382235179565659E-3</v>
      </c>
      <c r="N7" s="9">
        <f t="shared" si="6"/>
        <v>3.1191117589782829E-3</v>
      </c>
    </row>
    <row r="8" spans="1:14">
      <c r="A8" s="1">
        <v>1800</v>
      </c>
      <c r="B8">
        <v>10228.874</v>
      </c>
      <c r="C8">
        <v>230.84899999999999</v>
      </c>
      <c r="D8" s="2">
        <f t="shared" si="7"/>
        <v>2.2070278534144738E-2</v>
      </c>
      <c r="E8">
        <v>11067.359</v>
      </c>
      <c r="F8">
        <v>663.33500000000004</v>
      </c>
      <c r="G8" s="2">
        <f t="shared" si="8"/>
        <v>5.6546952806031774E-2</v>
      </c>
      <c r="H8" s="3">
        <f t="shared" si="0"/>
        <v>3.9308615670088254E-2</v>
      </c>
      <c r="I8" s="3">
        <f t="shared" si="1"/>
        <v>2.4378690170411107E-2</v>
      </c>
      <c r="J8" s="3">
        <f t="shared" si="2"/>
        <v>1.7238337135943523E-2</v>
      </c>
      <c r="K8" s="10">
        <f t="shared" si="3"/>
        <v>5.6546952806031774E-2</v>
      </c>
      <c r="L8" s="10">
        <f t="shared" si="4"/>
        <v>2.2070278534144738E-2</v>
      </c>
      <c r="M8" s="10">
        <f t="shared" si="5"/>
        <v>3.4476674271887039E-2</v>
      </c>
      <c r="N8" s="9">
        <f t="shared" si="6"/>
        <v>1.723833713594352E-2</v>
      </c>
    </row>
    <row r="9" spans="1:14">
      <c r="A9" s="1">
        <v>2700</v>
      </c>
      <c r="B9">
        <v>9232.6309999999994</v>
      </c>
      <c r="C9">
        <v>555.577</v>
      </c>
      <c r="D9" s="2">
        <f t="shared" si="7"/>
        <v>5.6759827743750449E-2</v>
      </c>
      <c r="E9">
        <v>10967.945</v>
      </c>
      <c r="F9">
        <v>777.16300000000001</v>
      </c>
      <c r="G9" s="2">
        <f t="shared" si="8"/>
        <v>6.6169080778141848E-2</v>
      </c>
      <c r="H9" s="3">
        <f t="shared" si="0"/>
        <v>6.1464454260946148E-2</v>
      </c>
      <c r="I9" s="3">
        <f t="shared" si="1"/>
        <v>6.6533466265182575E-3</v>
      </c>
      <c r="J9" s="3">
        <f t="shared" si="2"/>
        <v>4.7046265171956994E-3</v>
      </c>
      <c r="K9" s="10">
        <f t="shared" si="3"/>
        <v>6.6169080778141848E-2</v>
      </c>
      <c r="L9" s="10">
        <f t="shared" si="4"/>
        <v>5.6759827743750449E-2</v>
      </c>
      <c r="M9" s="10">
        <f t="shared" si="5"/>
        <v>9.4092530343913988E-3</v>
      </c>
      <c r="N9" s="9">
        <f t="shared" si="6"/>
        <v>4.7046265171956994E-3</v>
      </c>
    </row>
    <row r="10" spans="1:14">
      <c r="A10" s="1">
        <v>3600</v>
      </c>
      <c r="B10">
        <v>9927.8739999999998</v>
      </c>
      <c r="C10">
        <v>442.92</v>
      </c>
      <c r="D10" s="2">
        <f t="shared" si="7"/>
        <v>4.2708398219075613E-2</v>
      </c>
      <c r="E10">
        <v>9369.0450000000001</v>
      </c>
      <c r="F10">
        <v>869.64800000000002</v>
      </c>
      <c r="G10" s="2">
        <f t="shared" si="8"/>
        <v>8.4937403631498681E-2</v>
      </c>
      <c r="H10" s="3">
        <f t="shared" si="0"/>
        <v>6.382290092528714E-2</v>
      </c>
      <c r="I10" s="3">
        <f t="shared" si="1"/>
        <v>2.9860416089887789E-2</v>
      </c>
      <c r="J10" s="3">
        <f t="shared" si="2"/>
        <v>2.1114502706211548E-2</v>
      </c>
      <c r="K10" s="10">
        <f t="shared" si="3"/>
        <v>8.4937403631498681E-2</v>
      </c>
      <c r="L10" s="10">
        <f t="shared" si="4"/>
        <v>4.2708398219075613E-2</v>
      </c>
      <c r="M10" s="10">
        <f t="shared" si="5"/>
        <v>4.2229005412423068E-2</v>
      </c>
      <c r="N10" s="9">
        <f t="shared" si="6"/>
        <v>2.1114502706211534E-2</v>
      </c>
    </row>
    <row r="11" spans="1:14">
      <c r="A11" s="1">
        <v>5400</v>
      </c>
      <c r="B11">
        <v>9296.3379999999997</v>
      </c>
      <c r="C11">
        <v>949.23400000000004</v>
      </c>
      <c r="D11" s="2">
        <f t="shared" si="7"/>
        <v>9.2648219152625153E-2</v>
      </c>
      <c r="E11">
        <v>9242.7520000000004</v>
      </c>
      <c r="F11">
        <v>1102.7190000000001</v>
      </c>
      <c r="G11" s="2">
        <f t="shared" si="8"/>
        <v>0.10658954048588024</v>
      </c>
      <c r="H11" s="3">
        <f t="shared" si="0"/>
        <v>9.9618879819252687E-2</v>
      </c>
      <c r="I11" s="3">
        <f t="shared" si="1"/>
        <v>9.8580028534453485E-3</v>
      </c>
      <c r="J11" s="3">
        <f t="shared" si="2"/>
        <v>6.9706606666275405E-3</v>
      </c>
      <c r="K11" s="10">
        <f t="shared" si="3"/>
        <v>0.10658954048588024</v>
      </c>
      <c r="L11" s="10">
        <f t="shared" si="4"/>
        <v>9.2648219152625153E-2</v>
      </c>
      <c r="M11" s="10">
        <f t="shared" si="5"/>
        <v>1.3941321333255083E-2</v>
      </c>
      <c r="N11" s="9">
        <f t="shared" si="6"/>
        <v>6.9706606666275414E-3</v>
      </c>
    </row>
    <row r="12" spans="1:14">
      <c r="A12" s="1">
        <v>7200</v>
      </c>
      <c r="B12">
        <v>8239.3169999999991</v>
      </c>
      <c r="C12">
        <v>1239.962</v>
      </c>
      <c r="D12" s="2">
        <f t="shared" si="7"/>
        <v>0.13080762787971534</v>
      </c>
      <c r="E12">
        <v>8290.8529999999992</v>
      </c>
      <c r="F12">
        <v>1426.376</v>
      </c>
      <c r="G12" s="2">
        <f t="shared" si="8"/>
        <v>0.14678834881837199</v>
      </c>
      <c r="H12" s="3">
        <f t="shared" si="0"/>
        <v>0.13879798834904367</v>
      </c>
      <c r="I12" s="3">
        <f t="shared" si="1"/>
        <v>1.1300076143973971E-2</v>
      </c>
      <c r="J12" s="3">
        <f t="shared" si="2"/>
        <v>7.9903604693283281E-3</v>
      </c>
      <c r="K12" s="10">
        <f t="shared" si="3"/>
        <v>0.14678834881837199</v>
      </c>
      <c r="L12" s="10">
        <f t="shared" si="4"/>
        <v>0.13080762787971534</v>
      </c>
      <c r="M12" s="10">
        <f t="shared" si="5"/>
        <v>1.5980720938656656E-2</v>
      </c>
      <c r="N12" s="9">
        <f t="shared" si="6"/>
        <v>7.9903604693283281E-3</v>
      </c>
    </row>
    <row r="13" spans="1:14">
      <c r="A13" s="1">
        <v>10800</v>
      </c>
      <c r="B13">
        <v>7874.3879999999999</v>
      </c>
      <c r="C13">
        <v>1674.79</v>
      </c>
      <c r="D13" s="2">
        <f t="shared" si="7"/>
        <v>0.17538577666056701</v>
      </c>
      <c r="E13">
        <v>7658.9030000000002</v>
      </c>
      <c r="F13">
        <v>1586.2550000000001</v>
      </c>
      <c r="G13" s="2">
        <f t="shared" si="8"/>
        <v>0.17157684054723565</v>
      </c>
      <c r="H13" s="3">
        <f t="shared" si="0"/>
        <v>0.17348130860390132</v>
      </c>
      <c r="I13" s="3">
        <f t="shared" si="1"/>
        <v>2.6933245548429346E-3</v>
      </c>
      <c r="J13" s="3">
        <f t="shared" si="2"/>
        <v>1.9044680566656783E-3</v>
      </c>
      <c r="K13" s="10">
        <f t="shared" si="3"/>
        <v>0.17538577666056701</v>
      </c>
      <c r="L13" s="10">
        <f t="shared" si="4"/>
        <v>0.17157684054723565</v>
      </c>
      <c r="M13" s="10">
        <f t="shared" si="5"/>
        <v>3.8089361133313571E-3</v>
      </c>
      <c r="N13" s="9">
        <f>M13/2</f>
        <v>1.9044680566656785E-3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"/>
  <sheetViews>
    <sheetView workbookViewId="0">
      <selection activeCell="N3" sqref="N3:N13"/>
    </sheetView>
  </sheetViews>
  <sheetFormatPr baseColWidth="10" defaultColWidth="11" defaultRowHeight="16"/>
  <cols>
    <col min="1" max="1" width="8" bestFit="1" customWidth="1"/>
    <col min="2" max="2" width="9.1640625" bestFit="1" customWidth="1"/>
    <col min="3" max="3" width="10.1640625" bestFit="1" customWidth="1"/>
    <col min="4" max="4" width="13.5" bestFit="1" customWidth="1"/>
    <col min="5" max="5" width="9.1640625" bestFit="1" customWidth="1"/>
    <col min="6" max="6" width="10.1640625" bestFit="1" customWidth="1"/>
    <col min="7" max="7" width="13.5" bestFit="1" customWidth="1"/>
    <col min="8" max="10" width="12.1640625" bestFit="1" customWidth="1"/>
  </cols>
  <sheetData>
    <row r="1" spans="1:14" s="4" customFormat="1">
      <c r="B1" s="14" t="s">
        <v>17</v>
      </c>
      <c r="C1" s="14"/>
      <c r="D1" s="14"/>
      <c r="E1" s="14" t="s">
        <v>18</v>
      </c>
      <c r="F1" s="14"/>
      <c r="G1" s="14"/>
    </row>
    <row r="2" spans="1:14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s="3" t="s">
        <v>0</v>
      </c>
      <c r="I2" s="3" t="s">
        <v>1</v>
      </c>
      <c r="J2" s="3" t="s">
        <v>2</v>
      </c>
      <c r="K2" s="9" t="s">
        <v>37</v>
      </c>
      <c r="L2" s="9" t="s">
        <v>38</v>
      </c>
      <c r="M2" s="9" t="s">
        <v>39</v>
      </c>
      <c r="N2" s="9" t="s">
        <v>40</v>
      </c>
    </row>
    <row r="3" spans="1:14">
      <c r="A3" s="1">
        <v>0</v>
      </c>
      <c r="C3">
        <v>0</v>
      </c>
      <c r="D3" s="2">
        <v>0</v>
      </c>
      <c r="F3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10">
        <f>MAX($D3,$G3)</f>
        <v>0</v>
      </c>
      <c r="L3" s="10">
        <f>MIN($D3,$G3)</f>
        <v>0</v>
      </c>
      <c r="M3" s="10">
        <f>K3-L3</f>
        <v>0</v>
      </c>
      <c r="N3" s="9">
        <f>M3/2</f>
        <v>0</v>
      </c>
    </row>
    <row r="4" spans="1:14">
      <c r="A4" s="1">
        <v>120</v>
      </c>
      <c r="B4">
        <v>9671.0239999999994</v>
      </c>
      <c r="C4">
        <v>4641.0240000000003</v>
      </c>
      <c r="D4" s="2">
        <f t="shared" ref="D4:D13" si="0">C4/(B4+C4)</f>
        <v>0.32427392641500369</v>
      </c>
      <c r="E4">
        <v>8902.9529999999995</v>
      </c>
      <c r="F4">
        <v>2664.3969999999999</v>
      </c>
      <c r="G4" s="2">
        <f t="shared" ref="G4:G13" si="1">F4/(E4+F4)</f>
        <v>0.23033771780053341</v>
      </c>
      <c r="H4" s="3">
        <f t="shared" ref="H4:H13" si="2">AVERAGE(D4,G4)</f>
        <v>0.27730582210776855</v>
      </c>
      <c r="I4" s="3">
        <f t="shared" ref="I4:I13" si="3">STDEV(D4,G4)</f>
        <v>6.6422930110245942E-2</v>
      </c>
      <c r="J4" s="3">
        <f t="shared" ref="J4:J13" si="4">STDEV(D4,G4)/SQRT(COUNT(D4,G4))</f>
        <v>4.6968104307235012E-2</v>
      </c>
      <c r="K4" s="10">
        <f t="shared" ref="K4:K13" si="5">MAX($D4,$G4)</f>
        <v>0.32427392641500369</v>
      </c>
      <c r="L4" s="10">
        <f t="shared" ref="L4:L13" si="6">MIN($D4,$G4)</f>
        <v>0.23033771780053341</v>
      </c>
      <c r="M4" s="10">
        <f t="shared" ref="M4:M13" si="7">K4-L4</f>
        <v>9.3936208614470273E-2</v>
      </c>
      <c r="N4" s="9">
        <f t="shared" ref="N4:N12" si="8">M4/2</f>
        <v>4.6968104307235137E-2</v>
      </c>
    </row>
    <row r="5" spans="1:14">
      <c r="A5" s="1">
        <v>300</v>
      </c>
      <c r="B5">
        <v>7214.9530000000004</v>
      </c>
      <c r="C5">
        <v>8017.4089999999997</v>
      </c>
      <c r="D5" s="2">
        <f t="shared" si="0"/>
        <v>0.52634049794772464</v>
      </c>
      <c r="E5">
        <v>6802.8320000000003</v>
      </c>
      <c r="F5">
        <v>5848.2460000000001</v>
      </c>
      <c r="G5" s="2">
        <f t="shared" si="1"/>
        <v>0.46227254309869875</v>
      </c>
      <c r="H5" s="3">
        <f t="shared" si="2"/>
        <v>0.49430652052321167</v>
      </c>
      <c r="I5" s="3">
        <f t="shared" si="3"/>
        <v>4.5302885330499754E-2</v>
      </c>
      <c r="J5" s="3">
        <f>STDEV(D5,G5)/SQRT(COUNT(D5,G5))</f>
        <v>3.2033977424512944E-2</v>
      </c>
      <c r="K5" s="10">
        <f t="shared" si="5"/>
        <v>0.52634049794772464</v>
      </c>
      <c r="L5" s="10">
        <f t="shared" si="6"/>
        <v>0.46227254309869875</v>
      </c>
      <c r="M5" s="10">
        <f t="shared" si="7"/>
        <v>6.4067954849025888E-2</v>
      </c>
      <c r="N5" s="9">
        <f t="shared" si="8"/>
        <v>3.2033977424512944E-2</v>
      </c>
    </row>
    <row r="6" spans="1:14">
      <c r="A6" s="1">
        <v>600</v>
      </c>
      <c r="B6">
        <v>4209.0039999999999</v>
      </c>
      <c r="C6">
        <v>11296.602000000001</v>
      </c>
      <c r="D6" s="2">
        <f t="shared" si="0"/>
        <v>0.72854953234333442</v>
      </c>
      <c r="E6">
        <v>3645.933</v>
      </c>
      <c r="F6">
        <v>8842.8529999999992</v>
      </c>
      <c r="G6" s="2">
        <f t="shared" si="1"/>
        <v>0.70806345788934166</v>
      </c>
      <c r="H6" s="3">
        <f t="shared" si="2"/>
        <v>0.71830649511633804</v>
      </c>
      <c r="I6" s="3">
        <f t="shared" si="3"/>
        <v>1.4485842166310775E-2</v>
      </c>
      <c r="J6" s="3">
        <f t="shared" si="4"/>
        <v>1.0243037226996377E-2</v>
      </c>
      <c r="K6" s="10">
        <f t="shared" si="5"/>
        <v>0.72854953234333442</v>
      </c>
      <c r="L6" s="10">
        <f t="shared" si="6"/>
        <v>0.70806345788934166</v>
      </c>
      <c r="M6" s="10">
        <f t="shared" si="7"/>
        <v>2.0486074453992753E-2</v>
      </c>
      <c r="N6" s="9">
        <f t="shared" si="8"/>
        <v>1.0243037226996377E-2</v>
      </c>
    </row>
    <row r="7" spans="1:14">
      <c r="A7" s="1">
        <v>1200</v>
      </c>
      <c r="B7">
        <v>1909.326</v>
      </c>
      <c r="C7">
        <v>13510.550999999999</v>
      </c>
      <c r="D7" s="2">
        <f t="shared" si="0"/>
        <v>0.87617761153347717</v>
      </c>
      <c r="E7">
        <v>1213.2550000000001</v>
      </c>
      <c r="F7">
        <v>11408.681</v>
      </c>
      <c r="G7" s="2">
        <f t="shared" si="1"/>
        <v>0.90387726573799765</v>
      </c>
      <c r="H7" s="3">
        <f t="shared" si="2"/>
        <v>0.89002743863573741</v>
      </c>
      <c r="I7" s="3">
        <f t="shared" si="3"/>
        <v>1.9586613324538888E-2</v>
      </c>
      <c r="J7" s="3">
        <f t="shared" si="4"/>
        <v>1.3849827102260235E-2</v>
      </c>
      <c r="K7" s="10">
        <f t="shared" si="5"/>
        <v>0.90387726573799765</v>
      </c>
      <c r="L7" s="10">
        <f t="shared" si="6"/>
        <v>0.87617761153347717</v>
      </c>
      <c r="M7" s="10">
        <f t="shared" si="7"/>
        <v>2.7699654204520474E-2</v>
      </c>
      <c r="N7" s="9">
        <f t="shared" si="8"/>
        <v>1.3849827102260237E-2</v>
      </c>
    </row>
    <row r="8" spans="1:14">
      <c r="A8" s="1">
        <v>1800</v>
      </c>
      <c r="B8">
        <v>1198.4259999999999</v>
      </c>
      <c r="C8">
        <v>12838.652</v>
      </c>
      <c r="D8" s="2">
        <f t="shared" si="0"/>
        <v>0.91462425442104123</v>
      </c>
      <c r="E8">
        <v>569.577</v>
      </c>
      <c r="F8">
        <v>12223.094999999999</v>
      </c>
      <c r="G8" s="2">
        <f t="shared" si="1"/>
        <v>0.95547630706079234</v>
      </c>
      <c r="H8" s="3">
        <f t="shared" si="2"/>
        <v>0.93505028074091678</v>
      </c>
      <c r="I8" s="3">
        <f t="shared" si="3"/>
        <v>2.8886763446957814E-2</v>
      </c>
      <c r="J8" s="3">
        <f t="shared" si="4"/>
        <v>2.0426026319875557E-2</v>
      </c>
      <c r="K8" s="10">
        <f t="shared" si="5"/>
        <v>0.95547630706079234</v>
      </c>
      <c r="L8" s="10">
        <f t="shared" si="6"/>
        <v>0.91462425442104123</v>
      </c>
      <c r="M8" s="10">
        <f t="shared" si="7"/>
        <v>4.0852052639751113E-2</v>
      </c>
      <c r="N8" s="9">
        <f t="shared" si="8"/>
        <v>2.0426026319875557E-2</v>
      </c>
    </row>
    <row r="9" spans="1:14">
      <c r="A9" s="1">
        <v>2700</v>
      </c>
      <c r="B9">
        <v>788.99099999999999</v>
      </c>
      <c r="C9">
        <v>13768.016</v>
      </c>
      <c r="D9" s="2">
        <f t="shared" si="0"/>
        <v>0.94579991615034598</v>
      </c>
      <c r="E9">
        <v>397.50599999999997</v>
      </c>
      <c r="F9">
        <v>12951.630999999999</v>
      </c>
      <c r="G9" s="2">
        <f t="shared" si="1"/>
        <v>0.9702223447103735</v>
      </c>
      <c r="H9" s="3">
        <f t="shared" si="2"/>
        <v>0.95801113043035979</v>
      </c>
      <c r="I9" s="3">
        <f t="shared" si="3"/>
        <v>1.7269264847839468E-2</v>
      </c>
      <c r="J9" s="3">
        <f t="shared" si="4"/>
        <v>1.2211214280013758E-2</v>
      </c>
      <c r="K9" s="10">
        <f t="shared" si="5"/>
        <v>0.9702223447103735</v>
      </c>
      <c r="L9" s="10">
        <f t="shared" si="6"/>
        <v>0.94579991615034598</v>
      </c>
      <c r="M9" s="10">
        <f t="shared" si="7"/>
        <v>2.442242856002752E-2</v>
      </c>
      <c r="N9" s="9">
        <f t="shared" si="8"/>
        <v>1.221121428001376E-2</v>
      </c>
    </row>
    <row r="10" spans="1:14">
      <c r="A10" s="1">
        <v>3600</v>
      </c>
      <c r="B10">
        <v>618.33500000000004</v>
      </c>
      <c r="C10">
        <v>12586.995000000001</v>
      </c>
      <c r="D10" s="2">
        <f t="shared" si="0"/>
        <v>0.95317534662140202</v>
      </c>
      <c r="E10">
        <v>344.26299999999998</v>
      </c>
      <c r="F10">
        <v>12196.166999999999</v>
      </c>
      <c r="G10" s="2">
        <f t="shared" si="1"/>
        <v>0.97254775155237894</v>
      </c>
      <c r="H10" s="3">
        <f t="shared" si="2"/>
        <v>0.96286154908689048</v>
      </c>
      <c r="I10" s="3">
        <f t="shared" si="3"/>
        <v>1.3698358894585488E-2</v>
      </c>
      <c r="J10" s="3">
        <f t="shared" si="4"/>
        <v>9.6862024654884565E-3</v>
      </c>
      <c r="K10" s="10">
        <f t="shared" si="5"/>
        <v>0.97254775155237894</v>
      </c>
      <c r="L10" s="10">
        <f t="shared" si="6"/>
        <v>0.95317534662140202</v>
      </c>
      <c r="M10" s="10">
        <f t="shared" si="7"/>
        <v>1.9372404930976916E-2</v>
      </c>
      <c r="N10" s="9">
        <f t="shared" si="8"/>
        <v>9.6862024654884582E-3</v>
      </c>
    </row>
    <row r="11" spans="1:14">
      <c r="A11" s="1">
        <v>5400</v>
      </c>
      <c r="B11">
        <v>476.92</v>
      </c>
      <c r="C11">
        <v>12256.237999999999</v>
      </c>
      <c r="D11" s="2">
        <f t="shared" si="0"/>
        <v>0.96254503399706492</v>
      </c>
      <c r="E11">
        <v>229.02099999999999</v>
      </c>
      <c r="F11">
        <v>12003.338</v>
      </c>
      <c r="G11" s="2">
        <f t="shared" si="1"/>
        <v>0.98127744615736012</v>
      </c>
      <c r="H11" s="3">
        <f t="shared" si="2"/>
        <v>0.97191124007721252</v>
      </c>
      <c r="I11" s="3">
        <f t="shared" si="3"/>
        <v>1.3245815666526078E-2</v>
      </c>
      <c r="J11" s="3">
        <f t="shared" si="4"/>
        <v>9.3662060801475988E-3</v>
      </c>
      <c r="K11" s="10">
        <f t="shared" si="5"/>
        <v>0.98127744615736012</v>
      </c>
      <c r="L11" s="10">
        <f t="shared" si="6"/>
        <v>0.96254503399706492</v>
      </c>
      <c r="M11" s="10">
        <f t="shared" si="7"/>
        <v>1.8732412160295198E-2</v>
      </c>
      <c r="N11" s="9">
        <f t="shared" si="8"/>
        <v>9.3662060801475988E-3</v>
      </c>
    </row>
    <row r="12" spans="1:14">
      <c r="A12" s="1">
        <v>7200</v>
      </c>
      <c r="B12">
        <v>324.84899999999999</v>
      </c>
      <c r="C12">
        <v>12939.359</v>
      </c>
      <c r="D12" s="2">
        <f t="shared" si="0"/>
        <v>0.97550935570371033</v>
      </c>
      <c r="E12">
        <v>138.19200000000001</v>
      </c>
      <c r="F12">
        <v>11827.388000000001</v>
      </c>
      <c r="G12" s="2">
        <f t="shared" si="1"/>
        <v>0.98845087325478576</v>
      </c>
      <c r="H12" s="3">
        <f t="shared" si="2"/>
        <v>0.98198011447924805</v>
      </c>
      <c r="I12" s="3">
        <f t="shared" si="3"/>
        <v>9.1510348192101517E-3</v>
      </c>
      <c r="J12" s="3">
        <f t="shared" si="4"/>
        <v>6.4707587755377096E-3</v>
      </c>
      <c r="K12" s="10">
        <f t="shared" si="5"/>
        <v>0.98845087325478576</v>
      </c>
      <c r="L12" s="10">
        <f t="shared" si="6"/>
        <v>0.97550935570371033</v>
      </c>
      <c r="M12" s="10">
        <f t="shared" si="7"/>
        <v>1.2941517551075421E-2</v>
      </c>
      <c r="N12" s="9">
        <f t="shared" si="8"/>
        <v>6.4707587755377105E-3</v>
      </c>
    </row>
    <row r="13" spans="1:14">
      <c r="A13" s="1">
        <v>10800</v>
      </c>
      <c r="B13">
        <v>268.435</v>
      </c>
      <c r="C13">
        <v>12455.652</v>
      </c>
      <c r="D13" s="2">
        <f t="shared" si="0"/>
        <v>0.97890339794124326</v>
      </c>
      <c r="E13">
        <v>127.77800000000001</v>
      </c>
      <c r="F13">
        <v>11700.974</v>
      </c>
      <c r="G13" s="2">
        <f t="shared" si="1"/>
        <v>0.98919767698232242</v>
      </c>
      <c r="H13" s="3">
        <f t="shared" si="2"/>
        <v>0.98405053746178284</v>
      </c>
      <c r="I13" s="3">
        <f t="shared" si="3"/>
        <v>7.2791545173736217E-3</v>
      </c>
      <c r="J13" s="3">
        <f t="shared" si="4"/>
        <v>5.1471395205395778E-3</v>
      </c>
      <c r="K13" s="10">
        <f t="shared" si="5"/>
        <v>0.98919767698232242</v>
      </c>
      <c r="L13" s="10">
        <f t="shared" si="6"/>
        <v>0.97890339794124326</v>
      </c>
      <c r="M13" s="10">
        <f t="shared" si="7"/>
        <v>1.0294279041079157E-2</v>
      </c>
      <c r="N13" s="9">
        <f>M13/2</f>
        <v>5.1471395205395787E-3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"/>
  <sheetViews>
    <sheetView workbookViewId="0">
      <selection activeCell="A2" sqref="A2:N13"/>
    </sheetView>
  </sheetViews>
  <sheetFormatPr baseColWidth="10" defaultColWidth="11" defaultRowHeight="16"/>
  <cols>
    <col min="1" max="1" width="8" bestFit="1" customWidth="1"/>
    <col min="2" max="2" width="9.1640625" bestFit="1" customWidth="1"/>
    <col min="3" max="3" width="10.1640625" bestFit="1" customWidth="1"/>
    <col min="4" max="4" width="13.5" bestFit="1" customWidth="1"/>
    <col min="5" max="5" width="9.1640625" bestFit="1" customWidth="1"/>
    <col min="6" max="6" width="10.1640625" bestFit="1" customWidth="1"/>
    <col min="7" max="7" width="13.5" bestFit="1" customWidth="1"/>
  </cols>
  <sheetData>
    <row r="1" spans="1:14" s="4" customFormat="1">
      <c r="B1" s="14" t="s">
        <v>19</v>
      </c>
      <c r="C1" s="14"/>
      <c r="D1" s="14"/>
      <c r="E1" s="14" t="s">
        <v>20</v>
      </c>
      <c r="F1" s="14"/>
      <c r="G1" s="14"/>
    </row>
    <row r="2" spans="1:14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s="3" t="s">
        <v>0</v>
      </c>
      <c r="I2" s="3" t="s">
        <v>1</v>
      </c>
      <c r="J2" s="3" t="s">
        <v>2</v>
      </c>
      <c r="K2" s="9" t="s">
        <v>37</v>
      </c>
      <c r="L2" s="9" t="s">
        <v>38</v>
      </c>
      <c r="M2" s="9" t="s">
        <v>39</v>
      </c>
      <c r="N2" s="9" t="s">
        <v>40</v>
      </c>
    </row>
    <row r="3" spans="1:14">
      <c r="A3" s="1">
        <v>0</v>
      </c>
      <c r="C3">
        <v>0</v>
      </c>
      <c r="D3" s="2">
        <v>0</v>
      </c>
      <c r="F3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10">
        <f>MAX($D3,$G3)</f>
        <v>0</v>
      </c>
      <c r="L3" s="10">
        <f>MIN($D3,$G3)</f>
        <v>0</v>
      </c>
      <c r="M3" s="10">
        <f>K3-L3</f>
        <v>0</v>
      </c>
      <c r="N3" s="9">
        <f>M3/2</f>
        <v>0</v>
      </c>
    </row>
    <row r="4" spans="1:14">
      <c r="A4" s="1">
        <v>120</v>
      </c>
      <c r="B4">
        <v>9353.4390000000003</v>
      </c>
      <c r="C4">
        <v>3335.3470000000002</v>
      </c>
      <c r="D4" s="2">
        <f>C4/(B4+C4)</f>
        <v>0.26285784944280721</v>
      </c>
      <c r="E4">
        <v>9387.9240000000009</v>
      </c>
      <c r="F4">
        <v>3030.3470000000002</v>
      </c>
      <c r="G4" s="2">
        <f>F4/(E4+F4)</f>
        <v>0.24402326217554762</v>
      </c>
      <c r="H4" s="3">
        <f t="shared" ref="H4:H13" si="0">AVERAGE(D4,G4)</f>
        <v>0.2534405558091774</v>
      </c>
      <c r="I4" s="3">
        <f t="shared" ref="I4:I13" si="1">STDEV(D4,G4)</f>
        <v>1.3318064377529061E-2</v>
      </c>
      <c r="J4" s="3">
        <f t="shared" ref="J4:J13" si="2">STDEV(D4,G4)/SQRT(COUNT(D4,G4))</f>
        <v>9.4172936336297947E-3</v>
      </c>
      <c r="K4" s="10">
        <f t="shared" ref="K4:K13" si="3">MAX($D4,$G4)</f>
        <v>0.26285784944280721</v>
      </c>
      <c r="L4" s="10">
        <f t="shared" ref="L4:L13" si="4">MIN($D4,$G4)</f>
        <v>0.24402326217554762</v>
      </c>
      <c r="M4" s="10">
        <f t="shared" ref="M4:M13" si="5">K4-L4</f>
        <v>1.8834587267259589E-2</v>
      </c>
      <c r="N4" s="9">
        <f t="shared" ref="N4:N12" si="6">M4/2</f>
        <v>9.4172936336297947E-3</v>
      </c>
    </row>
    <row r="5" spans="1:14">
      <c r="A5" s="1">
        <v>300</v>
      </c>
      <c r="B5">
        <v>6707.8320000000003</v>
      </c>
      <c r="C5">
        <v>7426.4889999999996</v>
      </c>
      <c r="D5" s="2">
        <f t="shared" ref="D5:D13" si="7">C5/(B5+C5)</f>
        <v>0.52542240974999788</v>
      </c>
      <c r="E5">
        <v>7080.4390000000003</v>
      </c>
      <c r="F5">
        <v>6805.61</v>
      </c>
      <c r="G5" s="2">
        <f t="shared" ref="G5:G13" si="8">F5/(E5+F5)</f>
        <v>0.49010413257219532</v>
      </c>
      <c r="H5" s="3">
        <f t="shared" si="0"/>
        <v>0.50776327116109665</v>
      </c>
      <c r="I5" s="3">
        <f t="shared" si="1"/>
        <v>2.497379329225027E-2</v>
      </c>
      <c r="J5" s="3">
        <f t="shared" si="2"/>
        <v>1.765913858890128E-2</v>
      </c>
      <c r="K5" s="10">
        <f t="shared" si="3"/>
        <v>0.52542240974999788</v>
      </c>
      <c r="L5" s="10">
        <f t="shared" si="4"/>
        <v>0.49010413257219532</v>
      </c>
      <c r="M5" s="10">
        <f t="shared" si="5"/>
        <v>3.5318277177802559E-2</v>
      </c>
      <c r="N5" s="9">
        <f t="shared" si="6"/>
        <v>1.765913858890128E-2</v>
      </c>
    </row>
    <row r="6" spans="1:14">
      <c r="A6" s="1">
        <v>600</v>
      </c>
      <c r="B6">
        <v>3336.2249999999999</v>
      </c>
      <c r="C6">
        <v>9672.56</v>
      </c>
      <c r="D6" s="2">
        <f t="shared" si="7"/>
        <v>0.74354061505359648</v>
      </c>
      <c r="E6">
        <v>4090.0039999999999</v>
      </c>
      <c r="F6">
        <v>10487.630999999999</v>
      </c>
      <c r="G6" s="2">
        <f t="shared" si="8"/>
        <v>0.71943295328769041</v>
      </c>
      <c r="H6" s="3">
        <f t="shared" si="0"/>
        <v>0.73148678417064339</v>
      </c>
      <c r="I6" s="3">
        <f t="shared" si="1"/>
        <v>1.7046691113223836E-2</v>
      </c>
      <c r="J6" s="3">
        <f t="shared" si="2"/>
        <v>1.205383088295303E-2</v>
      </c>
      <c r="K6" s="10">
        <f t="shared" si="3"/>
        <v>0.74354061505359648</v>
      </c>
      <c r="L6" s="10">
        <f t="shared" si="4"/>
        <v>0.71943295328769041</v>
      </c>
      <c r="M6" s="10">
        <f t="shared" si="5"/>
        <v>2.4107661765906063E-2</v>
      </c>
      <c r="N6" s="9">
        <f t="shared" si="6"/>
        <v>1.2053830882953032E-2</v>
      </c>
    </row>
    <row r="7" spans="1:14">
      <c r="A7" s="1">
        <v>1200</v>
      </c>
      <c r="B7">
        <v>789.577</v>
      </c>
      <c r="C7">
        <v>12360.166999999999</v>
      </c>
      <c r="D7" s="2">
        <f t="shared" si="7"/>
        <v>0.93995495273520158</v>
      </c>
      <c r="E7">
        <v>1136.355</v>
      </c>
      <c r="F7">
        <v>12780.874</v>
      </c>
      <c r="G7" s="2">
        <f t="shared" si="8"/>
        <v>0.91834904778817683</v>
      </c>
      <c r="H7" s="3">
        <f t="shared" si="0"/>
        <v>0.9291520002616892</v>
      </c>
      <c r="I7" s="3">
        <f t="shared" si="1"/>
        <v>1.5277681901713171E-2</v>
      </c>
      <c r="J7" s="3">
        <f t="shared" si="2"/>
        <v>1.0802952473512371E-2</v>
      </c>
      <c r="K7" s="10">
        <f t="shared" si="3"/>
        <v>0.93995495273520158</v>
      </c>
      <c r="L7" s="10">
        <f t="shared" si="4"/>
        <v>0.91834904778817683</v>
      </c>
      <c r="M7" s="10">
        <f t="shared" si="5"/>
        <v>2.1605904947024746E-2</v>
      </c>
      <c r="N7" s="9">
        <f t="shared" si="6"/>
        <v>1.0802952473512373E-2</v>
      </c>
    </row>
    <row r="8" spans="1:14">
      <c r="A8" s="1">
        <v>1800</v>
      </c>
      <c r="B8">
        <v>192.607</v>
      </c>
      <c r="C8">
        <v>13183.874</v>
      </c>
      <c r="D8" s="2">
        <f t="shared" si="7"/>
        <v>0.98560107101411798</v>
      </c>
      <c r="E8">
        <v>570.50599999999997</v>
      </c>
      <c r="F8">
        <v>12746.459000000001</v>
      </c>
      <c r="G8" s="2">
        <f t="shared" si="8"/>
        <v>0.95715945787947931</v>
      </c>
      <c r="H8" s="3">
        <f t="shared" si="0"/>
        <v>0.97138026444679859</v>
      </c>
      <c r="I8" s="3">
        <f t="shared" si="1"/>
        <v>2.0111257515387379E-2</v>
      </c>
      <c r="J8" s="3">
        <f t="shared" si="2"/>
        <v>1.4220806567319331E-2</v>
      </c>
      <c r="K8" s="10">
        <f t="shared" si="3"/>
        <v>0.98560107101411798</v>
      </c>
      <c r="L8" s="10">
        <f t="shared" si="4"/>
        <v>0.95715945787947931</v>
      </c>
      <c r="M8" s="10">
        <f t="shared" si="5"/>
        <v>2.8441613134638666E-2</v>
      </c>
      <c r="N8" s="9">
        <f t="shared" si="6"/>
        <v>1.4220806567319333E-2</v>
      </c>
    </row>
    <row r="9" spans="1:14">
      <c r="A9" s="1">
        <v>2700</v>
      </c>
      <c r="B9">
        <v>81.95</v>
      </c>
      <c r="C9">
        <v>13182.581</v>
      </c>
      <c r="D9" s="2">
        <f t="shared" si="7"/>
        <v>0.99382186976682396</v>
      </c>
      <c r="E9">
        <v>212.19200000000001</v>
      </c>
      <c r="F9">
        <v>12868.459000000001</v>
      </c>
      <c r="G9" s="2">
        <f t="shared" si="8"/>
        <v>0.9837781774011094</v>
      </c>
      <c r="H9" s="3">
        <f t="shared" si="0"/>
        <v>0.98880002358396668</v>
      </c>
      <c r="I9" s="3">
        <f t="shared" si="1"/>
        <v>7.1019629799483255E-3</v>
      </c>
      <c r="J9" s="3">
        <f t="shared" si="2"/>
        <v>5.0218461828572813E-3</v>
      </c>
      <c r="K9" s="10">
        <f t="shared" si="3"/>
        <v>0.99382186976682396</v>
      </c>
      <c r="L9" s="10">
        <f t="shared" si="4"/>
        <v>0.9837781774011094</v>
      </c>
      <c r="M9" s="10">
        <f t="shared" si="5"/>
        <v>1.0043692365714563E-2</v>
      </c>
      <c r="N9" s="9">
        <f t="shared" si="6"/>
        <v>5.0218461828572813E-3</v>
      </c>
    </row>
    <row r="10" spans="1:14">
      <c r="A10" s="1">
        <v>3600</v>
      </c>
      <c r="B10">
        <v>0</v>
      </c>
      <c r="C10">
        <v>13343.045</v>
      </c>
      <c r="D10" s="2">
        <f t="shared" si="7"/>
        <v>1</v>
      </c>
      <c r="E10">
        <v>142.364</v>
      </c>
      <c r="F10">
        <v>13021.338</v>
      </c>
      <c r="G10" s="2">
        <f t="shared" si="8"/>
        <v>0.98918510917369595</v>
      </c>
      <c r="H10" s="3">
        <f t="shared" si="0"/>
        <v>0.99459255458684792</v>
      </c>
      <c r="I10" s="3">
        <f t="shared" si="1"/>
        <v>7.6472826410717756E-3</v>
      </c>
      <c r="J10" s="3">
        <f t="shared" si="2"/>
        <v>5.4074454131520233E-3</v>
      </c>
      <c r="K10" s="10">
        <f t="shared" si="3"/>
        <v>1</v>
      </c>
      <c r="L10" s="10">
        <f t="shared" si="4"/>
        <v>0.98918510917369595</v>
      </c>
      <c r="M10" s="10">
        <f t="shared" si="5"/>
        <v>1.0814890826304047E-2</v>
      </c>
      <c r="N10" s="9">
        <f t="shared" si="6"/>
        <v>5.4074454131520233E-3</v>
      </c>
    </row>
    <row r="11" spans="1:14">
      <c r="A11" s="1">
        <v>5400</v>
      </c>
      <c r="B11">
        <v>0</v>
      </c>
      <c r="C11">
        <v>14054.116</v>
      </c>
      <c r="D11" s="2">
        <f t="shared" si="7"/>
        <v>1</v>
      </c>
      <c r="E11">
        <v>0</v>
      </c>
      <c r="F11">
        <v>12850.045</v>
      </c>
      <c r="G11" s="2">
        <f t="shared" si="8"/>
        <v>1</v>
      </c>
      <c r="H11" s="3">
        <f t="shared" si="0"/>
        <v>1</v>
      </c>
      <c r="I11" s="3">
        <f t="shared" si="1"/>
        <v>0</v>
      </c>
      <c r="J11" s="3">
        <f t="shared" si="2"/>
        <v>0</v>
      </c>
      <c r="K11" s="10">
        <f t="shared" si="3"/>
        <v>1</v>
      </c>
      <c r="L11" s="10">
        <f t="shared" si="4"/>
        <v>1</v>
      </c>
      <c r="M11" s="10">
        <f t="shared" si="5"/>
        <v>0</v>
      </c>
      <c r="N11" s="9">
        <f t="shared" si="6"/>
        <v>0</v>
      </c>
    </row>
    <row r="12" spans="1:14">
      <c r="A12" s="1">
        <v>7200</v>
      </c>
      <c r="B12">
        <v>0</v>
      </c>
      <c r="C12">
        <v>12749.217000000001</v>
      </c>
      <c r="D12" s="2">
        <f t="shared" si="7"/>
        <v>1</v>
      </c>
      <c r="E12">
        <v>0</v>
      </c>
      <c r="F12">
        <v>13638.166999999999</v>
      </c>
      <c r="G12" s="2">
        <f t="shared" si="8"/>
        <v>1</v>
      </c>
      <c r="H12" s="3">
        <f t="shared" si="0"/>
        <v>1</v>
      </c>
      <c r="I12" s="3">
        <f t="shared" si="1"/>
        <v>0</v>
      </c>
      <c r="J12" s="3">
        <f t="shared" si="2"/>
        <v>0</v>
      </c>
      <c r="K12" s="10">
        <f t="shared" si="3"/>
        <v>1</v>
      </c>
      <c r="L12" s="10">
        <f t="shared" si="4"/>
        <v>1</v>
      </c>
      <c r="M12" s="10">
        <f t="shared" si="5"/>
        <v>0</v>
      </c>
      <c r="N12" s="9">
        <f t="shared" si="6"/>
        <v>0</v>
      </c>
    </row>
    <row r="13" spans="1:14">
      <c r="A13" s="1">
        <v>10800</v>
      </c>
      <c r="B13">
        <v>0</v>
      </c>
      <c r="C13">
        <v>13162.51</v>
      </c>
      <c r="D13" s="2">
        <f t="shared" si="7"/>
        <v>1</v>
      </c>
      <c r="E13">
        <v>0</v>
      </c>
      <c r="F13">
        <v>14483.995000000001</v>
      </c>
      <c r="G13" s="2">
        <f t="shared" si="8"/>
        <v>1</v>
      </c>
      <c r="H13" s="3">
        <f t="shared" si="0"/>
        <v>1</v>
      </c>
      <c r="I13" s="3">
        <f t="shared" si="1"/>
        <v>0</v>
      </c>
      <c r="J13" s="3">
        <f t="shared" si="2"/>
        <v>0</v>
      </c>
      <c r="K13" s="10">
        <f t="shared" si="3"/>
        <v>1</v>
      </c>
      <c r="L13" s="10">
        <f t="shared" si="4"/>
        <v>1</v>
      </c>
      <c r="M13" s="10">
        <f t="shared" si="5"/>
        <v>0</v>
      </c>
      <c r="N13" s="9">
        <f>M13/2</f>
        <v>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workbookViewId="0">
      <selection activeCell="N3" sqref="N3:N13"/>
    </sheetView>
  </sheetViews>
  <sheetFormatPr baseColWidth="10" defaultColWidth="11" defaultRowHeight="16"/>
  <sheetData>
    <row r="1" spans="1:14">
      <c r="A1" s="4"/>
      <c r="B1" s="14" t="s">
        <v>21</v>
      </c>
      <c r="C1" s="14"/>
      <c r="D1" s="14"/>
      <c r="E1" s="14" t="s">
        <v>22</v>
      </c>
      <c r="F1" s="14"/>
      <c r="G1" s="14"/>
      <c r="H1" s="4"/>
      <c r="I1" s="4"/>
      <c r="J1" s="4"/>
    </row>
    <row r="2" spans="1:14">
      <c r="A2" s="1" t="s">
        <v>7</v>
      </c>
      <c r="B2" t="s">
        <v>8</v>
      </c>
      <c r="C2" t="s">
        <v>9</v>
      </c>
      <c r="D2" s="2" t="s">
        <v>10</v>
      </c>
      <c r="E2" t="s">
        <v>8</v>
      </c>
      <c r="F2" t="s">
        <v>9</v>
      </c>
      <c r="G2" s="2" t="s">
        <v>10</v>
      </c>
      <c r="H2" s="3" t="s">
        <v>0</v>
      </c>
      <c r="I2" s="3" t="s">
        <v>1</v>
      </c>
      <c r="J2" s="3" t="s">
        <v>2</v>
      </c>
      <c r="K2" s="9" t="s">
        <v>37</v>
      </c>
      <c r="L2" s="9" t="s">
        <v>38</v>
      </c>
      <c r="M2" s="9" t="s">
        <v>39</v>
      </c>
      <c r="N2" s="9" t="s">
        <v>40</v>
      </c>
    </row>
    <row r="3" spans="1:14">
      <c r="A3" s="1">
        <v>0</v>
      </c>
      <c r="C3">
        <v>0</v>
      </c>
      <c r="D3" s="2">
        <v>0</v>
      </c>
      <c r="F3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10">
        <f>MAX($D3,$G3)</f>
        <v>0</v>
      </c>
      <c r="L3" s="10">
        <f>MIN($D3,$G3)</f>
        <v>0</v>
      </c>
      <c r="M3" s="10">
        <f>K3-L3</f>
        <v>0</v>
      </c>
      <c r="N3" s="9">
        <f>M3/2</f>
        <v>0</v>
      </c>
    </row>
    <row r="4" spans="1:14">
      <c r="A4" s="1">
        <v>120</v>
      </c>
      <c r="B4">
        <v>9989.9740000000002</v>
      </c>
      <c r="C4">
        <v>0</v>
      </c>
      <c r="D4" s="2">
        <f>C4/(B4+C4)</f>
        <v>0</v>
      </c>
      <c r="E4">
        <v>9665.9449999999997</v>
      </c>
      <c r="F4">
        <v>0</v>
      </c>
      <c r="G4" s="2">
        <f>F4/(E4+F4)</f>
        <v>0</v>
      </c>
      <c r="H4" s="3">
        <f t="shared" ref="H4:H13" si="0">AVERAGE(D4,G4)</f>
        <v>0</v>
      </c>
      <c r="I4" s="3">
        <f t="shared" ref="I4:I13" si="1">STDEV(D4,G4)</f>
        <v>0</v>
      </c>
      <c r="J4" s="3">
        <f t="shared" ref="J4:J13" si="2">STDEV(D4,G4)/SQRT(COUNT(D4,G4))</f>
        <v>0</v>
      </c>
      <c r="K4" s="10">
        <f t="shared" ref="K4:K13" si="3">MAX($D4,$G4)</f>
        <v>0</v>
      </c>
      <c r="L4" s="10">
        <f t="shared" ref="L4:L13" si="4">MIN($D4,$G4)</f>
        <v>0</v>
      </c>
      <c r="M4" s="10">
        <f t="shared" ref="M4:M13" si="5">K4-L4</f>
        <v>0</v>
      </c>
      <c r="N4" s="9">
        <f t="shared" ref="N4:N12" si="6">M4/2</f>
        <v>0</v>
      </c>
    </row>
    <row r="5" spans="1:14">
      <c r="A5" s="1">
        <v>300</v>
      </c>
      <c r="B5">
        <v>11098.459000000001</v>
      </c>
      <c r="C5">
        <v>0</v>
      </c>
      <c r="D5" s="2">
        <f t="shared" ref="D5:D13" si="7">C5/(B5+C5)</f>
        <v>0</v>
      </c>
      <c r="E5">
        <v>10968.258</v>
      </c>
      <c r="F5">
        <v>0</v>
      </c>
      <c r="G5" s="2">
        <f t="shared" ref="G5:G13" si="8">F5/(E5+F5)</f>
        <v>0</v>
      </c>
      <c r="H5" s="3">
        <f t="shared" si="0"/>
        <v>0</v>
      </c>
      <c r="I5" s="3">
        <f t="shared" si="1"/>
        <v>0</v>
      </c>
      <c r="J5" s="3">
        <f t="shared" si="2"/>
        <v>0</v>
      </c>
      <c r="K5" s="10">
        <f t="shared" si="3"/>
        <v>0</v>
      </c>
      <c r="L5" s="10">
        <f t="shared" si="4"/>
        <v>0</v>
      </c>
      <c r="M5" s="10">
        <f t="shared" si="5"/>
        <v>0</v>
      </c>
      <c r="N5" s="9">
        <f t="shared" si="6"/>
        <v>0</v>
      </c>
    </row>
    <row r="6" spans="1:14">
      <c r="A6" s="1">
        <v>600</v>
      </c>
      <c r="B6">
        <v>11685.116</v>
      </c>
      <c r="C6">
        <v>0</v>
      </c>
      <c r="D6" s="2">
        <f t="shared" si="7"/>
        <v>0</v>
      </c>
      <c r="E6">
        <v>11028.087</v>
      </c>
      <c r="F6">
        <v>0</v>
      </c>
      <c r="G6" s="2">
        <f t="shared" si="8"/>
        <v>0</v>
      </c>
      <c r="H6" s="3">
        <f t="shared" si="0"/>
        <v>0</v>
      </c>
      <c r="I6" s="3">
        <f t="shared" si="1"/>
        <v>0</v>
      </c>
      <c r="J6" s="3">
        <f t="shared" si="2"/>
        <v>0</v>
      </c>
      <c r="K6" s="10">
        <f t="shared" si="3"/>
        <v>0</v>
      </c>
      <c r="L6" s="10">
        <f t="shared" si="4"/>
        <v>0</v>
      </c>
      <c r="M6" s="10">
        <f t="shared" si="5"/>
        <v>0</v>
      </c>
      <c r="N6" s="9">
        <f t="shared" si="6"/>
        <v>0</v>
      </c>
    </row>
    <row r="7" spans="1:14">
      <c r="A7" s="1">
        <v>1200</v>
      </c>
      <c r="B7">
        <v>11198.945</v>
      </c>
      <c r="C7">
        <v>128.77799999999999</v>
      </c>
      <c r="D7" s="2">
        <f t="shared" si="7"/>
        <v>1.1368392394482103E-2</v>
      </c>
      <c r="E7">
        <v>11100.915000000001</v>
      </c>
      <c r="F7">
        <v>279.02100000000002</v>
      </c>
      <c r="G7" s="2">
        <f t="shared" si="8"/>
        <v>2.4518679191165925E-2</v>
      </c>
      <c r="H7" s="3">
        <f t="shared" si="0"/>
        <v>1.7943535792824015E-2</v>
      </c>
      <c r="I7" s="3">
        <f t="shared" si="1"/>
        <v>9.2986569684830531E-3</v>
      </c>
      <c r="J7" s="3">
        <f t="shared" si="2"/>
        <v>6.575143398341911E-3</v>
      </c>
      <c r="K7" s="10">
        <f t="shared" si="3"/>
        <v>2.4518679191165925E-2</v>
      </c>
      <c r="L7" s="10">
        <f t="shared" si="4"/>
        <v>1.1368392394482103E-2</v>
      </c>
      <c r="M7" s="10">
        <f t="shared" si="5"/>
        <v>1.3150286796683822E-2</v>
      </c>
      <c r="N7" s="9">
        <f t="shared" si="6"/>
        <v>6.575143398341911E-3</v>
      </c>
    </row>
    <row r="8" spans="1:14">
      <c r="A8" s="1">
        <v>1800</v>
      </c>
      <c r="B8">
        <v>11622.187</v>
      </c>
      <c r="C8">
        <v>187.19200000000001</v>
      </c>
      <c r="D8" s="2">
        <f t="shared" si="7"/>
        <v>1.5851129851959193E-2</v>
      </c>
      <c r="E8">
        <v>11324.157999999999</v>
      </c>
      <c r="F8">
        <v>489.09199999999998</v>
      </c>
      <c r="G8" s="2">
        <f t="shared" si="8"/>
        <v>4.140198505914968E-2</v>
      </c>
      <c r="H8" s="3">
        <f t="shared" si="0"/>
        <v>2.8626557455554438E-2</v>
      </c>
      <c r="I8" s="3">
        <f t="shared" si="1"/>
        <v>1.8067182982120004E-2</v>
      </c>
      <c r="J8" s="3">
        <f t="shared" si="2"/>
        <v>1.2775427603595244E-2</v>
      </c>
      <c r="K8" s="10">
        <f t="shared" si="3"/>
        <v>4.140198505914968E-2</v>
      </c>
      <c r="L8" s="10">
        <f t="shared" si="4"/>
        <v>1.5851129851959193E-2</v>
      </c>
      <c r="M8" s="10">
        <f t="shared" si="5"/>
        <v>2.5550855207190488E-2</v>
      </c>
      <c r="N8" s="9">
        <f t="shared" si="6"/>
        <v>1.2775427603595244E-2</v>
      </c>
    </row>
    <row r="9" spans="1:14">
      <c r="A9" s="1">
        <v>2700</v>
      </c>
      <c r="B9">
        <v>11112.066000000001</v>
      </c>
      <c r="C9">
        <v>531.09199999999998</v>
      </c>
      <c r="D9" s="2">
        <f t="shared" si="7"/>
        <v>4.5614085113334368E-2</v>
      </c>
      <c r="E9">
        <v>11756.450999999999</v>
      </c>
      <c r="F9">
        <v>789.16300000000001</v>
      </c>
      <c r="G9" s="2">
        <f t="shared" si="8"/>
        <v>6.2903497588878476E-2</v>
      </c>
      <c r="H9" s="3">
        <f t="shared" si="0"/>
        <v>5.4258791351106422E-2</v>
      </c>
      <c r="I9" s="3">
        <f t="shared" si="1"/>
        <v>1.2225460804188504E-2</v>
      </c>
      <c r="J9" s="3">
        <f t="shared" si="2"/>
        <v>8.6447062377720332E-3</v>
      </c>
      <c r="K9" s="10">
        <f t="shared" si="3"/>
        <v>6.2903497588878476E-2</v>
      </c>
      <c r="L9" s="10">
        <f t="shared" si="4"/>
        <v>4.5614085113334368E-2</v>
      </c>
      <c r="M9" s="10">
        <f t="shared" si="5"/>
        <v>1.7289412475544108E-2</v>
      </c>
      <c r="N9" s="9">
        <f t="shared" si="6"/>
        <v>8.644706237772054E-3</v>
      </c>
    </row>
    <row r="10" spans="1:14">
      <c r="A10" s="1">
        <v>3600</v>
      </c>
      <c r="B10">
        <v>10259.166999999999</v>
      </c>
      <c r="C10">
        <v>535.50599999999997</v>
      </c>
      <c r="D10" s="2">
        <f t="shared" si="7"/>
        <v>4.9608357752013429E-2</v>
      </c>
      <c r="E10">
        <v>11100.794</v>
      </c>
      <c r="F10">
        <v>1032.2339999999999</v>
      </c>
      <c r="G10" s="2">
        <f t="shared" si="8"/>
        <v>8.507637170210107E-2</v>
      </c>
      <c r="H10" s="3">
        <f t="shared" si="0"/>
        <v>6.734236472705725E-2</v>
      </c>
      <c r="I10" s="3">
        <f t="shared" si="1"/>
        <v>2.507967317932603E-2</v>
      </c>
      <c r="J10" s="3">
        <f t="shared" si="2"/>
        <v>1.7734006975043813E-2</v>
      </c>
      <c r="K10" s="10">
        <f t="shared" si="3"/>
        <v>8.507637170210107E-2</v>
      </c>
      <c r="L10" s="10">
        <f t="shared" si="4"/>
        <v>4.9608357752013429E-2</v>
      </c>
      <c r="M10" s="10">
        <f t="shared" si="5"/>
        <v>3.546801395008764E-2</v>
      </c>
      <c r="N10" s="9">
        <f t="shared" si="6"/>
        <v>1.773400697504382E-2</v>
      </c>
    </row>
    <row r="11" spans="1:14">
      <c r="A11" s="1">
        <v>5400</v>
      </c>
      <c r="B11">
        <v>9506.4590000000007</v>
      </c>
      <c r="C11">
        <v>778.577</v>
      </c>
      <c r="D11" s="2">
        <f t="shared" si="7"/>
        <v>7.5699978104111637E-2</v>
      </c>
      <c r="E11">
        <v>9655.6020000000008</v>
      </c>
      <c r="F11">
        <v>1460.4259999999999</v>
      </c>
      <c r="G11" s="2">
        <f t="shared" si="8"/>
        <v>0.13138020163317327</v>
      </c>
      <c r="H11" s="3">
        <f t="shared" si="0"/>
        <v>0.10354008986864245</v>
      </c>
      <c r="I11" s="3">
        <f t="shared" si="1"/>
        <v>3.9371863635382288E-2</v>
      </c>
      <c r="J11" s="3">
        <f t="shared" si="2"/>
        <v>2.7840111764530849E-2</v>
      </c>
      <c r="K11" s="10">
        <f t="shared" si="3"/>
        <v>0.13138020163317327</v>
      </c>
      <c r="L11" s="10">
        <f t="shared" si="4"/>
        <v>7.5699978104111637E-2</v>
      </c>
      <c r="M11" s="10">
        <f t="shared" si="5"/>
        <v>5.5680223529061629E-2</v>
      </c>
      <c r="N11" s="9">
        <f t="shared" si="6"/>
        <v>2.7840111764530814E-2</v>
      </c>
    </row>
    <row r="12" spans="1:14">
      <c r="A12" s="1">
        <v>7200</v>
      </c>
      <c r="B12">
        <v>8876.9240000000009</v>
      </c>
      <c r="C12">
        <v>1317.3050000000001</v>
      </c>
      <c r="D12" s="2">
        <f t="shared" si="7"/>
        <v>0.12922066004206889</v>
      </c>
      <c r="E12">
        <v>9952.6020000000008</v>
      </c>
      <c r="F12">
        <v>2358.569</v>
      </c>
      <c r="G12" s="2">
        <f t="shared" si="8"/>
        <v>0.19157958247838486</v>
      </c>
      <c r="H12" s="3">
        <f t="shared" si="0"/>
        <v>0.16040012126022687</v>
      </c>
      <c r="I12" s="3">
        <f t="shared" si="1"/>
        <v>4.4094416922204976E-2</v>
      </c>
      <c r="J12" s="3">
        <f t="shared" si="2"/>
        <v>3.117946121815799E-2</v>
      </c>
      <c r="K12" s="10">
        <f t="shared" si="3"/>
        <v>0.19157958247838486</v>
      </c>
      <c r="L12" s="10">
        <f t="shared" si="4"/>
        <v>0.12922066004206889</v>
      </c>
      <c r="M12" s="10">
        <f t="shared" si="5"/>
        <v>6.2358922436315967E-2</v>
      </c>
      <c r="N12" s="9">
        <f t="shared" si="6"/>
        <v>3.1179461218157983E-2</v>
      </c>
    </row>
    <row r="13" spans="1:14">
      <c r="A13" s="1">
        <v>10800</v>
      </c>
      <c r="B13">
        <v>8192.9740000000002</v>
      </c>
      <c r="C13">
        <v>1555.548</v>
      </c>
      <c r="D13" s="2">
        <f t="shared" si="7"/>
        <v>0.15956757342292502</v>
      </c>
      <c r="E13">
        <v>9542.3089999999993</v>
      </c>
      <c r="F13">
        <v>2858.933</v>
      </c>
      <c r="G13" s="2">
        <f t="shared" si="8"/>
        <v>0.23053602211778468</v>
      </c>
      <c r="H13" s="3">
        <f t="shared" si="0"/>
        <v>0.19505179777035486</v>
      </c>
      <c r="I13" s="3">
        <f t="shared" si="1"/>
        <v>5.0182271322424692E-2</v>
      </c>
      <c r="J13" s="3">
        <f t="shared" si="2"/>
        <v>3.5484224347429712E-2</v>
      </c>
      <c r="K13" s="10">
        <f t="shared" si="3"/>
        <v>0.23053602211778468</v>
      </c>
      <c r="L13" s="10">
        <f t="shared" si="4"/>
        <v>0.15956757342292502</v>
      </c>
      <c r="M13" s="10">
        <f t="shared" si="5"/>
        <v>7.0968448694859659E-2</v>
      </c>
      <c r="N13" s="9">
        <f>M13/2</f>
        <v>3.548422434742983E-2</v>
      </c>
    </row>
  </sheetData>
  <mergeCells count="2">
    <mergeCell ref="E1:G1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WT BAM</vt:lpstr>
      <vt:lpstr>BAM-Fab1</vt:lpstr>
      <vt:lpstr>BAM-P5L</vt:lpstr>
      <vt:lpstr>BAM-LL</vt:lpstr>
      <vt:lpstr>Empty</vt:lpstr>
      <vt:lpstr>BamA</vt:lpstr>
      <vt:lpstr>BAM-P5L + DTT</vt:lpstr>
      <vt:lpstr>BAM-LL + DTT</vt:lpstr>
      <vt:lpstr>BAM-P5L + Fab1</vt:lpstr>
      <vt:lpstr>BAM-LL + Fab1</vt:lpstr>
      <vt:lpstr>Cys-Free BAM</vt:lpstr>
      <vt:lpstr>WT BAM + DTT</vt:lpstr>
      <vt:lpstr>Cys-Free BAM + DTT</vt:lpstr>
      <vt:lpstr>WT BAM + DAR-B</vt:lpstr>
      <vt:lpstr>WT BAM + 1% DMSO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samuelhaysom@gmail.com</cp:lastModifiedBy>
  <dcterms:created xsi:type="dcterms:W3CDTF">2020-06-03T12:04:01Z</dcterms:created>
  <dcterms:modified xsi:type="dcterms:W3CDTF">2022-04-05T18:05:49Z</dcterms:modified>
</cp:coreProperties>
</file>