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1760" tabRatio="930"/>
  </bookViews>
  <sheets>
    <sheet name="Organic Yoy Comparison" sheetId="1" r:id="rId1"/>
    <sheet name="Organic Traffic Share" sheetId="2" r:id="rId2"/>
    <sheet name="Traffic Index" sheetId="3" r:id="rId3"/>
    <sheet name="Keyword positions" sheetId="4" r:id="rId4"/>
    <sheet name="Twitter" sheetId="5" r:id="rId5"/>
    <sheet name="Desktop Mobile" sheetId="6" r:id="rId6"/>
    <sheet name="TwitterEngagement" sheetId="7" r:id="rId7"/>
    <sheet name="TwitterActivity" sheetId="8" r:id="rId8"/>
    <sheet name="Best Performing Keyword" sheetId="9" r:id="rId9"/>
  </sheets>
  <calcPr calcId="144525"/>
</workbook>
</file>

<file path=xl/calcChain.xml><?xml version="1.0" encoding="utf-8"?>
<calcChain xmlns="http://schemas.openxmlformats.org/spreadsheetml/2006/main">
  <c r="E6" i="8" l="1"/>
  <c r="A6" i="8"/>
  <c r="E5" i="8"/>
  <c r="A5" i="8"/>
  <c r="E4" i="8"/>
  <c r="A4" i="8"/>
  <c r="E3" i="8"/>
  <c r="A3" i="8"/>
  <c r="E2" i="8"/>
  <c r="A2" i="8"/>
  <c r="A6" i="7"/>
  <c r="A5" i="7"/>
  <c r="A4" i="7"/>
  <c r="A3" i="7"/>
  <c r="A2" i="7"/>
  <c r="B13" i="6"/>
  <c r="B12" i="6"/>
  <c r="B11" i="6"/>
  <c r="B10" i="6"/>
  <c r="B9" i="6"/>
  <c r="B8" i="6"/>
  <c r="B7" i="6"/>
  <c r="B6" i="6"/>
  <c r="B5" i="6"/>
  <c r="B4" i="6"/>
  <c r="B3" i="6"/>
  <c r="B2" i="6"/>
  <c r="C6" i="5"/>
  <c r="A6" i="5"/>
  <c r="C5" i="5"/>
  <c r="A5" i="5"/>
  <c r="C4" i="5"/>
  <c r="A4" i="5"/>
  <c r="C3" i="5"/>
  <c r="A3" i="5"/>
  <c r="A2" i="5"/>
  <c r="C11" i="4"/>
  <c r="B11" i="4"/>
  <c r="F10" i="3"/>
  <c r="D10" i="3"/>
  <c r="F9" i="3"/>
  <c r="D9" i="3"/>
  <c r="F8" i="3"/>
  <c r="D8" i="3"/>
  <c r="F7" i="3"/>
  <c r="D7" i="3"/>
  <c r="F6" i="3"/>
  <c r="D6" i="3"/>
  <c r="F5" i="3"/>
  <c r="D5" i="3"/>
  <c r="F4" i="3"/>
  <c r="D4" i="3"/>
  <c r="F3" i="3"/>
  <c r="D3" i="3"/>
  <c r="F2" i="3"/>
  <c r="D2" i="3"/>
  <c r="D11" i="3" s="1"/>
  <c r="F13" i="2"/>
  <c r="E13" i="2"/>
  <c r="D13" i="2"/>
  <c r="F12" i="2"/>
  <c r="E12" i="2"/>
  <c r="D12" i="2"/>
  <c r="E11" i="2"/>
  <c r="F11" i="2" s="1"/>
  <c r="D11" i="2"/>
  <c r="E10" i="2"/>
  <c r="F10" i="2" s="1"/>
  <c r="D10" i="2"/>
  <c r="F9" i="2"/>
  <c r="E9" i="2"/>
  <c r="D9" i="2"/>
  <c r="F8" i="2"/>
  <c r="E8" i="2"/>
  <c r="D8" i="2"/>
  <c r="E7" i="2"/>
  <c r="F7" i="2" s="1"/>
  <c r="D7" i="2"/>
  <c r="E6" i="2"/>
  <c r="F6" i="2" s="1"/>
  <c r="D6" i="2"/>
  <c r="F5" i="2"/>
  <c r="E5" i="2"/>
  <c r="D5" i="2"/>
  <c r="F4" i="2"/>
  <c r="E4" i="2"/>
  <c r="D4" i="2"/>
  <c r="E3" i="2"/>
  <c r="F3" i="2" s="1"/>
  <c r="D3" i="2"/>
  <c r="E2" i="2"/>
  <c r="F2" i="2" s="1"/>
  <c r="D2" i="2"/>
  <c r="B14" i="1"/>
  <c r="D13" i="1"/>
  <c r="C9" i="1"/>
  <c r="D9" i="1" s="1"/>
  <c r="D8" i="1"/>
  <c r="D7" i="1"/>
  <c r="D6" i="1"/>
  <c r="D5" i="1"/>
  <c r="D4" i="1"/>
  <c r="D3" i="1"/>
  <c r="D2" i="1"/>
  <c r="F11" i="3" l="1"/>
  <c r="B4" i="9" s="1"/>
  <c r="C10" i="1"/>
  <c r="D10" i="1" s="1"/>
  <c r="B3" i="9" l="1"/>
  <c r="B2" i="9"/>
  <c r="B5" i="9" s="1"/>
  <c r="C11" i="1"/>
  <c r="D11" i="1" s="1"/>
  <c r="C12" i="1" l="1"/>
  <c r="D12" i="1" l="1"/>
  <c r="C14" i="1"/>
  <c r="D14" i="1" s="1"/>
</calcChain>
</file>

<file path=xl/comments1.xml><?xml version="1.0" encoding="utf-8"?>
<comments xmlns="http://schemas.openxmlformats.org/spreadsheetml/2006/main">
  <authors>
    <author>Tanaka Samuel</author>
  </authors>
  <commentList>
    <comment ref="A1" authorId="0">
      <text>
        <r>
          <rPr>
            <sz val="11"/>
            <color indexed="8"/>
            <rFont val="Helvetica"/>
          </rPr>
          <t xml:space="preserve">Tanaka Samuel:
Tracking only 12 months of data. 
</t>
        </r>
      </text>
    </comment>
  </commentList>
</comments>
</file>

<file path=xl/comments2.xml><?xml version="1.0" encoding="utf-8"?>
<comments xmlns="http://schemas.openxmlformats.org/spreadsheetml/2006/main">
  <authors>
    <author>Tanaka Samuel</author>
  </authors>
  <commentList>
    <comment ref="A1" authorId="0">
      <text>
        <r>
          <rPr>
            <sz val="11"/>
            <color indexed="8"/>
            <rFont val="Helvetica"/>
          </rPr>
          <t xml:space="preserve">Tanaka Samuel:
Only tracking 12 months of data
</t>
        </r>
      </text>
    </comment>
  </commentList>
</comments>
</file>

<file path=xl/sharedStrings.xml><?xml version="1.0" encoding="utf-8"?>
<sst xmlns="http://schemas.openxmlformats.org/spreadsheetml/2006/main" count="74" uniqueCount="52">
  <si>
    <t>Month</t>
  </si>
  <si>
    <t>2015</t>
  </si>
  <si>
    <t>2016</t>
  </si>
  <si>
    <t>16vs15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</si>
  <si>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</si>
  <si>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</si>
  <si>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</si>
  <si>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</si>
  <si>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</si>
  <si>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</si>
  <si>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</si>
  <si>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</si>
  <si>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</si>
  <si>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</si>
  <si>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</si>
  <si>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</si>
  <si>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YEARLY:</t>
  </si>
  <si>
    <t>All Traffic</t>
  </si>
  <si>
    <t>Organic</t>
  </si>
  <si>
    <t>Non-Organic</t>
  </si>
  <si>
    <t>% organic traffic</t>
  </si>
  <si>
    <t>% non-organic traffic</t>
  </si>
  <si>
    <t>Mobile</t>
  </si>
  <si>
    <t>Desktop &amp; Tablet</t>
  </si>
  <si>
    <t>Keyword</t>
  </si>
  <si>
    <t>SearchVolume</t>
  </si>
  <si>
    <t>20/07/2016</t>
  </si>
  <si>
    <t>TI 1</t>
  </si>
  <si>
    <t>27/07/2016</t>
  </si>
  <si>
    <t>TI 2</t>
  </si>
  <si>
    <t>22/06/2016</t>
  </si>
  <si>
    <t>Best Performing Keywords</t>
  </si>
  <si>
    <t>% TI6</t>
  </si>
  <si>
    <t>plc</t>
  </si>
  <si>
    <t>proactive investors</t>
  </si>
  <si>
    <t>angle plc</t>
  </si>
  <si>
    <t>angle</t>
  </si>
  <si>
    <t>proactive investor</t>
  </si>
  <si>
    <t>others</t>
  </si>
  <si>
    <t>new share price</t>
  </si>
  <si>
    <t>agl share price</t>
  </si>
  <si>
    <t>ctc plc</t>
  </si>
  <si>
    <t>new share chat</t>
  </si>
  <si>
    <t>Traffic Index</t>
  </si>
  <si>
    <t>Average Position:</t>
  </si>
  <si>
    <t>Week</t>
  </si>
  <si>
    <t>Aggregated Twitter followers</t>
  </si>
  <si>
    <t>Gained</t>
  </si>
  <si>
    <t>Engagement (Retweets)</t>
  </si>
  <si>
    <t>Engagement (Likes)</t>
  </si>
  <si>
    <t>Posts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</si>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</sst>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 &quot;* #,##0&quot; &quot;;&quot;-&quot;* #,##0&quot; &quot;;&quot; &quot;* &quot;-&quot;??&quot; &quot;"/>
  </numFmts>
  <fonts count="5" x14ac:knownFonts="1">
    <font>
      <sz val="11"/>
      <color indexed="8"/>
      <name val="Calibri"/>
    </font>
    <font>
      <b/>
      <sz val="11"/>
      <color indexed="9"/>
      <name val="Calibri"/>
    </font>
    <font>
      <b/>
      <sz val="11"/>
      <color indexed="8"/>
      <name val="Calibri"/>
    </font>
    <font>
      <sz val="11"/>
      <color indexed="8"/>
      <name val="Helvetica"/>
    </font>
    <font>
      <b/>
      <sz val="14"/>
      <color indexed="8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</fills>
  <borders count="48">
    <border>
      <left/>
      <right/>
      <top/>
      <bottom/>
      <diagonal/>
    </border>
    <border>
      <left style="thin">
        <color indexed="14"/>
      </left>
      <right style="thin">
        <color indexed="9"/>
      </right>
      <top style="thin">
        <color indexed="14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ck">
        <color indexed="9"/>
      </bottom>
      <diagonal/>
    </border>
    <border>
      <left style="thin">
        <color indexed="9"/>
      </left>
      <right/>
      <top style="thin">
        <color indexed="14"/>
      </top>
      <bottom style="thick">
        <color indexed="9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20"/>
      </left>
      <right style="thin">
        <color indexed="9"/>
      </right>
      <top style="thin">
        <color indexed="2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20"/>
      </top>
      <bottom style="thin">
        <color indexed="20"/>
      </bottom>
      <diagonal/>
    </border>
    <border>
      <left style="thin">
        <color indexed="9"/>
      </left>
      <right style="thin">
        <color indexed="9"/>
      </right>
      <top style="thin">
        <color indexed="20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9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9"/>
      </left>
      <right/>
      <top style="thin">
        <color indexed="20"/>
      </top>
      <bottom style="thin">
        <color indexed="20"/>
      </bottom>
      <diagonal/>
    </border>
    <border>
      <left/>
      <right style="thin">
        <color indexed="9"/>
      </right>
      <top style="thin">
        <color indexed="20"/>
      </top>
      <bottom style="thin">
        <color indexed="20"/>
      </bottom>
      <diagonal/>
    </border>
    <border>
      <left/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9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2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20"/>
      </bottom>
      <diagonal/>
    </border>
    <border>
      <left style="thin">
        <color indexed="9"/>
      </left>
      <right style="thin">
        <color indexed="9"/>
      </right>
      <top style="thin">
        <color indexed="20"/>
      </top>
      <bottom style="thick">
        <color indexed="9"/>
      </bottom>
      <diagonal/>
    </border>
    <border>
      <left style="thin">
        <color indexed="9"/>
      </left>
      <right style="thin">
        <color indexed="14"/>
      </right>
      <top style="thick">
        <color indexed="9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ck">
        <color indexed="9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 style="thin">
        <color indexed="9"/>
      </right>
      <top style="thin">
        <color indexed="14"/>
      </top>
      <bottom style="thick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14"/>
      </top>
      <bottom style="thick">
        <color indexed="9"/>
      </bottom>
      <diagonal/>
    </border>
    <border>
      <left/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ck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/>
      <top/>
      <bottom style="thick">
        <color indexed="9"/>
      </bottom>
      <diagonal/>
    </border>
    <border>
      <left/>
      <right style="thin">
        <color indexed="14"/>
      </right>
      <top style="thin">
        <color indexed="14"/>
      </top>
      <bottom/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1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0" borderId="5" xfId="0" applyFont="1" applyBorder="1" applyAlignment="1"/>
    <xf numFmtId="49" fontId="0" fillId="4" borderId="6" xfId="0" applyNumberFormat="1" applyFont="1" applyFill="1" applyBorder="1" applyAlignment="1"/>
    <xf numFmtId="165" fontId="0" fillId="4" borderId="7" xfId="0" applyNumberFormat="1" applyFont="1" applyFill="1" applyBorder="1" applyAlignment="1"/>
    <xf numFmtId="9" fontId="0" fillId="4" borderId="8" xfId="0" applyNumberFormat="1" applyFont="1" applyFill="1" applyBorder="1" applyAlignment="1"/>
    <xf numFmtId="49" fontId="0" fillId="5" borderId="9" xfId="0" applyNumberFormat="1" applyFont="1" applyFill="1" applyBorder="1" applyAlignment="1"/>
    <xf numFmtId="165" fontId="0" fillId="5" borderId="10" xfId="0" applyNumberFormat="1" applyFont="1" applyFill="1" applyBorder="1" applyAlignment="1"/>
    <xf numFmtId="9" fontId="0" fillId="5" borderId="11" xfId="0" applyNumberFormat="1" applyFont="1" applyFill="1" applyBorder="1" applyAlignment="1"/>
    <xf numFmtId="49" fontId="0" fillId="4" borderId="9" xfId="0" applyNumberFormat="1" applyFont="1" applyFill="1" applyBorder="1" applyAlignment="1"/>
    <xf numFmtId="165" fontId="0" fillId="4" borderId="10" xfId="0" applyNumberFormat="1" applyFont="1" applyFill="1" applyBorder="1" applyAlignment="1"/>
    <xf numFmtId="9" fontId="0" fillId="4" borderId="11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5" borderId="12" xfId="0" applyNumberFormat="1" applyFont="1" applyFill="1" applyBorder="1" applyAlignment="1"/>
    <xf numFmtId="165" fontId="0" fillId="5" borderId="13" xfId="0" applyNumberFormat="1" applyFont="1" applyFill="1" applyBorder="1" applyAlignment="1"/>
    <xf numFmtId="165" fontId="0" fillId="5" borderId="13" xfId="0" applyNumberFormat="1" applyFont="1" applyFill="1" applyBorder="1" applyAlignment="1">
      <alignment horizontal="left"/>
    </xf>
    <xf numFmtId="9" fontId="0" fillId="5" borderId="14" xfId="0" applyNumberFormat="1" applyFont="1" applyFill="1" applyBorder="1" applyAlignment="1"/>
    <xf numFmtId="0" fontId="0" fillId="0" borderId="17" xfId="0" applyFont="1" applyBorder="1" applyAlignment="1"/>
    <xf numFmtId="0" fontId="0" fillId="0" borderId="5" xfId="0" applyNumberFormat="1" applyFont="1" applyBorder="1" applyAlignment="1"/>
    <xf numFmtId="0" fontId="0" fillId="0" borderId="0" xfId="0" applyNumberFormat="1" applyFont="1" applyAlignment="1"/>
    <xf numFmtId="49" fontId="1" fillId="2" borderId="18" xfId="0" applyNumberFormat="1" applyFont="1" applyFill="1" applyBorder="1" applyAlignment="1"/>
    <xf numFmtId="49" fontId="1" fillId="2" borderId="19" xfId="0" applyNumberFormat="1" applyFont="1" applyFill="1" applyBorder="1" applyAlignment="1"/>
    <xf numFmtId="49" fontId="1" fillId="2" borderId="20" xfId="0" applyNumberFormat="1" applyFont="1" applyFill="1" applyBorder="1" applyAlignment="1"/>
    <xf numFmtId="0" fontId="0" fillId="3" borderId="21" xfId="0" applyNumberFormat="1" applyFont="1" applyFill="1" applyBorder="1" applyAlignment="1"/>
    <xf numFmtId="17" fontId="0" fillId="4" borderId="22" xfId="0" applyNumberFormat="1" applyFont="1" applyFill="1" applyBorder="1" applyAlignment="1"/>
    <xf numFmtId="0" fontId="0" fillId="3" borderId="23" xfId="0" applyNumberFormat="1" applyFont="1" applyFill="1" applyBorder="1" applyAlignment="1"/>
    <xf numFmtId="0" fontId="0" fillId="3" borderId="24" xfId="0" applyNumberFormat="1" applyFont="1" applyFill="1" applyBorder="1" applyAlignment="1"/>
    <xf numFmtId="165" fontId="0" fillId="3" borderId="10" xfId="0" applyNumberFormat="1" applyFont="1" applyFill="1" applyBorder="1" applyAlignment="1"/>
    <xf numFmtId="9" fontId="0" fillId="3" borderId="23" xfId="0" applyNumberFormat="1" applyFont="1" applyFill="1" applyBorder="1" applyAlignment="1"/>
    <xf numFmtId="9" fontId="0" fillId="3" borderId="25" xfId="0" applyNumberFormat="1" applyFont="1" applyFill="1" applyBorder="1" applyAlignment="1"/>
    <xf numFmtId="0" fontId="0" fillId="3" borderId="26" xfId="0" applyNumberFormat="1" applyFont="1" applyFill="1" applyBorder="1" applyAlignment="1"/>
    <xf numFmtId="0" fontId="0" fillId="7" borderId="27" xfId="0" applyNumberFormat="1" applyFont="1" applyFill="1" applyBorder="1" applyAlignment="1"/>
    <xf numFmtId="0" fontId="0" fillId="7" borderId="28" xfId="0" applyNumberFormat="1" applyFont="1" applyFill="1" applyBorder="1" applyAlignment="1"/>
    <xf numFmtId="165" fontId="0" fillId="7" borderId="10" xfId="0" applyNumberFormat="1" applyFont="1" applyFill="1" applyBorder="1" applyAlignment="1"/>
    <xf numFmtId="9" fontId="0" fillId="7" borderId="27" xfId="0" applyNumberFormat="1" applyFont="1" applyFill="1" applyBorder="1" applyAlignment="1"/>
    <xf numFmtId="9" fontId="0" fillId="7" borderId="29" xfId="0" applyNumberFormat="1" applyFont="1" applyFill="1" applyBorder="1" applyAlignment="1"/>
    <xf numFmtId="0" fontId="0" fillId="3" borderId="30" xfId="0" applyNumberFormat="1" applyFont="1" applyFill="1" applyBorder="1" applyAlignment="1"/>
    <xf numFmtId="0" fontId="0" fillId="3" borderId="31" xfId="0" applyNumberFormat="1" applyFont="1" applyFill="1" applyBorder="1" applyAlignment="1"/>
    <xf numFmtId="0" fontId="0" fillId="0" borderId="32" xfId="0" applyFont="1" applyBorder="1" applyAlignment="1"/>
    <xf numFmtId="49" fontId="1" fillId="2" borderId="33" xfId="0" applyNumberFormat="1" applyFont="1" applyFill="1" applyBorder="1" applyAlignment="1"/>
    <xf numFmtId="0" fontId="0" fillId="0" borderId="21" xfId="0" applyFont="1" applyBorder="1" applyAlignment="1"/>
    <xf numFmtId="0" fontId="0" fillId="3" borderId="34" xfId="0" applyNumberFormat="1" applyFont="1" applyFill="1" applyBorder="1" applyAlignment="1"/>
    <xf numFmtId="0" fontId="0" fillId="3" borderId="35" xfId="0" applyNumberFormat="1" applyFont="1" applyFill="1" applyBorder="1" applyAlignment="1"/>
    <xf numFmtId="0" fontId="0" fillId="3" borderId="5" xfId="0" applyNumberFormat="1" applyFont="1" applyFill="1" applyBorder="1" applyAlignment="1"/>
    <xf numFmtId="0" fontId="0" fillId="0" borderId="0" xfId="0" applyNumberFormat="1" applyFont="1" applyAlignment="1"/>
    <xf numFmtId="49" fontId="1" fillId="8" borderId="1" xfId="0" applyNumberFormat="1" applyFont="1" applyFill="1" applyBorder="1" applyAlignment="1"/>
    <xf numFmtId="49" fontId="1" fillId="8" borderId="2" xfId="0" applyNumberFormat="1" applyFont="1" applyFill="1" applyBorder="1" applyAlignment="1"/>
    <xf numFmtId="49" fontId="1" fillId="8" borderId="3" xfId="0" applyNumberFormat="1" applyFont="1" applyFill="1" applyBorder="1" applyAlignment="1"/>
    <xf numFmtId="14" fontId="2" fillId="3" borderId="4" xfId="0" applyNumberFormat="1" applyFont="1" applyFill="1" applyBorder="1" applyAlignment="1"/>
    <xf numFmtId="14" fontId="0" fillId="3" borderId="5" xfId="0" applyNumberFormat="1" applyFont="1" applyFill="1" applyBorder="1" applyAlignment="1"/>
    <xf numFmtId="14" fontId="2" fillId="3" borderId="5" xfId="0" applyNumberFormat="1" applyFont="1" applyFill="1" applyBorder="1" applyAlignment="1"/>
    <xf numFmtId="0" fontId="0" fillId="0" borderId="36" xfId="0" applyFont="1" applyBorder="1" applyAlignment="1"/>
    <xf numFmtId="49" fontId="1" fillId="8" borderId="37" xfId="0" applyNumberFormat="1" applyFont="1" applyFill="1" applyBorder="1" applyAlignment="1"/>
    <xf numFmtId="49" fontId="1" fillId="8" borderId="38" xfId="0" applyNumberFormat="1" applyFont="1" applyFill="1" applyBorder="1" applyAlignment="1"/>
    <xf numFmtId="49" fontId="0" fillId="9" borderId="6" xfId="0" applyNumberFormat="1" applyFont="1" applyFill="1" applyBorder="1" applyAlignment="1"/>
    <xf numFmtId="0" fontId="0" fillId="9" borderId="7" xfId="0" applyNumberFormat="1" applyFont="1" applyFill="1" applyBorder="1" applyAlignment="1"/>
    <xf numFmtId="165" fontId="2" fillId="9" borderId="7" xfId="0" applyNumberFormat="1" applyFont="1" applyFill="1" applyBorder="1" applyAlignment="1"/>
    <xf numFmtId="165" fontId="0" fillId="9" borderId="8" xfId="0" applyNumberFormat="1" applyFont="1" applyFill="1" applyBorder="1" applyAlignment="1"/>
    <xf numFmtId="165" fontId="0" fillId="3" borderId="4" xfId="0" applyNumberFormat="1" applyFont="1" applyFill="1" applyBorder="1" applyAlignment="1"/>
    <xf numFmtId="165" fontId="0" fillId="3" borderId="5" xfId="0" applyNumberFormat="1" applyFont="1" applyFill="1" applyBorder="1" applyAlignment="1"/>
    <xf numFmtId="165" fontId="2" fillId="3" borderId="5" xfId="0" applyNumberFormat="1" applyFont="1" applyFill="1" applyBorder="1" applyAlignment="1"/>
    <xf numFmtId="0" fontId="0" fillId="3" borderId="5" xfId="0" applyFont="1" applyFill="1" applyBorder="1" applyAlignment="1"/>
    <xf numFmtId="9" fontId="0" fillId="3" borderId="5" xfId="0" applyNumberFormat="1" applyFont="1" applyFill="1" applyBorder="1" applyAlignment="1"/>
    <xf numFmtId="49" fontId="0" fillId="10" borderId="39" xfId="0" applyNumberFormat="1" applyFont="1" applyFill="1" applyBorder="1" applyAlignment="1"/>
    <xf numFmtId="9" fontId="0" fillId="9" borderId="40" xfId="0" applyNumberFormat="1" applyFont="1" applyFill="1" applyBorder="1" applyAlignment="1"/>
    <xf numFmtId="49" fontId="0" fillId="10" borderId="9" xfId="0" applyNumberFormat="1" applyFont="1" applyFill="1" applyBorder="1" applyAlignment="1"/>
    <xf numFmtId="0" fontId="0" fillId="10" borderId="10" xfId="0" applyNumberFormat="1" applyFont="1" applyFill="1" applyBorder="1" applyAlignment="1"/>
    <xf numFmtId="165" fontId="2" fillId="10" borderId="10" xfId="0" applyNumberFormat="1" applyFont="1" applyFill="1" applyBorder="1" applyAlignment="1"/>
    <xf numFmtId="165" fontId="0" fillId="10" borderId="11" xfId="0" applyNumberFormat="1" applyFont="1" applyFill="1" applyBorder="1" applyAlignment="1"/>
    <xf numFmtId="49" fontId="0" fillId="10" borderId="41" xfId="0" applyNumberFormat="1" applyFont="1" applyFill="1" applyBorder="1" applyAlignment="1"/>
    <xf numFmtId="9" fontId="0" fillId="10" borderId="42" xfId="0" applyNumberFormat="1" applyFont="1" applyFill="1" applyBorder="1" applyAlignment="1"/>
    <xf numFmtId="49" fontId="0" fillId="9" borderId="9" xfId="0" applyNumberFormat="1" applyFont="1" applyFill="1" applyBorder="1" applyAlignment="1"/>
    <xf numFmtId="0" fontId="0" fillId="9" borderId="10" xfId="0" applyNumberFormat="1" applyFont="1" applyFill="1" applyBorder="1" applyAlignment="1"/>
    <xf numFmtId="165" fontId="2" fillId="9" borderId="10" xfId="0" applyNumberFormat="1" applyFont="1" applyFill="1" applyBorder="1" applyAlignment="1"/>
    <xf numFmtId="165" fontId="0" fillId="9" borderId="11" xfId="0" applyNumberFormat="1" applyFont="1" applyFill="1" applyBorder="1" applyAlignment="1"/>
    <xf numFmtId="49" fontId="0" fillId="9" borderId="41" xfId="0" applyNumberFormat="1" applyFont="1" applyFill="1" applyBorder="1" applyAlignment="1"/>
    <xf numFmtId="9" fontId="0" fillId="9" borderId="42" xfId="0" applyNumberFormat="1" applyFont="1" applyFill="1" applyBorder="1" applyAlignment="1"/>
    <xf numFmtId="0" fontId="0" fillId="0" borderId="30" xfId="0" applyFont="1" applyBorder="1" applyAlignment="1"/>
    <xf numFmtId="49" fontId="0" fillId="9" borderId="12" xfId="0" applyNumberFormat="1" applyFont="1" applyFill="1" applyBorder="1" applyAlignment="1"/>
    <xf numFmtId="0" fontId="0" fillId="9" borderId="13" xfId="0" applyNumberFormat="1" applyFont="1" applyFill="1" applyBorder="1" applyAlignment="1"/>
    <xf numFmtId="165" fontId="2" fillId="9" borderId="13" xfId="0" applyNumberFormat="1" applyFont="1" applyFill="1" applyBorder="1" applyAlignment="1"/>
    <xf numFmtId="165" fontId="0" fillId="9" borderId="14" xfId="0" applyNumberFormat="1" applyFont="1" applyFill="1" applyBorder="1" applyAlignment="1"/>
    <xf numFmtId="49" fontId="4" fillId="6" borderId="15" xfId="0" applyNumberFormat="1" applyFont="1" applyFill="1" applyBorder="1" applyAlignment="1">
      <alignment horizontal="right"/>
    </xf>
    <xf numFmtId="0" fontId="4" fillId="6" borderId="16" xfId="0" applyNumberFormat="1" applyFont="1" applyFill="1" applyBorder="1" applyAlignment="1">
      <alignment horizontal="right"/>
    </xf>
    <xf numFmtId="0" fontId="4" fillId="6" borderId="16" xfId="0" applyNumberFormat="1" applyFont="1" applyFill="1" applyBorder="1" applyAlignment="1"/>
    <xf numFmtId="165" fontId="4" fillId="6" borderId="16" xfId="0" applyNumberFormat="1" applyFont="1" applyFill="1" applyBorder="1" applyAlignment="1"/>
    <xf numFmtId="0" fontId="0" fillId="3" borderId="17" xfId="0" applyFont="1" applyFill="1" applyBorder="1" applyAlignment="1"/>
    <xf numFmtId="0" fontId="0" fillId="0" borderId="0" xfId="0" applyNumberFormat="1" applyFont="1" applyAlignment="1"/>
    <xf numFmtId="49" fontId="1" fillId="8" borderId="43" xfId="0" applyNumberFormat="1" applyFont="1" applyFill="1" applyBorder="1" applyAlignment="1"/>
    <xf numFmtId="49" fontId="1" fillId="8" borderId="44" xfId="0" applyNumberFormat="1" applyFont="1" applyFill="1" applyBorder="1" applyAlignment="1"/>
    <xf numFmtId="49" fontId="1" fillId="8" borderId="45" xfId="0" applyNumberFormat="1" applyFont="1" applyFill="1" applyBorder="1" applyAlignment="1"/>
    <xf numFmtId="0" fontId="0" fillId="9" borderId="8" xfId="0" applyNumberFormat="1" applyFont="1" applyFill="1" applyBorder="1" applyAlignment="1"/>
    <xf numFmtId="0" fontId="0" fillId="10" borderId="11" xfId="0" applyNumberFormat="1" applyFont="1" applyFill="1" applyBorder="1" applyAlignment="1"/>
    <xf numFmtId="0" fontId="0" fillId="9" borderId="11" xfId="0" applyNumberFormat="1" applyFont="1" applyFill="1" applyBorder="1" applyAlignment="1"/>
    <xf numFmtId="0" fontId="0" fillId="9" borderId="14" xfId="0" applyNumberFormat="1" applyFont="1" applyFill="1" applyBorder="1" applyAlignment="1"/>
    <xf numFmtId="0" fontId="0" fillId="0" borderId="4" xfId="0" applyFont="1" applyBorder="1" applyAlignment="1"/>
    <xf numFmtId="0" fontId="0" fillId="0" borderId="0" xfId="0" applyNumberFormat="1" applyFont="1" applyAlignment="1"/>
    <xf numFmtId="49" fontId="2" fillId="3" borderId="5" xfId="0" applyNumberFormat="1" applyFont="1" applyFill="1" applyBorder="1" applyAlignment="1"/>
    <xf numFmtId="0" fontId="2" fillId="3" borderId="5" xfId="0" applyNumberFormat="1" applyFont="1" applyFill="1" applyBorder="1" applyAlignment="1"/>
    <xf numFmtId="15" fontId="0" fillId="3" borderId="5" xfId="0" applyNumberFormat="1" applyFont="1" applyFill="1" applyBorder="1" applyAlignment="1"/>
    <xf numFmtId="49" fontId="2" fillId="0" borderId="15" xfId="0" applyNumberFormat="1" applyFont="1" applyFill="1" applyBorder="1" applyAlignment="1"/>
    <xf numFmtId="165" fontId="2" fillId="0" borderId="16" xfId="0" applyNumberFormat="1" applyFont="1" applyFill="1" applyBorder="1" applyAlignment="1"/>
    <xf numFmtId="165" fontId="2" fillId="0" borderId="16" xfId="0" applyNumberFormat="1" applyFont="1" applyFill="1" applyBorder="1" applyAlignment="1">
      <alignment horizontal="left"/>
    </xf>
    <xf numFmtId="9" fontId="2" fillId="0" borderId="16" xfId="0" applyNumberFormat="1" applyFont="1" applyFill="1" applyBorder="1" applyAlignment="1"/>
    <xf numFmtId="0" fontId="0" fillId="3" borderId="46" xfId="0" applyNumberFormat="1" applyFont="1" applyFill="1" applyBorder="1" applyAlignment="1"/>
    <xf numFmtId="0" fontId="0" fillId="0" borderId="47" xfId="0" applyFont="1" applyBorder="1" applyAlignment="1"/>
    <xf numFmtId="49" fontId="0" fillId="0" borderId="16" xfId="0" applyNumberFormat="1" applyFont="1" applyFill="1" applyBorder="1" applyAlignment="1"/>
    <xf numFmtId="0" fontId="0" fillId="0" borderId="16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595959"/>
      <rgbColor rgb="FF878787"/>
      <rgbColor rgb="FF5B9BD5"/>
      <rgbColor rgb="FFAAAAAA"/>
      <rgbColor rgb="FFBDD6EE"/>
      <rgbColor rgb="FFDEEAF6"/>
      <rgbColor rgb="FFFFFF00"/>
      <rgbColor rgb="FF5F5F5F"/>
      <rgbColor rgb="FFB1B1B1"/>
      <rgbColor rgb="FFA9CD90"/>
      <rgbColor rgb="FFE2EEDA"/>
      <rgbColor rgb="FF3F3F3F"/>
      <rgbColor rgb="FF9CC3E5"/>
      <rgbColor rgb="FFF4B083"/>
      <rgbColor rgb="FFC9C9C9"/>
      <rgbColor rgb="FFFFD966"/>
      <rgbColor rgb="FF7F7F7F"/>
      <rgbColor rgb="FFED7D31"/>
      <rgbColor rgb="FFF7CAAC"/>
      <rgbColor rgb="FFFBE4D5"/>
      <rgbColor rgb="FFBFBFBF"/>
      <rgbColor rgb="FF666666"/>
      <rgbColor rgb="FFF2F2F2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showGridLines="0" tabSelected="1" zoomScaleNormal="100" workbookViewId="0">
      <selection activeCell="E17" sqref="E17"/>
    </sheetView>
  </sheetViews>
  <sheetFormatPr defaultColWidth="8.85546875" defaultRowHeight="15" customHeight="1" x14ac:dyDescent="0.25"/>
  <cols>
    <col min="1" max="1" width="10.85546875" style="1" customWidth="1"/>
    <col min="2" max="3" width="11.42578125" style="1" customWidth="1"/>
    <col min="4" max="256" width="8.85546875" style="1" customWidth="1"/>
  </cols>
  <sheetData>
    <row r="1" spans="1:20" ht="15" customHeight="1" x14ac:dyDescent="0.25">
      <c r="A1" s="2" t="s">
        <v>0</v>
      </c>
      <c r="B1" s="3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5" customHeight="1" x14ac:dyDescent="0.25">
      <c r="A2" s="7" t="s">
        <v>4</v>
      </c>
      <c r="B2" s="8">
        <v>2089</v>
      </c>
      <c r="C2" s="8">
        <v>1913</v>
      </c>
      <c r="D2" s="9">
        <f t="shared" ref="D2:D14" si="0">C2/B2-1</f>
        <v>-8.4250837721397853E-2</v>
      </c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5" customHeight="1" x14ac:dyDescent="0.25">
      <c r="A3" s="10" t="s">
        <v>5</v>
      </c>
      <c r="B3" s="11">
        <v>2884</v>
      </c>
      <c r="C3" s="11">
        <v>1604</v>
      </c>
      <c r="D3" s="12">
        <f t="shared" si="0"/>
        <v>-0.44382801664355065</v>
      </c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5" customHeight="1" x14ac:dyDescent="0.25">
      <c r="A4" s="13" t="s">
        <v>6</v>
      </c>
      <c r="B4" s="14">
        <v>1822</v>
      </c>
      <c r="C4" s="14">
        <v>2111</v>
      </c>
      <c r="D4" s="15">
        <f t="shared" si="0"/>
        <v>0.15861690450054877</v>
      </c>
      <c r="E4" s="5"/>
      <c r="F4" s="6"/>
      <c r="G4" s="1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5" customHeight="1" x14ac:dyDescent="0.25">
      <c r="A5" s="10" t="s">
        <v>7</v>
      </c>
      <c r="B5" s="11">
        <v>1855</v>
      </c>
      <c r="C5" s="11">
        <v>1643</v>
      </c>
      <c r="D5" s="12">
        <f t="shared" si="0"/>
        <v>-0.11428571428571432</v>
      </c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5" customHeight="1" x14ac:dyDescent="0.25">
      <c r="A6" s="13" t="s">
        <v>8</v>
      </c>
      <c r="B6" s="14">
        <v>2096</v>
      </c>
      <c r="C6" s="14">
        <v>1463</v>
      </c>
      <c r="D6" s="15">
        <f t="shared" si="0"/>
        <v>-0.3020038167938931</v>
      </c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5" customHeight="1" x14ac:dyDescent="0.25">
      <c r="A7" s="10" t="s">
        <v>9</v>
      </c>
      <c r="B7" s="11">
        <v>1686</v>
      </c>
      <c r="C7" s="11">
        <v>1574</v>
      </c>
      <c r="D7" s="12">
        <f t="shared" si="0"/>
        <v>-6.6429418742586011E-2</v>
      </c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5.75" customHeight="1" x14ac:dyDescent="0.25">
      <c r="A8" s="13" t="s">
        <v>10</v>
      </c>
      <c r="B8" s="14">
        <v>1805</v>
      </c>
      <c r="C8" s="14">
        <v>1357</v>
      </c>
      <c r="D8" s="15">
        <f t="shared" si="0"/>
        <v>-0.24819944598337951</v>
      </c>
      <c r="E8" s="10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5" customHeight="1" x14ac:dyDescent="0.25">
      <c r="A9" s="10" t="s">
        <v>11</v>
      </c>
      <c r="B9" s="11">
        <v>1405</v>
      </c>
      <c r="C9" s="11">
        <f>AVERAGE(C6:C8)+AVERAGE(C6:C8)*0.05</f>
        <v>1537.9</v>
      </c>
      <c r="D9" s="12">
        <f t="shared" si="0"/>
        <v>9.4590747330960845E-2</v>
      </c>
      <c r="E9" s="110"/>
      <c r="F9" s="9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5" customHeight="1" x14ac:dyDescent="0.25">
      <c r="A10" s="13" t="s">
        <v>12</v>
      </c>
      <c r="B10" s="14">
        <v>1564</v>
      </c>
      <c r="C10" s="14">
        <f>AVERAGE(C7:C9)+AVERAGE(C7:C9)*0.05</f>
        <v>1564.1149999999998</v>
      </c>
      <c r="D10" s="15">
        <f t="shared" si="0"/>
        <v>7.3529411764639008E-5</v>
      </c>
      <c r="E10" s="111"/>
      <c r="F10" s="99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5" customHeight="1" x14ac:dyDescent="0.25">
      <c r="A11" s="10" t="s">
        <v>13</v>
      </c>
      <c r="B11" s="11">
        <v>1230</v>
      </c>
      <c r="C11" s="11">
        <f>AVERAGE(C8:C10)+AVERAGE(C8:C10)*0.05</f>
        <v>1560.6552499999998</v>
      </c>
      <c r="D11" s="12">
        <f t="shared" si="0"/>
        <v>0.26882540650406495</v>
      </c>
      <c r="E11" s="111"/>
      <c r="F11" s="99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15" customHeight="1" x14ac:dyDescent="0.25">
      <c r="A12" s="13" t="s">
        <v>14</v>
      </c>
      <c r="B12" s="14">
        <v>1258</v>
      </c>
      <c r="C12" s="14">
        <f>AVERAGE(C9:C11)+AVERAGE(C9:C11)*0.05</f>
        <v>1631.9345874999999</v>
      </c>
      <c r="D12" s="15">
        <f t="shared" si="0"/>
        <v>0.29724530007949124</v>
      </c>
      <c r="E12" s="111"/>
      <c r="F12" s="9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5.75" customHeight="1" x14ac:dyDescent="0.25">
      <c r="A13" s="17" t="s">
        <v>15</v>
      </c>
      <c r="B13" s="18">
        <v>1266</v>
      </c>
      <c r="C13" s="19">
        <v>1665</v>
      </c>
      <c r="D13" s="20">
        <f t="shared" si="0"/>
        <v>0.31516587677725116</v>
      </c>
      <c r="E13" s="111"/>
      <c r="F13" s="9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15" customHeight="1" x14ac:dyDescent="0.25">
      <c r="A14" s="104" t="s">
        <v>16</v>
      </c>
      <c r="B14" s="105">
        <f>SUM(B2:B13)</f>
        <v>20960</v>
      </c>
      <c r="C14" s="106">
        <f>C13+C12+C10+C11+C9+C8+C7+C6+C5+C4+C3+C2</f>
        <v>19624.604837499999</v>
      </c>
      <c r="D14" s="107">
        <f t="shared" si="0"/>
        <v>-6.3711601264312967E-2</v>
      </c>
      <c r="E14" s="10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15" customHeight="1" x14ac:dyDescent="0.25">
      <c r="A15" s="21"/>
      <c r="B15" s="21"/>
      <c r="C15" s="21"/>
      <c r="D15" s="2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1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5" customHeight="1" x14ac:dyDescent="0.25">
      <c r="A18" s="6"/>
      <c r="B18" s="6"/>
      <c r="C18" s="2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3"/>
  <sheetViews>
    <sheetView showGridLines="0" zoomScaleNormal="100" workbookViewId="0">
      <selection activeCell="D23" sqref="D23"/>
    </sheetView>
  </sheetViews>
  <sheetFormatPr defaultColWidth="8.85546875" defaultRowHeight="15" customHeight="1" x14ac:dyDescent="0.25"/>
  <cols>
    <col min="1" max="1" width="10.85546875" style="23" customWidth="1"/>
    <col min="2" max="2" width="16" style="23" customWidth="1"/>
    <col min="3" max="3" width="14.28515625" style="23" customWidth="1"/>
    <col min="4" max="4" width="18.7109375" style="23" customWidth="1"/>
    <col min="5" max="6" width="11" style="23" customWidth="1"/>
    <col min="7" max="256" width="8.85546875" style="23" customWidth="1"/>
  </cols>
  <sheetData>
    <row r="1" spans="1:24" ht="15.75" customHeight="1" x14ac:dyDescent="0.25">
      <c r="A1" s="24" t="s">
        <v>0</v>
      </c>
      <c r="B1" s="25" t="s">
        <v>17</v>
      </c>
      <c r="C1" s="25" t="s">
        <v>18</v>
      </c>
      <c r="D1" s="26" t="s">
        <v>19</v>
      </c>
      <c r="E1" s="25" t="s">
        <v>20</v>
      </c>
      <c r="F1" s="25" t="s">
        <v>21</v>
      </c>
      <c r="G1" s="27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" customHeight="1" x14ac:dyDescent="0.25">
      <c r="A2" s="28">
        <v>42217</v>
      </c>
      <c r="B2" s="29">
        <v>3772</v>
      </c>
      <c r="C2" s="30">
        <v>1405</v>
      </c>
      <c r="D2" s="31">
        <f t="shared" ref="D2:D13" si="0">B2-C2</f>
        <v>2367</v>
      </c>
      <c r="E2" s="32">
        <f t="shared" ref="E2:E13" si="1">C2/B2</f>
        <v>0.37248144220572643</v>
      </c>
      <c r="F2" s="33">
        <f t="shared" ref="F2:F13" si="2">1-E2</f>
        <v>0.62751855779427357</v>
      </c>
      <c r="G2" s="3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" customHeight="1" x14ac:dyDescent="0.25">
      <c r="A3" s="28">
        <v>42248</v>
      </c>
      <c r="B3" s="35">
        <v>3728</v>
      </c>
      <c r="C3" s="36">
        <v>1564</v>
      </c>
      <c r="D3" s="37">
        <f t="shared" si="0"/>
        <v>2164</v>
      </c>
      <c r="E3" s="38">
        <f t="shared" si="1"/>
        <v>0.41952789699570814</v>
      </c>
      <c r="F3" s="39">
        <f t="shared" si="2"/>
        <v>0.58047210300429186</v>
      </c>
      <c r="G3" s="3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" customHeight="1" x14ac:dyDescent="0.25">
      <c r="A4" s="28">
        <v>42278</v>
      </c>
      <c r="B4" s="29">
        <v>2774</v>
      </c>
      <c r="C4" s="30">
        <v>1230</v>
      </c>
      <c r="D4" s="31">
        <f t="shared" si="0"/>
        <v>1544</v>
      </c>
      <c r="E4" s="32">
        <f t="shared" si="1"/>
        <v>0.44340302811824078</v>
      </c>
      <c r="F4" s="33">
        <f t="shared" si="2"/>
        <v>0.55659697188175916</v>
      </c>
      <c r="G4" s="3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" customHeight="1" x14ac:dyDescent="0.25">
      <c r="A5" s="28">
        <v>42309</v>
      </c>
      <c r="B5" s="35">
        <v>3340</v>
      </c>
      <c r="C5" s="36">
        <v>1258</v>
      </c>
      <c r="D5" s="37">
        <f t="shared" si="0"/>
        <v>2082</v>
      </c>
      <c r="E5" s="38">
        <f t="shared" si="1"/>
        <v>0.37664670658682636</v>
      </c>
      <c r="F5" s="39">
        <f t="shared" si="2"/>
        <v>0.62335329341317358</v>
      </c>
      <c r="G5" s="3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" customHeight="1" x14ac:dyDescent="0.25">
      <c r="A6" s="28">
        <v>42339</v>
      </c>
      <c r="B6" s="29">
        <v>3178</v>
      </c>
      <c r="C6" s="30">
        <v>1266</v>
      </c>
      <c r="D6" s="31">
        <f t="shared" si="0"/>
        <v>1912</v>
      </c>
      <c r="E6" s="32">
        <f t="shared" si="1"/>
        <v>0.39836375078665825</v>
      </c>
      <c r="F6" s="33">
        <f t="shared" si="2"/>
        <v>0.6016362492133418</v>
      </c>
      <c r="G6" s="3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" customHeight="1" x14ac:dyDescent="0.25">
      <c r="A7" s="28">
        <v>42370</v>
      </c>
      <c r="B7" s="35">
        <v>4307</v>
      </c>
      <c r="C7" s="36">
        <v>1913</v>
      </c>
      <c r="D7" s="37">
        <f t="shared" si="0"/>
        <v>2394</v>
      </c>
      <c r="E7" s="38">
        <f t="shared" si="1"/>
        <v>0.44416066867889481</v>
      </c>
      <c r="F7" s="39">
        <f t="shared" si="2"/>
        <v>0.55583933132110519</v>
      </c>
      <c r="G7" s="3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" customHeight="1" x14ac:dyDescent="0.25">
      <c r="A8" s="28">
        <v>42401</v>
      </c>
      <c r="B8" s="29">
        <v>3068</v>
      </c>
      <c r="C8" s="30">
        <v>1604</v>
      </c>
      <c r="D8" s="31">
        <f t="shared" si="0"/>
        <v>1464</v>
      </c>
      <c r="E8" s="32">
        <f t="shared" si="1"/>
        <v>0.52281616688396348</v>
      </c>
      <c r="F8" s="33">
        <f t="shared" si="2"/>
        <v>0.47718383311603652</v>
      </c>
      <c r="G8" s="3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" customHeight="1" x14ac:dyDescent="0.25">
      <c r="A9" s="28">
        <v>42430</v>
      </c>
      <c r="B9" s="35">
        <v>4186</v>
      </c>
      <c r="C9" s="36">
        <v>2111</v>
      </c>
      <c r="D9" s="37">
        <f t="shared" si="0"/>
        <v>2075</v>
      </c>
      <c r="E9" s="38">
        <f t="shared" si="1"/>
        <v>0.50430004777830861</v>
      </c>
      <c r="F9" s="39">
        <f t="shared" si="2"/>
        <v>0.49569995222169139</v>
      </c>
      <c r="G9" s="3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" customHeight="1" x14ac:dyDescent="0.25">
      <c r="A10" s="28">
        <v>42461</v>
      </c>
      <c r="B10" s="29">
        <v>3629</v>
      </c>
      <c r="C10" s="30">
        <v>1643</v>
      </c>
      <c r="D10" s="31">
        <f t="shared" si="0"/>
        <v>1986</v>
      </c>
      <c r="E10" s="32">
        <f t="shared" si="1"/>
        <v>0.45274180214935245</v>
      </c>
      <c r="F10" s="33">
        <f t="shared" si="2"/>
        <v>0.54725819785064755</v>
      </c>
      <c r="G10" s="3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" customHeight="1" x14ac:dyDescent="0.25">
      <c r="A11" s="28">
        <v>42491</v>
      </c>
      <c r="B11" s="35">
        <v>3464</v>
      </c>
      <c r="C11" s="36">
        <v>1463</v>
      </c>
      <c r="D11" s="37">
        <f t="shared" si="0"/>
        <v>2001</v>
      </c>
      <c r="E11" s="38">
        <f t="shared" si="1"/>
        <v>0.42234411085450346</v>
      </c>
      <c r="F11" s="39">
        <f t="shared" si="2"/>
        <v>0.57765588914549659</v>
      </c>
      <c r="G11" s="3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" customHeight="1" x14ac:dyDescent="0.25">
      <c r="A12" s="28">
        <v>42522</v>
      </c>
      <c r="B12" s="29">
        <v>3637</v>
      </c>
      <c r="C12" s="30">
        <v>1574</v>
      </c>
      <c r="D12" s="31">
        <f t="shared" si="0"/>
        <v>2063</v>
      </c>
      <c r="E12" s="32">
        <f t="shared" si="1"/>
        <v>0.43277426450371187</v>
      </c>
      <c r="F12" s="33">
        <f t="shared" si="2"/>
        <v>0.56722573549628819</v>
      </c>
      <c r="G12" s="3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" customHeight="1" x14ac:dyDescent="0.25">
      <c r="A13" s="28">
        <v>42552</v>
      </c>
      <c r="B13" s="35">
        <v>2964</v>
      </c>
      <c r="C13" s="36">
        <v>1357</v>
      </c>
      <c r="D13" s="37">
        <f t="shared" si="0"/>
        <v>1607</v>
      </c>
      <c r="E13" s="38">
        <f t="shared" si="1"/>
        <v>0.45782726045883942</v>
      </c>
      <c r="F13" s="39">
        <f t="shared" si="2"/>
        <v>0.54217273954116063</v>
      </c>
      <c r="G13" s="3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" customHeight="1" x14ac:dyDescent="0.25">
      <c r="A14" s="40"/>
      <c r="B14" s="41"/>
      <c r="C14" s="41"/>
      <c r="D14" s="40"/>
      <c r="E14" s="41"/>
      <c r="F14" s="4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" customHeight="1" x14ac:dyDescent="0.25">
      <c r="A20" s="42"/>
      <c r="B20" s="42"/>
      <c r="C20" s="42"/>
      <c r="D20" s="4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 x14ac:dyDescent="0.25">
      <c r="E21" s="4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" customHeight="1" x14ac:dyDescent="0.25"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" customHeight="1" x14ac:dyDescent="0.25"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" customHeight="1" x14ac:dyDescent="0.25"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" customHeight="1" x14ac:dyDescent="0.25"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5" customHeight="1" x14ac:dyDescent="0.25"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" customHeight="1" x14ac:dyDescent="0.25"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" customHeight="1" x14ac:dyDescent="0.25"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" customHeight="1" x14ac:dyDescent="0.25"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" customHeight="1" x14ac:dyDescent="0.25"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" customHeight="1" x14ac:dyDescent="0.25"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5" customHeight="1" x14ac:dyDescent="0.25"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5:24" ht="15" customHeight="1" x14ac:dyDescent="0.25"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</sheetData>
  <pageMargins left="0.7" right="0.7" top="0.75" bottom="0.75" header="0.3" footer="0.3"/>
  <pageSetup orientation="portrait"/>
  <headerFooter>
    <oddFooter>&amp;C&amp;"Helvetica,Regular"&amp;12&amp;K000000&amp;P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topLeftCell="E1" zoomScale="85" zoomScaleNormal="85" workbookViewId="0">
      <selection activeCell="L30" sqref="L30"/>
    </sheetView>
  </sheetViews>
  <sheetFormatPr defaultColWidth="8.85546875" defaultRowHeight="15" customHeight="1" x14ac:dyDescent="0.25"/>
  <cols>
    <col min="1" max="1" width="24.42578125" style="48" customWidth="1"/>
    <col min="2" max="2" width="17" style="48" customWidth="1"/>
    <col min="3" max="3" width="17.7109375" style="48" customWidth="1"/>
    <col min="4" max="4" width="8.85546875" style="48" customWidth="1"/>
    <col min="5" max="5" width="19.42578125" style="48" customWidth="1"/>
    <col min="6" max="6" width="8.85546875" style="48" customWidth="1"/>
    <col min="7" max="7" width="19.140625" style="48" customWidth="1"/>
    <col min="8" max="19" width="8.85546875" style="48" customWidth="1"/>
    <col min="20" max="20" width="24.42578125" style="48" customWidth="1"/>
    <col min="21" max="256" width="8.85546875" style="48" customWidth="1"/>
  </cols>
  <sheetData>
    <row r="1" spans="1:21" ht="15.75" customHeight="1" x14ac:dyDescent="0.25">
      <c r="A1" s="49" t="s">
        <v>24</v>
      </c>
      <c r="B1" s="50" t="s">
        <v>25</v>
      </c>
      <c r="C1" s="50" t="s">
        <v>26</v>
      </c>
      <c r="D1" s="50" t="s">
        <v>27</v>
      </c>
      <c r="E1" s="50" t="s">
        <v>28</v>
      </c>
      <c r="F1" s="50" t="s">
        <v>29</v>
      </c>
      <c r="G1" s="51" t="s">
        <v>30</v>
      </c>
      <c r="H1" s="52"/>
      <c r="I1" s="53"/>
      <c r="J1" s="54"/>
      <c r="K1" s="53"/>
      <c r="L1" s="54"/>
      <c r="M1" s="53"/>
      <c r="N1" s="54"/>
      <c r="O1" s="53"/>
      <c r="P1" s="6"/>
      <c r="Q1" s="16"/>
      <c r="R1" s="16"/>
      <c r="S1" s="55"/>
    </row>
    <row r="2" spans="1:21" ht="15.75" customHeight="1" x14ac:dyDescent="0.25">
      <c r="A2" s="58" t="s">
        <v>33</v>
      </c>
      <c r="B2" s="59">
        <v>75044</v>
      </c>
      <c r="C2" s="59">
        <v>15</v>
      </c>
      <c r="D2" s="60">
        <f>B2:B2/2*IFERROR(VLOOKUP(C1:C29,Q1:R29,2,FALSE),0)</f>
        <v>0</v>
      </c>
      <c r="E2" s="59">
        <v>15</v>
      </c>
      <c r="F2" s="60">
        <f>B2:B2/2*IFERROR(VLOOKUP(E1:E29,Q1:R29,2,FALSE),0)</f>
        <v>0</v>
      </c>
      <c r="G2" s="61">
        <v>16</v>
      </c>
      <c r="H2" s="62"/>
      <c r="I2" s="63"/>
      <c r="J2" s="64"/>
      <c r="K2" s="63"/>
      <c r="L2" s="64"/>
      <c r="M2" s="63"/>
      <c r="N2" s="65"/>
      <c r="O2" s="66"/>
      <c r="P2" s="6"/>
      <c r="Q2" s="47"/>
      <c r="R2" s="47"/>
      <c r="S2" s="55"/>
    </row>
    <row r="3" spans="1:21" ht="15" customHeight="1" x14ac:dyDescent="0.25">
      <c r="A3" s="69" t="s">
        <v>34</v>
      </c>
      <c r="B3" s="70">
        <v>3209</v>
      </c>
      <c r="C3" s="70">
        <v>10</v>
      </c>
      <c r="D3" s="71">
        <f>B3:B3/2*IFERROR(VLOOKUP(C1:C29,Q1:R29,2,FALSE),0)</f>
        <v>0</v>
      </c>
      <c r="E3" s="70">
        <v>10</v>
      </c>
      <c r="F3" s="71">
        <f>B3:B3/2*IFERROR(VLOOKUP(E1:E29,Q1:R29,2,FALSE),0)</f>
        <v>0</v>
      </c>
      <c r="G3" s="72">
        <v>23</v>
      </c>
      <c r="H3" s="62"/>
      <c r="I3" s="63"/>
      <c r="J3" s="64"/>
      <c r="K3" s="63"/>
      <c r="L3" s="64"/>
      <c r="M3" s="63"/>
      <c r="N3" s="65"/>
      <c r="O3" s="66"/>
      <c r="P3" s="6"/>
      <c r="Q3" s="47"/>
      <c r="R3" s="47"/>
      <c r="S3" s="55"/>
    </row>
    <row r="4" spans="1:21" ht="15" customHeight="1" x14ac:dyDescent="0.25">
      <c r="A4" s="75" t="s">
        <v>36</v>
      </c>
      <c r="B4" s="76">
        <v>12718</v>
      </c>
      <c r="C4" s="76">
        <v>11</v>
      </c>
      <c r="D4" s="77">
        <f>B4:B4/2*IFERROR(VLOOKUP(C1:C29,Q1:R29,2,FALSE),0)</f>
        <v>0</v>
      </c>
      <c r="E4" s="76">
        <v>11</v>
      </c>
      <c r="F4" s="77">
        <f>B4:B4/2*IFERROR(VLOOKUP(E1:E29,Q1:R29,2,FALSE),0)</f>
        <v>0</v>
      </c>
      <c r="G4" s="78">
        <v>22</v>
      </c>
      <c r="H4" s="62"/>
      <c r="I4" s="63"/>
      <c r="J4" s="64"/>
      <c r="K4" s="63"/>
      <c r="L4" s="64"/>
      <c r="M4" s="63"/>
      <c r="N4" s="65"/>
      <c r="O4" s="66"/>
      <c r="P4" s="6"/>
      <c r="Q4" s="47"/>
      <c r="R4" s="47"/>
      <c r="S4" s="55"/>
    </row>
    <row r="5" spans="1:21" ht="15" customHeight="1" x14ac:dyDescent="0.25">
      <c r="A5" s="69" t="s">
        <v>35</v>
      </c>
      <c r="B5" s="70">
        <v>619</v>
      </c>
      <c r="C5" s="70">
        <v>2</v>
      </c>
      <c r="D5" s="71">
        <f>B5:B5/2*IFERROR(VLOOKUP(C1:C29,Q1:R29,2,FALSE),0)</f>
        <v>0</v>
      </c>
      <c r="E5" s="70">
        <v>2</v>
      </c>
      <c r="F5" s="71">
        <f>B5:B5/2*IFERROR(VLOOKUP(E1:E29,Q1:R29,2,FALSE),0)</f>
        <v>0</v>
      </c>
      <c r="G5" s="72">
        <v>22</v>
      </c>
      <c r="H5" s="62"/>
      <c r="I5" s="63"/>
      <c r="J5" s="64"/>
      <c r="K5" s="63"/>
      <c r="L5" s="64"/>
      <c r="M5" s="63"/>
      <c r="N5" s="65"/>
      <c r="O5" s="66"/>
      <c r="P5" s="6"/>
      <c r="Q5" s="47"/>
      <c r="R5" s="47"/>
      <c r="S5" s="55"/>
    </row>
    <row r="6" spans="1:21" ht="15" customHeight="1" x14ac:dyDescent="0.25">
      <c r="A6" s="75" t="s">
        <v>37</v>
      </c>
      <c r="B6" s="76">
        <v>280</v>
      </c>
      <c r="C6" s="76">
        <v>5</v>
      </c>
      <c r="D6" s="77">
        <f>B6:B6/2*IFERROR(VLOOKUP(C1:C29,Q1:R29,2,FALSE),0)</f>
        <v>0</v>
      </c>
      <c r="E6" s="76">
        <v>3</v>
      </c>
      <c r="F6" s="77">
        <f>B6:B6/2*IFERROR(VLOOKUP(E1:E29,Q1:R29,2,FALSE),0)</f>
        <v>0</v>
      </c>
      <c r="G6" s="78">
        <v>22</v>
      </c>
      <c r="H6" s="62"/>
      <c r="I6" s="63"/>
      <c r="J6" s="64"/>
      <c r="K6" s="63"/>
      <c r="L6" s="64"/>
      <c r="M6" s="63"/>
      <c r="N6" s="65"/>
      <c r="O6" s="66"/>
      <c r="P6" s="6"/>
      <c r="Q6" s="47"/>
      <c r="R6" s="47"/>
      <c r="S6" s="6"/>
      <c r="T6" s="81"/>
      <c r="U6" s="81"/>
    </row>
    <row r="7" spans="1:21" ht="15" customHeight="1" x14ac:dyDescent="0.25">
      <c r="A7" s="69" t="s">
        <v>39</v>
      </c>
      <c r="B7" s="70">
        <v>5743</v>
      </c>
      <c r="C7" s="70">
        <v>28</v>
      </c>
      <c r="D7" s="71">
        <f>B7:B7/2*IFERROR(VLOOKUP(C1:C29,Q1:R29,2,FALSE),0)</f>
        <v>0</v>
      </c>
      <c r="E7" s="70">
        <v>28</v>
      </c>
      <c r="F7" s="71">
        <f>B7:B7/2*IFERROR(VLOOKUP(E1:E29,Q1:R29,2,FALSE),0)</f>
        <v>0</v>
      </c>
      <c r="G7" s="72">
        <v>22</v>
      </c>
      <c r="H7" s="62"/>
      <c r="I7" s="63"/>
      <c r="J7" s="64"/>
      <c r="K7" s="63"/>
      <c r="L7" s="64"/>
      <c r="M7" s="63"/>
      <c r="N7" s="65"/>
      <c r="O7" s="66"/>
      <c r="P7" s="6"/>
      <c r="Q7" s="47"/>
      <c r="R7" s="47"/>
      <c r="S7" s="6"/>
      <c r="T7" s="6"/>
      <c r="U7" s="6"/>
    </row>
    <row r="8" spans="1:21" ht="15" customHeight="1" x14ac:dyDescent="0.25">
      <c r="A8" s="75" t="s">
        <v>40</v>
      </c>
      <c r="B8" s="76">
        <v>487</v>
      </c>
      <c r="C8" s="76">
        <v>12</v>
      </c>
      <c r="D8" s="77">
        <f>B8:B8/2*IFERROR(VLOOKUP(C1:C29,Q1:R29,2,FALSE),0)</f>
        <v>0</v>
      </c>
      <c r="E8" s="76">
        <v>12</v>
      </c>
      <c r="F8" s="77">
        <f>B8:B8/2*IFERROR(VLOOKUP(E1:E29,Q1:R29,2,FALSE),0)</f>
        <v>0</v>
      </c>
      <c r="G8" s="78">
        <v>22</v>
      </c>
      <c r="H8" s="62"/>
      <c r="I8" s="63"/>
      <c r="J8" s="64"/>
      <c r="K8" s="63"/>
      <c r="L8" s="64"/>
      <c r="M8" s="63"/>
      <c r="N8" s="65"/>
      <c r="O8" s="66"/>
      <c r="P8" s="6"/>
      <c r="Q8" s="47"/>
      <c r="R8" s="47"/>
      <c r="S8" s="6"/>
      <c r="T8" s="6"/>
      <c r="U8" s="6"/>
    </row>
    <row r="9" spans="1:21" ht="15" customHeight="1" x14ac:dyDescent="0.25">
      <c r="A9" s="69" t="s">
        <v>41</v>
      </c>
      <c r="B9" s="70">
        <v>63</v>
      </c>
      <c r="C9" s="70">
        <v>10</v>
      </c>
      <c r="D9" s="71">
        <f>B9:B9/2*IFERROR(VLOOKUP(C1:C29,Q1:R29,2,FALSE),0)</f>
        <v>0</v>
      </c>
      <c r="E9" s="70">
        <v>10</v>
      </c>
      <c r="F9" s="71">
        <f>B9:B9/2*IFERROR(VLOOKUP(E1:E29,Q1:R29,2,FALSE),0)</f>
        <v>0</v>
      </c>
      <c r="G9" s="72">
        <v>17</v>
      </c>
      <c r="H9" s="62"/>
      <c r="I9" s="63"/>
      <c r="J9" s="64"/>
      <c r="K9" s="63"/>
      <c r="L9" s="64"/>
      <c r="M9" s="63"/>
      <c r="N9" s="65"/>
      <c r="O9" s="66"/>
      <c r="P9" s="6"/>
      <c r="Q9" s="47"/>
      <c r="R9" s="47"/>
      <c r="S9" s="6"/>
      <c r="T9" s="6"/>
      <c r="U9" s="6"/>
    </row>
    <row r="10" spans="1:21" ht="15" customHeight="1" x14ac:dyDescent="0.25">
      <c r="A10" s="82" t="s">
        <v>42</v>
      </c>
      <c r="B10" s="83">
        <v>363</v>
      </c>
      <c r="C10" s="83">
        <v>20</v>
      </c>
      <c r="D10" s="84">
        <f>B10:B10/2*IFERROR(VLOOKUP(C1:C29,Q1:R29,2,FALSE),0)</f>
        <v>0</v>
      </c>
      <c r="E10" s="83">
        <v>20</v>
      </c>
      <c r="F10" s="84">
        <f>B10:B10/2*IFERROR(VLOOKUP(E1:E29,Q1:R29,2,FALSE),0)</f>
        <v>0</v>
      </c>
      <c r="G10" s="85">
        <v>17</v>
      </c>
      <c r="H10" s="62"/>
      <c r="I10" s="63"/>
      <c r="J10" s="64"/>
      <c r="K10" s="63"/>
      <c r="L10" s="64"/>
      <c r="M10" s="63"/>
      <c r="N10" s="65"/>
      <c r="O10" s="66"/>
      <c r="P10" s="6"/>
      <c r="Q10" s="47"/>
      <c r="R10" s="47"/>
      <c r="S10" s="6"/>
      <c r="T10" s="6"/>
      <c r="U10" s="6"/>
    </row>
    <row r="11" spans="1:21" ht="18.75" customHeight="1" x14ac:dyDescent="0.3">
      <c r="A11" s="86" t="s">
        <v>43</v>
      </c>
      <c r="B11" s="87"/>
      <c r="C11" s="88"/>
      <c r="D11" s="89">
        <f>SUM(D2:D10)</f>
        <v>0</v>
      </c>
      <c r="E11" s="88"/>
      <c r="F11" s="89">
        <f>SUM(F2:F10)</f>
        <v>0</v>
      </c>
      <c r="G11" s="88"/>
      <c r="H11" s="62"/>
      <c r="I11" s="63"/>
      <c r="J11" s="63"/>
      <c r="K11" s="63"/>
      <c r="L11" s="63"/>
      <c r="M11" s="63"/>
      <c r="N11" s="63"/>
      <c r="O11" s="6"/>
      <c r="P11" s="6"/>
      <c r="Q11" s="47"/>
      <c r="R11" s="47"/>
      <c r="S11" s="6"/>
      <c r="T11" s="6"/>
      <c r="U11" s="6"/>
    </row>
    <row r="12" spans="1:21" ht="15" customHeight="1" x14ac:dyDescent="0.25">
      <c r="A12" s="21"/>
      <c r="B12" s="21"/>
      <c r="C12" s="21"/>
      <c r="D12" s="90"/>
      <c r="E12" s="21"/>
      <c r="F12" s="90"/>
      <c r="G12" s="21"/>
      <c r="H12" s="63"/>
      <c r="I12" s="63"/>
      <c r="J12" s="63"/>
      <c r="K12" s="63"/>
      <c r="L12" s="63"/>
      <c r="M12" s="63"/>
      <c r="N12" s="63"/>
      <c r="O12" s="6"/>
      <c r="P12" s="6"/>
      <c r="Q12" s="6"/>
      <c r="R12" s="6"/>
      <c r="S12" s="6"/>
      <c r="T12" s="6"/>
      <c r="U12" s="6"/>
    </row>
    <row r="13" spans="1:21" ht="15" customHeight="1" x14ac:dyDescent="0.25">
      <c r="A13" s="6"/>
      <c r="B13" s="16"/>
      <c r="C13" s="16"/>
      <c r="D13" s="65"/>
      <c r="E13" s="6"/>
      <c r="F13" s="65"/>
      <c r="G13" s="6"/>
      <c r="H13" s="65"/>
      <c r="I13" s="6"/>
      <c r="J13" s="65"/>
      <c r="K13" s="6"/>
      <c r="L13" s="65"/>
      <c r="M13" s="6"/>
      <c r="N13" s="65"/>
      <c r="O13" s="6"/>
      <c r="P13" s="6"/>
      <c r="Q13" s="6"/>
      <c r="R13" s="6"/>
      <c r="S13" s="6"/>
      <c r="T13" s="6"/>
      <c r="U13" s="6"/>
    </row>
    <row r="14" spans="1:21" ht="15" customHeight="1" x14ac:dyDescent="0.25">
      <c r="A14" s="6"/>
      <c r="B14" s="6"/>
      <c r="C14" s="16"/>
      <c r="D14" s="65"/>
      <c r="E14" s="6"/>
      <c r="F14" s="65"/>
      <c r="G14" s="6"/>
      <c r="H14" s="65"/>
      <c r="I14" s="6"/>
      <c r="J14" s="65"/>
      <c r="K14" s="6"/>
      <c r="L14" s="65"/>
      <c r="M14" s="6"/>
      <c r="N14" s="65"/>
      <c r="O14" s="6"/>
      <c r="P14" s="6"/>
      <c r="Q14" s="6"/>
      <c r="R14" s="6"/>
      <c r="S14" s="6"/>
      <c r="T14" s="6"/>
      <c r="U14" s="6"/>
    </row>
    <row r="15" spans="1:21" ht="15" customHeight="1" x14ac:dyDescent="0.25">
      <c r="A15" s="6"/>
      <c r="B15" s="6"/>
      <c r="C15" s="6"/>
      <c r="D15" s="65"/>
      <c r="E15" s="6"/>
      <c r="F15" s="65"/>
      <c r="G15" s="6"/>
      <c r="H15" s="65"/>
      <c r="I15" s="6"/>
      <c r="J15" s="65"/>
      <c r="K15" s="6"/>
      <c r="L15" s="65"/>
      <c r="M15" s="6"/>
      <c r="N15" s="65"/>
      <c r="O15" s="6"/>
      <c r="P15" s="6"/>
      <c r="Q15" s="6"/>
      <c r="R15" s="6"/>
      <c r="S15" s="6"/>
      <c r="T15" s="6"/>
      <c r="U15" s="6"/>
    </row>
    <row r="16" spans="1:21" ht="15" customHeight="1" x14ac:dyDescent="0.25">
      <c r="A16" s="6"/>
      <c r="B16" s="6"/>
      <c r="C16" s="6"/>
      <c r="D16" s="65"/>
      <c r="E16" s="6"/>
      <c r="F16" s="65"/>
      <c r="G16" s="6"/>
      <c r="H16" s="65"/>
      <c r="I16" s="6"/>
      <c r="J16" s="65"/>
      <c r="K16" s="6"/>
      <c r="L16" s="65"/>
      <c r="M16" s="6"/>
      <c r="N16" s="65"/>
      <c r="O16" s="6"/>
      <c r="P16" s="6"/>
      <c r="Q16" s="6"/>
      <c r="R16" s="6"/>
      <c r="S16" s="6"/>
      <c r="T16" s="6"/>
      <c r="U16" s="6"/>
    </row>
    <row r="17" spans="1:21" ht="15" customHeight="1" x14ac:dyDescent="0.25">
      <c r="A17" s="6"/>
      <c r="B17" s="6"/>
      <c r="C17" s="6"/>
      <c r="D17" s="65"/>
      <c r="E17" s="6"/>
      <c r="F17" s="65"/>
      <c r="G17" s="6"/>
      <c r="H17" s="65"/>
      <c r="I17" s="6"/>
      <c r="J17" s="65"/>
      <c r="K17" s="6"/>
      <c r="L17" s="65"/>
      <c r="M17" s="6"/>
      <c r="N17" s="65"/>
      <c r="O17" s="6"/>
      <c r="P17" s="6"/>
      <c r="Q17" s="6"/>
      <c r="R17" s="6"/>
      <c r="S17" s="6"/>
      <c r="T17" s="6"/>
      <c r="U17" s="6"/>
    </row>
    <row r="18" spans="1:21" ht="15" customHeight="1" x14ac:dyDescent="0.25">
      <c r="A18" s="6"/>
      <c r="B18" s="6"/>
      <c r="C18" s="6"/>
      <c r="D18" s="65"/>
      <c r="E18" s="6"/>
      <c r="F18" s="65"/>
      <c r="G18" s="6"/>
      <c r="H18" s="65"/>
      <c r="I18" s="6"/>
      <c r="J18" s="65"/>
      <c r="K18" s="6"/>
      <c r="L18" s="65"/>
      <c r="M18" s="6"/>
      <c r="N18" s="65"/>
      <c r="O18" s="6"/>
      <c r="P18" s="6"/>
      <c r="Q18" s="6"/>
      <c r="R18" s="6"/>
      <c r="S18" s="6"/>
      <c r="T18" s="6"/>
      <c r="U18" s="6"/>
    </row>
    <row r="19" spans="1:21" ht="15" customHeight="1" x14ac:dyDescent="0.25">
      <c r="A19" s="6"/>
      <c r="B19" s="6"/>
      <c r="C19" s="6"/>
      <c r="D19" s="65"/>
      <c r="E19" s="6"/>
      <c r="F19" s="65"/>
      <c r="G19" s="6"/>
      <c r="H19" s="65"/>
      <c r="I19" s="6"/>
      <c r="J19" s="65"/>
      <c r="K19" s="6"/>
      <c r="L19" s="65"/>
      <c r="M19" s="6"/>
      <c r="N19" s="65"/>
      <c r="O19" s="6"/>
      <c r="P19" s="6"/>
      <c r="Q19" s="6"/>
      <c r="R19" s="6"/>
      <c r="S19" s="6"/>
      <c r="T19" s="6"/>
      <c r="U19" s="6"/>
    </row>
    <row r="20" spans="1:21" ht="15" customHeight="1" x14ac:dyDescent="0.25">
      <c r="A20" s="6"/>
      <c r="B20" s="6"/>
      <c r="C20" s="6"/>
      <c r="D20" s="65"/>
      <c r="E20" s="6"/>
      <c r="F20" s="65"/>
      <c r="G20" s="6"/>
      <c r="H20" s="65"/>
      <c r="I20" s="6"/>
      <c r="J20" s="65"/>
      <c r="K20" s="6"/>
      <c r="L20" s="65"/>
      <c r="M20" s="6"/>
      <c r="N20" s="65"/>
      <c r="O20" s="6"/>
      <c r="P20" s="6"/>
      <c r="Q20" s="6"/>
      <c r="R20" s="6"/>
      <c r="S20" s="6"/>
      <c r="T20" s="6"/>
      <c r="U20" s="6"/>
    </row>
    <row r="21" spans="1:21" ht="15" customHeight="1" x14ac:dyDescent="0.25">
      <c r="A21" s="6"/>
      <c r="B21" s="6"/>
      <c r="C21" s="6"/>
      <c r="D21" s="65"/>
      <c r="E21" s="6"/>
      <c r="F21" s="65"/>
      <c r="G21" s="6"/>
      <c r="H21" s="65"/>
      <c r="I21" s="6"/>
      <c r="J21" s="65"/>
      <c r="K21" s="6"/>
      <c r="L21" s="65"/>
      <c r="M21" s="6"/>
      <c r="N21" s="65"/>
      <c r="O21" s="6"/>
      <c r="P21" s="6"/>
      <c r="Q21" s="6"/>
      <c r="R21" s="6"/>
      <c r="S21" s="6"/>
      <c r="T21" s="6"/>
      <c r="U21" s="6"/>
    </row>
    <row r="22" spans="1:21" ht="15" customHeight="1" x14ac:dyDescent="0.25">
      <c r="A22" s="6"/>
      <c r="B22" s="6"/>
      <c r="C22" s="6"/>
      <c r="D22" s="65"/>
      <c r="E22" s="6"/>
      <c r="F22" s="65"/>
      <c r="G22" s="6"/>
      <c r="H22" s="65"/>
      <c r="I22" s="6"/>
      <c r="J22" s="65"/>
      <c r="K22" s="6"/>
      <c r="L22" s="65"/>
      <c r="M22" s="6"/>
      <c r="N22" s="65"/>
      <c r="O22" s="6"/>
      <c r="P22" s="6"/>
      <c r="Q22" s="6"/>
      <c r="R22" s="6"/>
      <c r="S22" s="6"/>
      <c r="T22" s="6"/>
      <c r="U22" s="6"/>
    </row>
    <row r="23" spans="1:21" ht="15" customHeight="1" x14ac:dyDescent="0.25">
      <c r="A23" s="6"/>
      <c r="B23" s="6"/>
      <c r="C23" s="6"/>
      <c r="D23" s="65"/>
      <c r="E23" s="6"/>
      <c r="F23" s="65"/>
      <c r="G23" s="6"/>
      <c r="H23" s="65"/>
      <c r="I23" s="6"/>
      <c r="J23" s="65"/>
      <c r="K23" s="6"/>
      <c r="L23" s="65"/>
      <c r="M23" s="6"/>
      <c r="N23" s="65"/>
      <c r="O23" s="6"/>
      <c r="P23" s="6"/>
      <c r="Q23" s="6"/>
      <c r="R23" s="6"/>
      <c r="S23" s="6"/>
      <c r="T23" s="6"/>
      <c r="U23" s="6"/>
    </row>
    <row r="24" spans="1:21" ht="15" customHeight="1" x14ac:dyDescent="0.25">
      <c r="A24" s="6"/>
      <c r="B24" s="6"/>
      <c r="C24" s="6"/>
      <c r="D24" s="65"/>
      <c r="E24" s="6"/>
      <c r="F24" s="65"/>
      <c r="G24" s="6"/>
      <c r="H24" s="65"/>
      <c r="I24" s="6"/>
      <c r="J24" s="65"/>
      <c r="K24" s="6"/>
      <c r="L24" s="65"/>
      <c r="M24" s="6"/>
      <c r="N24" s="65"/>
      <c r="O24" s="6"/>
      <c r="P24" s="6"/>
      <c r="Q24" s="6"/>
      <c r="R24" s="6"/>
      <c r="S24" s="6"/>
      <c r="T24" s="6"/>
      <c r="U24" s="6"/>
    </row>
    <row r="25" spans="1:21" ht="15" customHeight="1" x14ac:dyDescent="0.25">
      <c r="A25" s="6"/>
      <c r="B25" s="6"/>
      <c r="C25" s="6"/>
      <c r="D25" s="65"/>
      <c r="E25" s="6"/>
      <c r="F25" s="65"/>
      <c r="G25" s="6"/>
      <c r="H25" s="65"/>
      <c r="I25" s="6"/>
      <c r="J25" s="65"/>
      <c r="K25" s="6"/>
      <c r="L25" s="65"/>
      <c r="M25" s="6"/>
      <c r="N25" s="65"/>
      <c r="O25" s="6"/>
      <c r="P25" s="6"/>
      <c r="Q25" s="6"/>
      <c r="R25" s="6"/>
      <c r="S25" s="6"/>
      <c r="T25" s="6"/>
      <c r="U25" s="6"/>
    </row>
    <row r="26" spans="1:21" ht="15" customHeight="1" x14ac:dyDescent="0.25">
      <c r="A26" s="6"/>
      <c r="B26" s="6"/>
      <c r="C26" s="6"/>
      <c r="D26" s="65"/>
      <c r="E26" s="6"/>
      <c r="F26" s="65"/>
      <c r="G26" s="6"/>
      <c r="H26" s="65"/>
      <c r="I26" s="6"/>
      <c r="J26" s="65"/>
      <c r="K26" s="6"/>
      <c r="L26" s="65"/>
      <c r="M26" s="6"/>
      <c r="N26" s="65"/>
      <c r="O26" s="6"/>
      <c r="P26" s="6"/>
      <c r="Q26" s="6"/>
      <c r="R26" s="6"/>
      <c r="S26" s="6"/>
      <c r="T26" s="6"/>
      <c r="U26" s="6"/>
    </row>
    <row r="27" spans="1:21" ht="15" customHeight="1" x14ac:dyDescent="0.25">
      <c r="A27" s="6"/>
      <c r="B27" s="6"/>
      <c r="C27" s="6"/>
      <c r="D27" s="65"/>
      <c r="E27" s="6"/>
      <c r="F27" s="65"/>
      <c r="G27" s="6"/>
      <c r="H27" s="65"/>
      <c r="I27" s="6"/>
      <c r="J27" s="65"/>
      <c r="K27" s="6"/>
      <c r="L27" s="65"/>
      <c r="M27" s="6"/>
      <c r="N27" s="65"/>
      <c r="O27" s="6"/>
      <c r="P27" s="6"/>
      <c r="Q27" s="6"/>
      <c r="R27" s="6"/>
      <c r="S27" s="6"/>
      <c r="T27" s="6"/>
      <c r="U27" s="6"/>
    </row>
    <row r="28" spans="1:21" ht="15" customHeight="1" x14ac:dyDescent="0.25">
      <c r="A28" s="6"/>
      <c r="B28" s="6"/>
      <c r="C28" s="6"/>
      <c r="D28" s="65"/>
      <c r="E28" s="6"/>
      <c r="F28" s="65"/>
      <c r="G28" s="6"/>
      <c r="H28" s="65"/>
      <c r="I28" s="6"/>
      <c r="J28" s="65"/>
      <c r="K28" s="6"/>
      <c r="L28" s="65"/>
      <c r="M28" s="6"/>
      <c r="N28" s="65"/>
      <c r="O28" s="6"/>
      <c r="P28" s="6"/>
      <c r="Q28" s="6"/>
      <c r="R28" s="6"/>
      <c r="S28" s="6"/>
      <c r="T28" s="6"/>
      <c r="U28" s="6"/>
    </row>
    <row r="29" spans="1:21" ht="15" customHeight="1" x14ac:dyDescent="0.25">
      <c r="A29" s="6"/>
      <c r="B29" s="6"/>
      <c r="C29" s="6"/>
      <c r="D29" s="65"/>
      <c r="E29" s="6"/>
      <c r="F29" s="65"/>
      <c r="G29" s="6"/>
      <c r="H29" s="65"/>
      <c r="I29" s="6"/>
      <c r="J29" s="65"/>
      <c r="K29" s="6"/>
      <c r="L29" s="65"/>
      <c r="M29" s="6"/>
      <c r="N29" s="65"/>
      <c r="O29" s="6"/>
      <c r="P29" s="6"/>
      <c r="Q29" s="6"/>
      <c r="R29" s="6"/>
      <c r="S29" s="6"/>
      <c r="T29" s="6"/>
      <c r="U29" s="6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zoomScale="130" zoomScaleNormal="130" workbookViewId="0">
      <selection activeCell="D16" sqref="D16:E16"/>
    </sheetView>
  </sheetViews>
  <sheetFormatPr defaultColWidth="8.85546875" defaultRowHeight="15" customHeight="1" x14ac:dyDescent="0.25"/>
  <cols>
    <col min="1" max="1" width="24.42578125" style="91" customWidth="1"/>
    <col min="2" max="7" width="12.85546875" style="91" customWidth="1"/>
    <col min="8" max="8" width="8.85546875" style="91" customWidth="1"/>
    <col min="9" max="9" width="9.42578125" style="91" customWidth="1"/>
    <col min="10" max="256" width="8.85546875" style="91" customWidth="1"/>
  </cols>
  <sheetData>
    <row r="1" spans="1:12" ht="15" customHeight="1" x14ac:dyDescent="0.25">
      <c r="A1" s="92" t="s">
        <v>24</v>
      </c>
      <c r="B1" s="93" t="s">
        <v>26</v>
      </c>
      <c r="C1" s="94" t="s">
        <v>28</v>
      </c>
      <c r="D1" s="5"/>
      <c r="E1" s="6"/>
      <c r="F1" s="6"/>
      <c r="G1" s="6"/>
      <c r="H1" s="6"/>
      <c r="I1" s="6"/>
      <c r="J1" s="6"/>
      <c r="K1" s="6"/>
      <c r="L1" s="6"/>
    </row>
    <row r="2" spans="1:12" ht="15" customHeight="1" x14ac:dyDescent="0.25">
      <c r="A2" s="58" t="s">
        <v>33</v>
      </c>
      <c r="B2" s="59">
        <v>15</v>
      </c>
      <c r="C2" s="95">
        <v>15</v>
      </c>
      <c r="D2" s="5"/>
      <c r="E2" s="6"/>
      <c r="F2" s="6"/>
      <c r="G2" s="6"/>
      <c r="H2" s="6"/>
      <c r="I2" s="6"/>
      <c r="J2" s="6"/>
      <c r="K2" s="6"/>
      <c r="L2" s="6"/>
    </row>
    <row r="3" spans="1:12" ht="15" customHeight="1" x14ac:dyDescent="0.25">
      <c r="A3" s="69" t="s">
        <v>34</v>
      </c>
      <c r="B3" s="70">
        <v>10</v>
      </c>
      <c r="C3" s="96">
        <v>10</v>
      </c>
      <c r="D3" s="5"/>
      <c r="E3" s="6"/>
      <c r="F3" s="6"/>
      <c r="G3" s="6"/>
      <c r="H3" s="6"/>
      <c r="I3" s="6"/>
      <c r="J3" s="6"/>
      <c r="K3" s="6"/>
      <c r="L3" s="6"/>
    </row>
    <row r="4" spans="1:12" ht="15" customHeight="1" x14ac:dyDescent="0.25">
      <c r="A4" s="75" t="s">
        <v>36</v>
      </c>
      <c r="B4" s="76">
        <v>11</v>
      </c>
      <c r="C4" s="97">
        <v>11</v>
      </c>
      <c r="D4" s="5"/>
      <c r="E4" s="6"/>
      <c r="F4" s="6"/>
      <c r="G4" s="6"/>
      <c r="H4" s="6"/>
      <c r="I4" s="6"/>
      <c r="J4" s="6"/>
      <c r="K4" s="6"/>
      <c r="L4" s="6"/>
    </row>
    <row r="5" spans="1:12" ht="15" customHeight="1" x14ac:dyDescent="0.25">
      <c r="A5" s="69" t="s">
        <v>35</v>
      </c>
      <c r="B5" s="70">
        <v>2</v>
      </c>
      <c r="C5" s="96">
        <v>2</v>
      </c>
      <c r="D5" s="5"/>
      <c r="E5" s="6"/>
      <c r="F5" s="6"/>
      <c r="G5" s="6"/>
      <c r="H5" s="6"/>
      <c r="I5" s="6"/>
      <c r="J5" s="6"/>
      <c r="K5" s="6"/>
      <c r="L5" s="6"/>
    </row>
    <row r="6" spans="1:12" ht="15" customHeight="1" x14ac:dyDescent="0.25">
      <c r="A6" s="75" t="s">
        <v>37</v>
      </c>
      <c r="B6" s="76">
        <v>5</v>
      </c>
      <c r="C6" s="97">
        <v>3</v>
      </c>
      <c r="D6" s="5"/>
      <c r="E6" s="6"/>
      <c r="F6" s="6"/>
      <c r="G6" s="6"/>
      <c r="H6" s="6"/>
      <c r="I6" s="6"/>
      <c r="J6" s="6"/>
      <c r="K6" s="6"/>
      <c r="L6" s="6"/>
    </row>
    <row r="7" spans="1:12" ht="15" customHeight="1" x14ac:dyDescent="0.25">
      <c r="A7" s="69" t="s">
        <v>39</v>
      </c>
      <c r="B7" s="70">
        <v>28</v>
      </c>
      <c r="C7" s="96">
        <v>28</v>
      </c>
      <c r="D7" s="5"/>
      <c r="E7" s="6"/>
      <c r="F7" s="6"/>
      <c r="G7" s="6"/>
      <c r="H7" s="6"/>
      <c r="I7" s="6"/>
      <c r="J7" s="6"/>
      <c r="K7" s="6"/>
      <c r="L7" s="6"/>
    </row>
    <row r="8" spans="1:12" ht="15" customHeight="1" x14ac:dyDescent="0.25">
      <c r="A8" s="75" t="s">
        <v>40</v>
      </c>
      <c r="B8" s="76">
        <v>12</v>
      </c>
      <c r="C8" s="97">
        <v>12</v>
      </c>
      <c r="D8" s="5"/>
      <c r="E8" s="6"/>
      <c r="F8" s="6"/>
      <c r="G8" s="6"/>
      <c r="H8" s="6"/>
      <c r="I8" s="6"/>
      <c r="J8" s="6"/>
      <c r="K8" s="6"/>
      <c r="L8" s="6"/>
    </row>
    <row r="9" spans="1:12" ht="15" customHeight="1" x14ac:dyDescent="0.25">
      <c r="A9" s="69" t="s">
        <v>41</v>
      </c>
      <c r="B9" s="70">
        <v>10</v>
      </c>
      <c r="C9" s="96">
        <v>10</v>
      </c>
      <c r="D9" s="5"/>
      <c r="E9" s="6"/>
      <c r="F9" s="6"/>
      <c r="G9" s="6"/>
      <c r="H9" s="6"/>
      <c r="I9" s="6"/>
      <c r="J9" s="6"/>
      <c r="K9" s="6"/>
      <c r="L9" s="6"/>
    </row>
    <row r="10" spans="1:12" ht="15" customHeight="1" x14ac:dyDescent="0.25">
      <c r="A10" s="82" t="s">
        <v>42</v>
      </c>
      <c r="B10" s="83">
        <v>20</v>
      </c>
      <c r="C10" s="98">
        <v>20</v>
      </c>
      <c r="D10" s="5"/>
      <c r="E10" s="6"/>
      <c r="F10" s="6"/>
      <c r="G10" s="6"/>
      <c r="H10" s="6"/>
      <c r="I10" s="6"/>
      <c r="J10" s="6"/>
      <c r="K10" s="6"/>
      <c r="L10" s="6"/>
    </row>
    <row r="11" spans="1:12" ht="18.75" customHeight="1" x14ac:dyDescent="0.3">
      <c r="A11" s="86" t="s">
        <v>44</v>
      </c>
      <c r="B11" s="88">
        <f>ROUND(AVERAGE(B2:B10),0)</f>
        <v>13</v>
      </c>
      <c r="C11" s="88">
        <f>ROUND(AVERAGE(C2:C10),0)</f>
        <v>12</v>
      </c>
      <c r="D11" s="99"/>
      <c r="E11" s="6"/>
      <c r="F11" s="6"/>
      <c r="G11" s="6"/>
      <c r="H11" s="6"/>
      <c r="I11" s="6"/>
      <c r="J11" s="6"/>
      <c r="K11" s="6"/>
      <c r="L11" s="6"/>
    </row>
    <row r="12" spans="1:12" ht="15" customHeight="1" x14ac:dyDescent="0.25">
      <c r="A12" s="21"/>
      <c r="B12" s="21"/>
      <c r="C12" s="21"/>
      <c r="D12" s="6"/>
      <c r="E12" s="6"/>
      <c r="F12" s="6"/>
      <c r="G12" s="6"/>
      <c r="H12" s="6"/>
      <c r="I12" s="6"/>
      <c r="J12" s="6"/>
      <c r="K12" s="6"/>
      <c r="L12" s="6"/>
    </row>
    <row r="13" spans="1:12" ht="1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1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0"/>
  <sheetViews>
    <sheetView showGridLines="0" zoomScale="55" zoomScaleNormal="55" workbookViewId="0">
      <selection activeCell="G33" sqref="G33"/>
    </sheetView>
  </sheetViews>
  <sheetFormatPr defaultColWidth="8.85546875" defaultRowHeight="15" customHeight="1" x14ac:dyDescent="0.25"/>
  <cols>
    <col min="1" max="1" width="11.7109375" style="100" customWidth="1"/>
    <col min="2" max="3" width="27.42578125" style="100" customWidth="1"/>
    <col min="4" max="17" width="8.85546875" style="100" customWidth="1"/>
    <col min="18" max="18" width="11.7109375" style="100" customWidth="1"/>
    <col min="19" max="19" width="23.28515625" style="100" customWidth="1"/>
    <col min="20" max="20" width="18.42578125" style="100" customWidth="1"/>
    <col min="21" max="256" width="8.85546875" style="100" customWidth="1"/>
  </cols>
  <sheetData>
    <row r="1" spans="1:30" ht="15" customHeight="1" x14ac:dyDescent="0.25">
      <c r="A1" s="16" t="s">
        <v>45</v>
      </c>
      <c r="B1" s="16" t="s">
        <v>46</v>
      </c>
      <c r="C1" s="16" t="s">
        <v>47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W1" s="6"/>
      <c r="X1" s="6"/>
      <c r="Y1" s="6"/>
      <c r="Z1" s="6"/>
      <c r="AA1" s="6"/>
      <c r="AB1" s="6"/>
      <c r="AC1" s="6"/>
      <c r="AD1" s="6"/>
    </row>
    <row r="2" spans="1:30" ht="15" customHeight="1" x14ac:dyDescent="0.25">
      <c r="A2" s="16" t="str">
        <f>"28/06/2016"</f>
        <v>28/06/2016</v>
      </c>
      <c r="B2" s="63">
        <v>15289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W2" s="6"/>
      <c r="X2" s="6"/>
      <c r="Y2" s="6"/>
      <c r="Z2" s="6"/>
      <c r="AA2" s="6"/>
      <c r="AB2" s="6"/>
      <c r="AC2" s="6"/>
      <c r="AD2" s="6"/>
    </row>
    <row r="3" spans="1:30" ht="15" customHeight="1" x14ac:dyDescent="0.25">
      <c r="A3" s="16" t="str">
        <f t="shared" ref="A3:R3" si="0">"05/06/2016"</f>
        <v>05/06/2016</v>
      </c>
      <c r="B3" s="63">
        <v>15528</v>
      </c>
      <c r="C3" s="63">
        <f>B3-B2</f>
        <v>239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W3" s="6"/>
      <c r="X3" s="6"/>
      <c r="Y3" s="6"/>
      <c r="Z3" s="6"/>
      <c r="AA3" s="6"/>
      <c r="AB3" s="6"/>
      <c r="AC3" s="6"/>
      <c r="AD3" s="6"/>
    </row>
    <row r="4" spans="1:30" ht="15" customHeight="1" x14ac:dyDescent="0.25">
      <c r="A4" s="16" t="str">
        <f t="shared" ref="A4:A28" si="1">"12/06/2016"</f>
        <v>12/06/2016</v>
      </c>
      <c r="B4" s="63">
        <v>15692</v>
      </c>
      <c r="C4" s="63">
        <f>B4-B3</f>
        <v>164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W4" s="6"/>
      <c r="X4" s="6"/>
      <c r="Y4" s="6"/>
      <c r="Z4" s="6"/>
      <c r="AA4" s="6"/>
      <c r="AB4" s="6"/>
      <c r="AC4" s="6"/>
      <c r="AD4" s="6"/>
    </row>
    <row r="5" spans="1:30" ht="15" customHeight="1" x14ac:dyDescent="0.25">
      <c r="A5" s="16" t="str">
        <f t="shared" ref="A5:R5" si="2">"19/06/2016"</f>
        <v>19/06/2016</v>
      </c>
      <c r="B5" s="63">
        <v>15737</v>
      </c>
      <c r="C5" s="63">
        <f>B5-B4</f>
        <v>45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W5" s="6"/>
      <c r="X5" s="6"/>
      <c r="Y5" s="6"/>
      <c r="Z5" s="6"/>
      <c r="AA5" s="6"/>
      <c r="AB5" s="6"/>
      <c r="AC5" s="6"/>
      <c r="AD5" s="6"/>
    </row>
    <row r="6" spans="1:30" ht="15" customHeight="1" x14ac:dyDescent="0.25">
      <c r="A6" s="16" t="str">
        <f t="shared" ref="A6:R6" si="3">"26/06/2016"</f>
        <v>26/06/2016</v>
      </c>
      <c r="B6" s="63">
        <v>15749</v>
      </c>
      <c r="C6" s="63">
        <f>B6-B5</f>
        <v>12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W6" s="6"/>
      <c r="X6" s="6"/>
      <c r="Y6" s="6"/>
      <c r="Z6" s="6"/>
      <c r="AA6" s="6"/>
      <c r="AB6" s="6"/>
      <c r="AC6" s="6"/>
      <c r="AD6" s="6"/>
    </row>
    <row r="7" spans="1:30" ht="15" customHeight="1" x14ac:dyDescent="0.25">
      <c r="A7" s="10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103"/>
      <c r="S7" s="6"/>
      <c r="T7" s="6"/>
      <c r="U7" s="6"/>
      <c r="V7" s="102"/>
      <c r="W7" s="6"/>
      <c r="X7" s="6"/>
      <c r="Y7" s="6"/>
      <c r="Z7" s="6"/>
      <c r="AA7" s="6"/>
      <c r="AB7" s="6"/>
      <c r="AC7" s="6"/>
      <c r="AD7" s="6"/>
    </row>
    <row r="8" spans="1:30" ht="15" customHeight="1" x14ac:dyDescent="0.25">
      <c r="A8" s="10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03"/>
      <c r="S8" s="6"/>
      <c r="T8" s="6"/>
      <c r="U8" s="6"/>
      <c r="V8" s="102"/>
      <c r="W8" s="6"/>
      <c r="X8" s="6"/>
      <c r="Y8" s="6"/>
      <c r="Z8" s="6"/>
      <c r="AA8" s="6"/>
      <c r="AB8" s="6"/>
      <c r="AC8" s="6"/>
      <c r="AD8" s="6"/>
    </row>
    <row r="9" spans="1:30" ht="15" customHeight="1" x14ac:dyDescent="0.25">
      <c r="A9" s="10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03"/>
      <c r="S9" s="6"/>
      <c r="T9" s="6"/>
      <c r="U9" s="6"/>
      <c r="V9" s="102"/>
      <c r="W9" s="6"/>
      <c r="X9" s="6"/>
      <c r="Y9" s="6"/>
      <c r="Z9" s="6"/>
      <c r="AA9" s="6"/>
      <c r="AB9" s="6"/>
      <c r="AC9" s="6"/>
      <c r="AD9" s="6"/>
    </row>
    <row r="10" spans="1:30" ht="15" customHeight="1" x14ac:dyDescent="0.25">
      <c r="A10" s="10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03"/>
      <c r="S10" s="6"/>
      <c r="T10" s="6"/>
      <c r="U10" s="6"/>
      <c r="V10" s="102"/>
      <c r="W10" s="6"/>
      <c r="X10" s="6"/>
      <c r="Y10" s="6"/>
      <c r="Z10" s="6"/>
      <c r="AA10" s="6"/>
      <c r="AB10" s="6"/>
      <c r="AC10" s="6"/>
      <c r="AD10" s="6"/>
    </row>
    <row r="11" spans="1:30" ht="15" customHeight="1" x14ac:dyDescent="0.25">
      <c r="A11" s="103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103"/>
      <c r="S11" s="6"/>
      <c r="T11" s="6"/>
      <c r="U11" s="6"/>
      <c r="V11" s="102"/>
      <c r="W11" s="6"/>
      <c r="X11" s="6"/>
      <c r="Y11" s="6"/>
      <c r="Z11" s="6"/>
      <c r="AA11" s="6"/>
      <c r="AB11" s="6"/>
      <c r="AC11" s="6"/>
      <c r="AD11" s="6"/>
    </row>
    <row r="12" spans="1:30" ht="15" customHeight="1" x14ac:dyDescent="0.25">
      <c r="A12" s="10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03"/>
      <c r="S12" s="6"/>
      <c r="T12" s="6"/>
      <c r="U12" s="6"/>
      <c r="V12" s="102"/>
      <c r="W12" s="6"/>
      <c r="X12" s="6"/>
      <c r="Y12" s="6"/>
      <c r="Z12" s="6"/>
      <c r="AA12" s="6"/>
      <c r="AB12" s="6"/>
      <c r="AC12" s="6"/>
      <c r="AD12" s="6"/>
    </row>
    <row r="13" spans="1:30" ht="15" customHeight="1" x14ac:dyDescent="0.25">
      <c r="A13" s="10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103"/>
      <c r="S13" s="6"/>
      <c r="T13" s="6"/>
      <c r="U13" s="6"/>
      <c r="V13" s="102"/>
      <c r="W13" s="6"/>
      <c r="X13" s="6"/>
      <c r="Y13" s="6"/>
      <c r="Z13" s="6"/>
      <c r="AA13" s="6"/>
      <c r="AB13" s="6"/>
      <c r="AC13" s="6"/>
      <c r="AD13" s="6"/>
    </row>
    <row r="14" spans="1:30" ht="15" customHeight="1" x14ac:dyDescent="0.25">
      <c r="A14" s="10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03"/>
      <c r="S14" s="6"/>
      <c r="T14" s="6"/>
      <c r="U14" s="6"/>
      <c r="V14" s="102"/>
      <c r="W14" s="6"/>
      <c r="X14" s="6"/>
      <c r="Y14" s="6"/>
      <c r="Z14" s="6"/>
      <c r="AA14" s="6"/>
      <c r="AB14" s="6"/>
      <c r="AC14" s="6"/>
      <c r="AD14" s="6"/>
    </row>
    <row r="15" spans="1:30" ht="15" customHeight="1" x14ac:dyDescent="0.25">
      <c r="A15" s="10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103"/>
      <c r="S15" s="6"/>
      <c r="T15" s="6"/>
      <c r="U15" s="6"/>
      <c r="V15" s="102"/>
      <c r="W15" s="6"/>
      <c r="X15" s="6"/>
      <c r="Y15" s="6"/>
      <c r="Z15" s="6"/>
      <c r="AA15" s="6"/>
      <c r="AB15" s="6"/>
      <c r="AC15" s="6"/>
      <c r="AD15" s="6"/>
    </row>
    <row r="16" spans="1:30" ht="15" customHeight="1" x14ac:dyDescent="0.25">
      <c r="A16" s="10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103"/>
      <c r="S16" s="6"/>
      <c r="T16" s="6"/>
      <c r="U16" s="6"/>
      <c r="V16" s="102"/>
      <c r="W16" s="6"/>
      <c r="X16" s="6"/>
      <c r="Y16" s="6"/>
      <c r="Z16" s="6"/>
      <c r="AA16" s="6"/>
      <c r="AB16" s="6"/>
      <c r="AC16" s="6"/>
      <c r="AD16" s="6"/>
    </row>
    <row r="17" spans="1:30" ht="15" customHeight="1" x14ac:dyDescent="0.25">
      <c r="A17" s="10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103"/>
      <c r="S17" s="6"/>
      <c r="T17" s="6"/>
      <c r="U17" s="6"/>
      <c r="V17" s="102"/>
      <c r="W17" s="6"/>
      <c r="X17" s="6"/>
      <c r="Y17" s="6"/>
      <c r="Z17" s="6"/>
      <c r="AA17" s="6"/>
      <c r="AB17" s="6"/>
      <c r="AC17" s="6"/>
      <c r="AD17" s="6"/>
    </row>
    <row r="18" spans="1:30" ht="15" customHeight="1" x14ac:dyDescent="0.25">
      <c r="A18" s="10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103"/>
      <c r="S18" s="6"/>
      <c r="T18" s="6"/>
      <c r="U18" s="6"/>
      <c r="V18" s="102"/>
      <c r="W18" s="6"/>
      <c r="X18" s="6"/>
      <c r="Y18" s="6"/>
      <c r="Z18" s="6"/>
      <c r="AA18" s="6"/>
      <c r="AB18" s="6"/>
      <c r="AC18" s="6"/>
      <c r="AD18" s="6"/>
    </row>
    <row r="19" spans="1:30" ht="15" customHeight="1" x14ac:dyDescent="0.25">
      <c r="A19" s="10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103"/>
      <c r="S19" s="6"/>
      <c r="T19" s="6"/>
      <c r="U19" s="6"/>
      <c r="V19" s="102"/>
      <c r="W19" s="6"/>
      <c r="X19" s="6"/>
      <c r="Y19" s="6"/>
      <c r="Z19" s="6"/>
      <c r="AA19" s="6"/>
      <c r="AB19" s="6"/>
      <c r="AC19" s="6"/>
      <c r="AD19" s="6"/>
    </row>
    <row r="20" spans="1:30" ht="15" customHeight="1" x14ac:dyDescent="0.25">
      <c r="A20" s="10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103"/>
      <c r="S20" s="6"/>
      <c r="T20" s="6"/>
      <c r="U20" s="6"/>
      <c r="V20" s="102"/>
      <c r="W20" s="6"/>
      <c r="X20" s="6"/>
      <c r="Y20" s="6"/>
      <c r="Z20" s="6"/>
      <c r="AA20" s="6"/>
      <c r="AB20" s="6"/>
      <c r="AC20" s="6"/>
      <c r="AD20" s="6"/>
    </row>
    <row r="21" spans="1:30" ht="15" customHeight="1" x14ac:dyDescent="0.25">
      <c r="A21" s="10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103"/>
      <c r="S21" s="6"/>
      <c r="T21" s="6"/>
      <c r="U21" s="6"/>
      <c r="V21" s="102"/>
      <c r="W21" s="6"/>
      <c r="X21" s="6"/>
      <c r="Y21" s="6"/>
      <c r="Z21" s="6"/>
      <c r="AA21" s="6"/>
      <c r="AB21" s="6"/>
      <c r="AC21" s="6"/>
      <c r="AD21" s="6"/>
    </row>
    <row r="22" spans="1:30" ht="15" customHeight="1" x14ac:dyDescent="0.25">
      <c r="A22" s="10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103"/>
      <c r="S22" s="6"/>
      <c r="T22" s="6"/>
      <c r="U22" s="6"/>
      <c r="V22" s="102"/>
      <c r="W22" s="6"/>
      <c r="X22" s="6"/>
      <c r="Y22" s="6"/>
      <c r="Z22" s="6"/>
      <c r="AA22" s="6"/>
      <c r="AB22" s="6"/>
      <c r="AC22" s="6"/>
      <c r="AD22" s="6"/>
    </row>
    <row r="23" spans="1:30" ht="1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5" customHeight="1" x14ac:dyDescent="0.2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1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5" customHeight="1" x14ac:dyDescent="0.25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5" customHeight="1" x14ac:dyDescent="0.25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5" customHeight="1" x14ac:dyDescent="0.25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5" customHeight="1" x14ac:dyDescent="0.25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5" customHeight="1" x14ac:dyDescent="0.25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5" customHeight="1" x14ac:dyDescent="0.25">
      <c r="A31" s="10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5" customHeight="1" x14ac:dyDescent="0.25">
      <c r="A32" s="10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5" customHeight="1" x14ac:dyDescent="0.25">
      <c r="A33" s="10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5" customHeight="1" x14ac:dyDescent="0.25">
      <c r="A34" s="10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5" customHeight="1" x14ac:dyDescent="0.25">
      <c r="A35" s="10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5" customHeight="1" x14ac:dyDescent="0.25">
      <c r="A36" s="10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5" customHeight="1" x14ac:dyDescent="0.25">
      <c r="A37" s="10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5" customHeight="1" x14ac:dyDescent="0.25">
      <c r="A38" s="10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5" customHeight="1" x14ac:dyDescent="0.25">
      <c r="A39" s="10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5" customHeight="1" x14ac:dyDescent="0.25">
      <c r="A40" s="10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5" customHeight="1" x14ac:dyDescent="0.25">
      <c r="A41" s="10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5" customHeight="1" x14ac:dyDescent="0.25">
      <c r="A42" s="10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5" customHeight="1" x14ac:dyDescent="0.25">
      <c r="A43" s="10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5" customHeight="1" x14ac:dyDescent="0.25">
      <c r="A44" s="10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5" customHeight="1" x14ac:dyDescent="0.25">
      <c r="A45" s="10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5" customHeight="1" x14ac:dyDescent="0.25">
      <c r="A46" s="10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5" x14ac:dyDescent="0.25"/>
  <sheetData>
    <row r="1" spans="1:4" ht="15.75" thickBot="1" x14ac:dyDescent="0.3">
      <c r="A1" s="24" t="s">
        <v>0</v>
      </c>
      <c r="B1" s="26" t="s">
        <v>17</v>
      </c>
      <c r="C1" s="43" t="s">
        <v>22</v>
      </c>
      <c r="D1" s="43" t="s">
        <v>23</v>
      </c>
    </row>
    <row r="2" spans="1:4" ht="15.75" thickTop="1" x14ac:dyDescent="0.25">
      <c r="A2" s="28">
        <v>42217</v>
      </c>
      <c r="B2" s="37">
        <f>C2+D2</f>
        <v>3772</v>
      </c>
      <c r="C2" s="45">
        <v>594</v>
      </c>
      <c r="D2" s="46">
        <v>3178</v>
      </c>
    </row>
    <row r="3" spans="1:4" x14ac:dyDescent="0.25">
      <c r="A3" s="28">
        <v>42248</v>
      </c>
      <c r="B3" s="37">
        <f>C3+D3</f>
        <v>3728</v>
      </c>
      <c r="C3" s="27">
        <v>444</v>
      </c>
      <c r="D3" s="47">
        <v>3284</v>
      </c>
    </row>
    <row r="4" spans="1:4" x14ac:dyDescent="0.25">
      <c r="A4" s="28">
        <v>42278</v>
      </c>
      <c r="B4" s="37">
        <f>C4+D4</f>
        <v>2774</v>
      </c>
      <c r="C4" s="27">
        <v>342</v>
      </c>
      <c r="D4" s="47">
        <v>2432</v>
      </c>
    </row>
    <row r="5" spans="1:4" x14ac:dyDescent="0.25">
      <c r="A5" s="28">
        <v>42309</v>
      </c>
      <c r="B5" s="37">
        <f>C5+D5</f>
        <v>3340</v>
      </c>
      <c r="C5" s="27">
        <v>419</v>
      </c>
      <c r="D5" s="47">
        <v>2921</v>
      </c>
    </row>
    <row r="6" spans="1:4" x14ac:dyDescent="0.25">
      <c r="A6" s="28">
        <v>42339</v>
      </c>
      <c r="B6" s="37">
        <f>C6+D6</f>
        <v>3178</v>
      </c>
      <c r="C6" s="27">
        <v>420</v>
      </c>
      <c r="D6" s="47">
        <v>2758</v>
      </c>
    </row>
    <row r="7" spans="1:4" x14ac:dyDescent="0.25">
      <c r="A7" s="28">
        <v>42370</v>
      </c>
      <c r="B7" s="37">
        <f>C7+D7</f>
        <v>4307</v>
      </c>
      <c r="C7" s="27">
        <v>545</v>
      </c>
      <c r="D7" s="47">
        <v>3762</v>
      </c>
    </row>
    <row r="8" spans="1:4" x14ac:dyDescent="0.25">
      <c r="A8" s="28">
        <v>42401</v>
      </c>
      <c r="B8" s="37">
        <f>C8+D8</f>
        <v>3068</v>
      </c>
      <c r="C8" s="27">
        <v>426</v>
      </c>
      <c r="D8" s="47">
        <v>2642</v>
      </c>
    </row>
    <row r="9" spans="1:4" x14ac:dyDescent="0.25">
      <c r="A9" s="28">
        <v>42430</v>
      </c>
      <c r="B9" s="37">
        <f>C9+D9</f>
        <v>4186</v>
      </c>
      <c r="C9" s="27">
        <v>539</v>
      </c>
      <c r="D9" s="47">
        <v>3647</v>
      </c>
    </row>
    <row r="10" spans="1:4" x14ac:dyDescent="0.25">
      <c r="A10" s="28">
        <v>42461</v>
      </c>
      <c r="B10" s="37">
        <f>C10+D10</f>
        <v>3629</v>
      </c>
      <c r="C10" s="27">
        <v>440</v>
      </c>
      <c r="D10" s="47">
        <v>3189</v>
      </c>
    </row>
    <row r="11" spans="1:4" x14ac:dyDescent="0.25">
      <c r="A11" s="28">
        <v>42491</v>
      </c>
      <c r="B11" s="37">
        <f>C11+D11</f>
        <v>3464</v>
      </c>
      <c r="C11" s="27">
        <v>367</v>
      </c>
      <c r="D11" s="47">
        <v>3097</v>
      </c>
    </row>
    <row r="12" spans="1:4" x14ac:dyDescent="0.25">
      <c r="A12" s="28">
        <v>42522</v>
      </c>
      <c r="B12" s="37">
        <f>C12+D12</f>
        <v>3637</v>
      </c>
      <c r="C12" s="27">
        <v>424</v>
      </c>
      <c r="D12" s="47">
        <v>3213</v>
      </c>
    </row>
    <row r="13" spans="1:4" x14ac:dyDescent="0.25">
      <c r="A13" s="28">
        <v>42552</v>
      </c>
      <c r="B13" s="37">
        <f>C13+D13</f>
        <v>2964</v>
      </c>
      <c r="C13" s="27">
        <v>416</v>
      </c>
      <c r="D13" s="47">
        <v>2548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2" workbookViewId="0">
      <selection activeCell="J26" sqref="J26"/>
    </sheetView>
  </sheetViews>
  <sheetFormatPr defaultRowHeight="15" x14ac:dyDescent="0.25"/>
  <sheetData>
    <row r="1" spans="1:3" x14ac:dyDescent="0.25">
      <c r="A1" s="16" t="s">
        <v>45</v>
      </c>
      <c r="B1" s="16" t="s">
        <v>48</v>
      </c>
      <c r="C1" s="16" t="s">
        <v>49</v>
      </c>
    </row>
    <row r="2" spans="1:3" x14ac:dyDescent="0.25">
      <c r="A2" s="16" t="str">
        <f>"28/06/2016"</f>
        <v>28/06/2016</v>
      </c>
      <c r="B2" s="47">
        <v>2</v>
      </c>
      <c r="C2" s="47">
        <v>0</v>
      </c>
    </row>
    <row r="3" spans="1:3" x14ac:dyDescent="0.25">
      <c r="A3" s="16" t="str">
        <f>"05/06/2016"</f>
        <v>05/06/2016</v>
      </c>
      <c r="B3" s="47">
        <v>2</v>
      </c>
      <c r="C3" s="47">
        <v>0</v>
      </c>
    </row>
    <row r="4" spans="1:3" x14ac:dyDescent="0.25">
      <c r="A4" s="16" t="str">
        <f>"12/06/2016"</f>
        <v>12/06/2016</v>
      </c>
      <c r="B4" s="47">
        <v>1</v>
      </c>
      <c r="C4" s="47">
        <v>0</v>
      </c>
    </row>
    <row r="5" spans="1:3" x14ac:dyDescent="0.25">
      <c r="A5" s="16" t="str">
        <f>"19/06/2016"</f>
        <v>19/06/2016</v>
      </c>
      <c r="B5" s="47">
        <v>1</v>
      </c>
      <c r="C5" s="47">
        <v>0</v>
      </c>
    </row>
    <row r="6" spans="1:3" x14ac:dyDescent="0.25">
      <c r="A6" s="16" t="str">
        <f>"26/06/2016"</f>
        <v>26/06/2016</v>
      </c>
      <c r="B6" s="47">
        <v>1</v>
      </c>
      <c r="C6" s="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sheetData>
    <row r="1" spans="1:5" x14ac:dyDescent="0.25">
      <c r="A1" s="16" t="s">
        <v>45</v>
      </c>
      <c r="B1" s="16" t="s">
        <v>48</v>
      </c>
      <c r="C1" s="16" t="s">
        <v>49</v>
      </c>
      <c r="D1" s="16" t="s">
        <v>50</v>
      </c>
      <c r="E1" s="101" t="s">
        <v>51</v>
      </c>
    </row>
    <row r="2" spans="1:5" x14ac:dyDescent="0.25">
      <c r="A2" s="16" t="str">
        <f>"28/06/2016"</f>
        <v>28/06/2016</v>
      </c>
      <c r="B2" s="47">
        <v>2</v>
      </c>
      <c r="C2" s="47">
        <v>0</v>
      </c>
      <c r="D2" s="47">
        <v>1</v>
      </c>
      <c r="E2" s="102">
        <f>ROUND(((B2+C2)/D2)*100,0)</f>
        <v>200</v>
      </c>
    </row>
    <row r="3" spans="1:5" x14ac:dyDescent="0.25">
      <c r="A3" s="16" t="str">
        <f>"05/06/2016"</f>
        <v>05/06/2016</v>
      </c>
      <c r="B3" s="47">
        <v>2</v>
      </c>
      <c r="C3" s="47">
        <v>0</v>
      </c>
      <c r="D3" s="47">
        <v>6</v>
      </c>
      <c r="E3" s="102">
        <f>ROUND(((B3+C3)/D3)*100,0)</f>
        <v>33</v>
      </c>
    </row>
    <row r="4" spans="1:5" x14ac:dyDescent="0.25">
      <c r="A4" s="16" t="str">
        <f>"12/06/2016"</f>
        <v>12/06/2016</v>
      </c>
      <c r="B4" s="47">
        <v>1</v>
      </c>
      <c r="C4" s="47">
        <v>0</v>
      </c>
      <c r="D4" s="47">
        <v>6</v>
      </c>
      <c r="E4" s="102">
        <f>ROUND(((B4+C4)/D4)*100,0)</f>
        <v>17</v>
      </c>
    </row>
    <row r="5" spans="1:5" x14ac:dyDescent="0.25">
      <c r="A5" s="16" t="str">
        <f>"19/06/2016"</f>
        <v>19/06/2016</v>
      </c>
      <c r="B5" s="47">
        <v>1</v>
      </c>
      <c r="C5" s="47">
        <v>0</v>
      </c>
      <c r="D5" s="47">
        <v>7</v>
      </c>
      <c r="E5" s="102">
        <f>ROUND(((B5+C5)/D5)*100,0)</f>
        <v>14</v>
      </c>
    </row>
    <row r="6" spans="1:5" x14ac:dyDescent="0.25">
      <c r="A6" s="16" t="str">
        <f>"26/06/2016"</f>
        <v>26/06/2016</v>
      </c>
      <c r="B6" s="47">
        <v>1</v>
      </c>
      <c r="C6" s="47">
        <v>0</v>
      </c>
      <c r="D6" s="47">
        <v>3</v>
      </c>
      <c r="E6" s="102">
        <f>ROUND(((B6+C6)/D6)*100,0)</f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ht="15.75" thickBot="1" x14ac:dyDescent="0.3">
      <c r="A1" s="56" t="s">
        <v>31</v>
      </c>
      <c r="B1" s="57" t="s">
        <v>32</v>
      </c>
    </row>
    <row r="2" spans="1:2" ht="15.75" thickTop="1" x14ac:dyDescent="0.25">
      <c r="A2" s="67" t="s">
        <v>34</v>
      </c>
      <c r="B2" s="68" t="e">
        <f>'Traffic Index'!F3/'Traffic Index'!F11</f>
        <v>#DIV/0!</v>
      </c>
    </row>
    <row r="3" spans="1:2" x14ac:dyDescent="0.25">
      <c r="A3" s="73" t="s">
        <v>35</v>
      </c>
      <c r="B3" s="74" t="e">
        <f>'Traffic Index'!F5/'Traffic Index'!F11</f>
        <v>#DIV/0!</v>
      </c>
    </row>
    <row r="4" spans="1:2" x14ac:dyDescent="0.25">
      <c r="A4" s="79" t="s">
        <v>37</v>
      </c>
      <c r="B4" s="80" t="e">
        <f>'Traffic Index'!F6/'Traffic Index'!F11</f>
        <v>#DIV/0!</v>
      </c>
    </row>
    <row r="5" spans="1:2" x14ac:dyDescent="0.25">
      <c r="A5" s="73" t="s">
        <v>38</v>
      </c>
      <c r="B5" s="74" t="e">
        <f>1-SUM(B2:B4)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Organic Yoy Comparison</vt:lpstr>
      <vt:lpstr>Organic Traffic Share</vt:lpstr>
      <vt:lpstr>Traffic Index</vt:lpstr>
      <vt:lpstr>Keyword positions</vt:lpstr>
      <vt:lpstr>Twitter</vt:lpstr>
      <vt:lpstr>Desktop Mobile</vt:lpstr>
      <vt:lpstr>TwitterEngagement</vt:lpstr>
      <vt:lpstr>TwitterActivity</vt:lpstr>
      <vt:lpstr>Best Performing Keyword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</cp:lastModifiedBy>
  <dcterms:modified xsi:type="dcterms:W3CDTF">2016-08-29T22:07:08Z</dcterms:modified>
</cp:coreProperties>
</file>