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rulick\Documents\"/>
    </mc:Choice>
  </mc:AlternateContent>
  <bookViews>
    <workbookView xWindow="0" yWindow="0" windowWidth="23040" windowHeight="9972" activeTab="1"/>
  </bookViews>
  <sheets>
    <sheet name="QuickRef" sheetId="2" r:id="rId1"/>
    <sheet name="Itemize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E48" i="1" l="1"/>
  <c r="E49" i="1" s="1"/>
  <c r="B14" i="2" s="1"/>
  <c r="E47" i="1"/>
  <c r="D24" i="1"/>
  <c r="A14" i="2"/>
  <c r="C43" i="1"/>
  <c r="E43" i="1" s="1"/>
  <c r="A13" i="2"/>
  <c r="E40" i="1"/>
  <c r="E41" i="1"/>
  <c r="E42" i="1"/>
  <c r="E44" i="1"/>
  <c r="E39" i="1"/>
  <c r="E22" i="1"/>
  <c r="E23" i="1"/>
  <c r="E24" i="1"/>
  <c r="E25" i="1"/>
  <c r="E26" i="1"/>
  <c r="E27" i="1"/>
  <c r="E28" i="1"/>
  <c r="E29" i="1"/>
  <c r="E21" i="1"/>
  <c r="E16" i="1"/>
  <c r="A12" i="2"/>
  <c r="E37" i="1"/>
  <c r="B12" i="2" s="1"/>
  <c r="E34" i="1"/>
  <c r="E15" i="1"/>
  <c r="E33" i="1"/>
  <c r="A11" i="2"/>
  <c r="E32" i="1"/>
  <c r="E45" i="1" l="1"/>
  <c r="B13" i="2" s="1"/>
  <c r="E35" i="1"/>
  <c r="B11" i="2" s="1"/>
  <c r="E20" i="1" l="1"/>
  <c r="E17" i="1" l="1"/>
  <c r="B9" i="2" s="1"/>
  <c r="E19" i="1"/>
  <c r="E30" i="1" s="1"/>
  <c r="B10" i="2" s="1"/>
  <c r="A9" i="2"/>
  <c r="A10" i="2" l="1"/>
  <c r="A8" i="2"/>
  <c r="A7" i="2"/>
  <c r="A6" i="2"/>
  <c r="A5" i="2"/>
  <c r="A4" i="2"/>
  <c r="E8" i="1" l="1"/>
  <c r="E7" i="1" l="1"/>
  <c r="E9" i="1" s="1"/>
  <c r="B6" i="2" s="1"/>
  <c r="E11" i="1"/>
  <c r="B7" i="2" s="1"/>
  <c r="E13" i="1"/>
  <c r="B8" i="2" s="1"/>
  <c r="E5" i="1"/>
  <c r="B5" i="2" s="1"/>
  <c r="E3" i="1" l="1"/>
  <c r="B4" i="2" s="1"/>
  <c r="B20" i="2" s="1"/>
  <c r="E20" i="2" s="1"/>
</calcChain>
</file>

<file path=xl/sharedStrings.xml><?xml version="1.0" encoding="utf-8"?>
<sst xmlns="http://schemas.openxmlformats.org/spreadsheetml/2006/main" count="126" uniqueCount="109">
  <si>
    <t>supplier</t>
  </si>
  <si>
    <t>SAINSMART</t>
  </si>
  <si>
    <t>product</t>
  </si>
  <si>
    <t>MQ131</t>
  </si>
  <si>
    <t>DF ROBOT</t>
  </si>
  <si>
    <t>description</t>
  </si>
  <si>
    <t>budget ozone sensor</t>
  </si>
  <si>
    <t>SEN 0177</t>
  </si>
  <si>
    <t>budget PM2.5 sensor</t>
  </si>
  <si>
    <t>ALPHASENSE</t>
  </si>
  <si>
    <t>AEROQUAL</t>
  </si>
  <si>
    <t>SM50 LZAA</t>
  </si>
  <si>
    <t>expensive ozone</t>
  </si>
  <si>
    <t>price</t>
  </si>
  <si>
    <t>OPC-N2</t>
  </si>
  <si>
    <t>quantity</t>
  </si>
  <si>
    <t>MOUSER</t>
  </si>
  <si>
    <t>link</t>
  </si>
  <si>
    <t>total cost</t>
  </si>
  <si>
    <t>SPARKFUN</t>
  </si>
  <si>
    <t>http://www.sainsmart.com/sainsmart-mq131-gas-sensor-ozone-module-for-arduino-uno-mega2560-r3-raspberry-pi.html</t>
  </si>
  <si>
    <t>https://www.dfrobot.com/index.php?route=product/product&amp;product_id=1272&amp;search=SEN0177&amp;description=true</t>
  </si>
  <si>
    <t>http://www.aeroqual.com/product/sm50-ozone-sensor-circuit</t>
  </si>
  <si>
    <t>http://www.alphasense.com/index.php/products/optical-particle-counter/</t>
  </si>
  <si>
    <t>https://www.sparkfun.com/products/8636</t>
  </si>
  <si>
    <t>Analog to Digital Converter</t>
  </si>
  <si>
    <t>new budget PM2.5 sensor</t>
  </si>
  <si>
    <t>expensive PM2.5</t>
  </si>
  <si>
    <t>MCP3002</t>
  </si>
  <si>
    <t xml:space="preserve">https://www.sparkfun.com/products/9689 </t>
  </si>
  <si>
    <t>GP2Y1010AU0F</t>
  </si>
  <si>
    <t>POLYCASE</t>
  </si>
  <si>
    <t>small case</t>
  </si>
  <si>
    <t>large case</t>
  </si>
  <si>
    <t>WP-33</t>
  </si>
  <si>
    <t>WP-39</t>
  </si>
  <si>
    <t>https://www.polycase.com/wp-33</t>
  </si>
  <si>
    <t>https://www.polycase.com/wp-39</t>
  </si>
  <si>
    <t>10K resistor</t>
  </si>
  <si>
    <t>20K resistor</t>
  </si>
  <si>
    <t>http://www.mouser.com/ProductDetail/KOA-Speer/MFS1-4DCT52R1002F</t>
  </si>
  <si>
    <t>http://www.mouser.com/ProductDetail/KOA-Speer/MFS1-4DCT52R2002F</t>
  </si>
  <si>
    <t>one per voltage divider</t>
  </si>
  <si>
    <t>http://www.ti.com/lit/ds/symlink/lmr23630.pdf</t>
  </si>
  <si>
    <t>LMR23630</t>
  </si>
  <si>
    <t>12V to 5V converter</t>
  </si>
  <si>
    <t>JAMECO</t>
  </si>
  <si>
    <t>http://www.jameco.com/z/AD0405MX-G76-LF-ADDA-Corporation-Fan-5V-DC-5-7-CFM-40x40x10-110mA-Hypro-Bearings-3-11-Leads-Speed-Sensor-_2131928.html</t>
  </si>
  <si>
    <t>5V fan</t>
  </si>
  <si>
    <t>small airflow fan</t>
  </si>
  <si>
    <t>http://www.jameco.com/z/209074-R-1-Pound-Lead-Free-Solder-Roll-99-3Sn-0-7Cu-0-031-Inch-Diameter_209075.html</t>
  </si>
  <si>
    <t>99.3% tin, .7% copper</t>
  </si>
  <si>
    <t>Producer</t>
  </si>
  <si>
    <t>Price</t>
  </si>
  <si>
    <t>1lb solder reel</t>
  </si>
  <si>
    <t>http://www.jameco.com/z/TC77-3-3MCTTR-Microchip-Technology-Thermal-Sensor-with-SPI-Interface-SOT-23-5_2162610.html</t>
  </si>
  <si>
    <t>SOT-23-5</t>
  </si>
  <si>
    <t>Temperature sensor</t>
  </si>
  <si>
    <t>possible heat transfer issues with 12V-&gt;5V converter</t>
  </si>
  <si>
    <t>https://www.sainsmart.com/sainsmart-mq131-gas-sensor-ozone-module-for-arduino-uno-mega2560-r3-raspberry-pi.html</t>
  </si>
  <si>
    <t>not sure which specifically -&gt; http://www.mouser.com/Search/Refine.aspx?Keyword=LMR23630</t>
  </si>
  <si>
    <t>what sensors need this?</t>
  </si>
  <si>
    <t>2.2 uF cap</t>
  </si>
  <si>
    <t>.1 uF cap</t>
  </si>
  <si>
    <t>47 pF cap</t>
  </si>
  <si>
    <t>10 uH inductor</t>
  </si>
  <si>
    <t>88.7 kOhm Res</t>
  </si>
  <si>
    <t>22.1 kOhm res</t>
  </si>
  <si>
    <t>100 uF cap</t>
  </si>
  <si>
    <t>10 uF cap</t>
  </si>
  <si>
    <t>for 12V to 5V converter</t>
  </si>
  <si>
    <t>http://www.mouser.com/ProductDetail/Xicon/21RZ310-RC/?qs=sGAEpiMZZMsh%252b1woXyUXj4Lcw%252bucu3Xin%2fNtuJq8XzM%3d</t>
  </si>
  <si>
    <t>http://www.mouser.com/ProductDetail/Lelon/REA100M1HBK-0511P/?qs=sGAEpiMZZMsh%252b1woXyUXjz8pyGOK%2fuWwA3rShX6mphk%3d</t>
  </si>
  <si>
    <t>http://www.mouser.com/ProductDetail/Cornell-Dubilier-CDE/225CKE100M/?qs=sGAEpiMZZMsh%252b1woXyUXj6tSaZI%252bOgx%2fXE5QSuTvDEA%3d</t>
  </si>
  <si>
    <t>http://www.mouser.com/ProductDetail/Lelon/RGA101M1EBK-0611G/?qs=sGAEpiMZZMsh%252b1woXyUXj%252bLhpznb1dGkVkput2IKmCs%3d</t>
  </si>
  <si>
    <t>http://www.mouser.com/ProductDetail/Vishay-Sprague/1C10C0G470J050B/?qs=sGAEpiMZZMsh%252b1woXyUXj%2fihqgOgbrD4VfwvH8CFL1g%3d</t>
  </si>
  <si>
    <t>http://www.mouser.com/ProductDetail/Fastron/SMCC-N-100K-02/?qs=sGAEpiMZZMv126LJFLh8y6fCWMHuAQtXUOlAjH1e5so%3d</t>
  </si>
  <si>
    <t>http://www.mouser.com/ProductDetail/Vishay-Dale/RN55D8872FB14/?qs=sGAEpiMZZMtG0KNrPCHnjYr8f0umZlqe3WdzpYpzp%2fA%3d</t>
  </si>
  <si>
    <t>http://www.mouser.com/ProductDetail/Yageo/MFR-25FBF52-22K1/?qs=sGAEpiMZZMtG0KNrPCHnjd9FzROebMyLzlxbvsU%252b8gQ%3d</t>
  </si>
  <si>
    <t>bolt</t>
  </si>
  <si>
    <t>fender washer</t>
  </si>
  <si>
    <t>nut</t>
  </si>
  <si>
    <t>locknut</t>
  </si>
  <si>
    <t>lock washer</t>
  </si>
  <si>
    <t>aluminum piece</t>
  </si>
  <si>
    <t>Home Depot - update</t>
  </si>
  <si>
    <t>SOMEWHERE</t>
  </si>
  <si>
    <t>5V POE receiver</t>
  </si>
  <si>
    <t>https://www.amazon.com/UCTRONICS-802-3af-Splitter-Ethernet-Raspberry/dp/B01MDLUSE7/</t>
  </si>
  <si>
    <t>12V POE receive</t>
  </si>
  <si>
    <t>for 12V to 5V converter AND temperature sensor</t>
  </si>
  <si>
    <t>https://www.amazon.com/dp/B01MPWW2UV/ref=biss_dp_t_asn</t>
  </si>
  <si>
    <t>AMAZON - update</t>
  </si>
  <si>
    <t>Non-Aeroqual</t>
  </si>
  <si>
    <t>Aeroqual</t>
  </si>
  <si>
    <t>1.2x total</t>
  </si>
  <si>
    <t>total</t>
  </si>
  <si>
    <t>GRAINGER</t>
  </si>
  <si>
    <t>https://www.grainger.com/product/FABORY-Tap-Bolt-41UG59?s_pp=false&amp;picUrl=//static.grainger.com/rp/s/is/image/Grainger/25CL06_AS01?$smthumb$</t>
  </si>
  <si>
    <t>Stainless Steel 1/4" x 1" bolt</t>
  </si>
  <si>
    <t>cheaper zinc alternative: https://www.grainger.com/product/FABORY-Tap-Bolt-41UC68?s_pp=false&amp;picUrl=//static.grainger.com/rp/s/is/image/Grainger/25CL06_AS01?$smthumb$</t>
  </si>
  <si>
    <t>https://www.grainger.com/product/GRAINGER-APPROVED-Split-Lock-Washer-6DYU9?s_pp=false&amp;picUrl=//static.grainger.com/rp/s/is/image/Grainger/1JY98_AS01?$smthumb$</t>
  </si>
  <si>
    <t>zinc - doesn't need to be steel</t>
  </si>
  <si>
    <t>https://www.grainger.com/product/GRAINGER-APPROVED-1-4-x1-1-4-O-D-4ARW4</t>
  </si>
  <si>
    <t>https://www.grainger.com/product/FABORY-1-4-20-Hex-Nut-22UK70</t>
  </si>
  <si>
    <t>Stainless Steel</t>
  </si>
  <si>
    <t>zinc - safe inside box</t>
  </si>
  <si>
    <t>https://www.grainger.com/product/FABORY-1-4-20-Nylon-Insert-Lock-Nut-22RV96</t>
  </si>
  <si>
    <t>stainless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</si>
</sst>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1">
    <xf numFmtId="0" fontId="0" fillId="0" borderId="0" xfId="0"/>
    <xf numFmtId="8" fontId="0" fillId="0" borderId="0" xfId="0" applyNumberFormat="1"/>
    <xf numFmtId="0" fontId="1" fillId="0" borderId="0" xfId="1"/>
    <xf numFmtId="6" fontId="0" fillId="0" borderId="0" xfId="0" applyNumberFormat="1"/>
    <xf numFmtId="164" fontId="0" fillId="0" borderId="0" xfId="0" applyNumberFormat="1"/>
    <xf numFmtId="8" fontId="2" fillId="0" borderId="0" xfId="0" applyNumberFormat="1" applyFont="1"/>
    <xf numFmtId="0" fontId="2" fillId="0" borderId="0" xfId="0" applyFont="1"/>
    <xf numFmtId="8" fontId="0" fillId="0" borderId="0" xfId="0" applyNumberFormat="1" applyFont="1"/>
    <xf numFmtId="0" fontId="4" fillId="0" borderId="0" xfId="0" applyFont="1"/>
    <xf numFmtId="164" fontId="2" fillId="0" borderId="0" xfId="0" applyNumberFormat="1" applyFont="1"/>
    <xf numFmtId="0" fontId="3" fillId="0" borderId="1" xfId="2"/>
  </cellXfs>
  <cellStyles count="3">
    <cellStyle name="Heading 1" xfId="2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KOA-Speer/MFS1-4DCT52R1002F" TargetMode="External"/><Relationship Id="rId2" Type="http://schemas.openxmlformats.org/officeDocument/2006/relationships/hyperlink" Target="https://www.sparkfun.com/products/9689" TargetMode="External"/><Relationship Id="rId1" Type="http://schemas.openxmlformats.org/officeDocument/2006/relationships/hyperlink" Target="https://www.dfrobot.com/index.php?route=product/product&amp;product_id=1272&amp;search=SEN0177&amp;description=tru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ProductDetail/KOA-Speer/MFS1-4DCT52R200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0" sqref="E20"/>
    </sheetView>
  </sheetViews>
  <sheetFormatPr defaultRowHeight="14.4" x14ac:dyDescent="0.3"/>
  <cols>
    <col min="1" max="1" width="11.44140625" bestFit="1" customWidth="1"/>
    <col min="2" max="2" width="10.5546875" bestFit="1" customWidth="1"/>
    <col min="5" max="5" width="10.5546875" bestFit="1" customWidth="1"/>
  </cols>
  <sheetData>
    <row r="1" spans="1:2" x14ac:dyDescent="0.3">
      <c r="A1" t="s">
        <v>52</v>
      </c>
      <c r="B1" t="s">
        <v>53</v>
      </c>
    </row>
    <row r="4" spans="1:2" x14ac:dyDescent="0.3">
      <c r="A4" t="str">
        <f>Itemized!A3</f>
        <v>SAINSMART</v>
      </c>
      <c r="B4" s="4">
        <f>Itemized!E3</f>
        <v>4997.5</v>
      </c>
    </row>
    <row r="5" spans="1:2" x14ac:dyDescent="0.3">
      <c r="A5" t="str">
        <f>Itemized!A5</f>
        <v>DF ROBOT</v>
      </c>
      <c r="B5" s="4">
        <f>Itemized!E5</f>
        <v>2345</v>
      </c>
    </row>
    <row r="6" spans="1:2" x14ac:dyDescent="0.3">
      <c r="A6" t="str">
        <f>Itemized!A7</f>
        <v>SPARKFUN</v>
      </c>
      <c r="B6" s="4">
        <f>Itemized!E9</f>
        <v>1115</v>
      </c>
    </row>
    <row r="7" spans="1:2" x14ac:dyDescent="0.3">
      <c r="A7" t="str">
        <f>Itemized!A11</f>
        <v>AEROQUAL</v>
      </c>
      <c r="B7" s="4">
        <f>Itemized!E11</f>
        <v>19125</v>
      </c>
    </row>
    <row r="8" spans="1:2" x14ac:dyDescent="0.3">
      <c r="A8" t="str">
        <f>Itemized!A13</f>
        <v>ALPHASENSE</v>
      </c>
      <c r="B8" s="4">
        <f>Itemized!E13</f>
        <v>13375</v>
      </c>
    </row>
    <row r="9" spans="1:2" x14ac:dyDescent="0.3">
      <c r="A9" t="str">
        <f>Itemized!A15</f>
        <v>POLYCASE</v>
      </c>
      <c r="B9" s="4">
        <f>Itemized!E17</f>
        <v>3845</v>
      </c>
    </row>
    <row r="10" spans="1:2" x14ac:dyDescent="0.3">
      <c r="A10" t="str">
        <f>Itemized!A19</f>
        <v>MOUSER</v>
      </c>
      <c r="B10" s="4">
        <f>Itemized!E30</f>
        <v>404.34999999999997</v>
      </c>
    </row>
    <row r="11" spans="1:2" x14ac:dyDescent="0.3">
      <c r="A11" t="str">
        <f>Itemized!A32</f>
        <v>JAMECO</v>
      </c>
      <c r="B11" s="4">
        <f>Itemized!E35</f>
        <v>1372.78</v>
      </c>
    </row>
    <row r="12" spans="1:2" x14ac:dyDescent="0.3">
      <c r="A12" t="str">
        <f>Itemized!A37</f>
        <v>SAINSMART</v>
      </c>
      <c r="B12" s="4">
        <f>Itemized!E37</f>
        <v>4997.5</v>
      </c>
    </row>
    <row r="13" spans="1:2" x14ac:dyDescent="0.3">
      <c r="A13" t="str">
        <f>Itemized!A39</f>
        <v>GRAINGER</v>
      </c>
      <c r="B13" s="4">
        <f>Itemized!E45</f>
        <v>982.7</v>
      </c>
    </row>
    <row r="14" spans="1:2" x14ac:dyDescent="0.3">
      <c r="A14" t="str">
        <f>Itemized!A47</f>
        <v>SOMEWHERE</v>
      </c>
      <c r="B14" s="4">
        <f>Itemized!E49</f>
        <v>2492.5</v>
      </c>
    </row>
    <row r="19" spans="2:5" x14ac:dyDescent="0.3">
      <c r="B19" s="6" t="s">
        <v>96</v>
      </c>
      <c r="E19" s="6" t="s">
        <v>95</v>
      </c>
    </row>
    <row r="20" spans="2:5" x14ac:dyDescent="0.3">
      <c r="B20" s="5">
        <f>SUM(B4:B15)</f>
        <v>55052.329999999994</v>
      </c>
      <c r="E20" s="5">
        <f>B20*1.2</f>
        <v>66062.795999999988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abSelected="1" topLeftCell="A16" zoomScaleNormal="100" zoomScaleSheetLayoutView="100" workbookViewId="0">
      <selection activeCell="D26" sqref="D26"/>
    </sheetView>
  </sheetViews>
  <sheetFormatPr defaultRowHeight="14.4" x14ac:dyDescent="0.3"/>
  <cols>
    <col min="1" max="1" width="16.77734375" customWidth="1"/>
    <col min="2" max="2" width="13.6640625" bestFit="1" customWidth="1"/>
    <col min="3" max="3" width="10" bestFit="1" customWidth="1"/>
    <col min="4" max="4" width="10.88671875" bestFit="1" customWidth="1"/>
    <col min="5" max="5" width="11.5546875" customWidth="1"/>
    <col min="13" max="13" width="4.77734375" customWidth="1"/>
    <col min="14" max="14" width="23.21875" bestFit="1" customWidth="1"/>
  </cols>
  <sheetData>
    <row r="1" spans="1:14" ht="20.399999999999999" thickBot="1" x14ac:dyDescent="0.45">
      <c r="A1" s="10" t="s">
        <v>0</v>
      </c>
      <c r="B1" s="10" t="s">
        <v>2</v>
      </c>
      <c r="C1" s="10" t="s">
        <v>13</v>
      </c>
      <c r="D1" s="10" t="s">
        <v>15</v>
      </c>
      <c r="E1" s="10" t="s">
        <v>18</v>
      </c>
      <c r="F1" s="10"/>
      <c r="G1" s="10"/>
      <c r="H1" s="10"/>
      <c r="I1" s="10"/>
      <c r="J1" s="10"/>
      <c r="K1" s="10"/>
      <c r="L1" s="10"/>
      <c r="M1" s="10" t="s">
        <v>17</v>
      </c>
      <c r="N1" s="10" t="s">
        <v>5</v>
      </c>
    </row>
    <row r="2" spans="1:14" ht="15" thickTop="1" x14ac:dyDescent="0.3"/>
    <row r="3" spans="1:14" x14ac:dyDescent="0.3">
      <c r="A3" s="6" t="s">
        <v>1</v>
      </c>
      <c r="B3" t="s">
        <v>3</v>
      </c>
      <c r="C3" s="1">
        <v>19.989999999999998</v>
      </c>
      <c r="D3">
        <v>250</v>
      </c>
      <c r="E3" s="5">
        <f>C3*D3</f>
        <v>4997.5</v>
      </c>
      <c r="M3" t="s">
        <v>20</v>
      </c>
      <c r="N3" t="s">
        <v>6</v>
      </c>
    </row>
    <row r="4" spans="1:14" x14ac:dyDescent="0.3">
      <c r="E4" s="1"/>
    </row>
    <row r="5" spans="1:14" x14ac:dyDescent="0.3">
      <c r="A5" s="6" t="s">
        <v>4</v>
      </c>
      <c r="B5" t="s">
        <v>7</v>
      </c>
      <c r="C5" s="1">
        <v>46.9</v>
      </c>
      <c r="D5">
        <v>50</v>
      </c>
      <c r="E5" s="5">
        <f t="shared" ref="E5:E29" si="0">C5*D5</f>
        <v>2345</v>
      </c>
      <c r="M5" s="2" t="s">
        <v>21</v>
      </c>
      <c r="N5" t="s">
        <v>8</v>
      </c>
    </row>
    <row r="6" spans="1:14" x14ac:dyDescent="0.3">
      <c r="E6" s="1"/>
    </row>
    <row r="7" spans="1:14" x14ac:dyDescent="0.3">
      <c r="A7" s="6" t="s">
        <v>19</v>
      </c>
      <c r="B7" t="s">
        <v>30</v>
      </c>
      <c r="C7" s="1">
        <v>11.95</v>
      </c>
      <c r="D7">
        <v>50</v>
      </c>
      <c r="E7" s="1">
        <f t="shared" si="0"/>
        <v>597.5</v>
      </c>
      <c r="M7" s="2" t="s">
        <v>29</v>
      </c>
      <c r="N7" t="s">
        <v>26</v>
      </c>
    </row>
    <row r="8" spans="1:14" x14ac:dyDescent="0.3">
      <c r="B8" t="s">
        <v>28</v>
      </c>
      <c r="C8" s="1">
        <v>2.0699999999999998</v>
      </c>
      <c r="D8">
        <v>250</v>
      </c>
      <c r="E8" s="1">
        <f t="shared" si="0"/>
        <v>517.5</v>
      </c>
      <c r="M8" t="s">
        <v>24</v>
      </c>
      <c r="N8" t="s">
        <v>25</v>
      </c>
    </row>
    <row r="9" spans="1:14" x14ac:dyDescent="0.3">
      <c r="C9" s="1"/>
      <c r="E9" s="5">
        <f>SUM(E7:E8)</f>
        <v>1115</v>
      </c>
    </row>
    <row r="10" spans="1:14" x14ac:dyDescent="0.3">
      <c r="E10" s="1"/>
    </row>
    <row r="11" spans="1:14" x14ac:dyDescent="0.3">
      <c r="A11" s="6" t="s">
        <v>10</v>
      </c>
      <c r="B11" t="s">
        <v>11</v>
      </c>
      <c r="C11" s="3">
        <v>255</v>
      </c>
      <c r="D11">
        <v>75</v>
      </c>
      <c r="E11" s="5">
        <f t="shared" si="0"/>
        <v>19125</v>
      </c>
      <c r="M11" t="s">
        <v>22</v>
      </c>
      <c r="N11" t="s">
        <v>12</v>
      </c>
    </row>
    <row r="12" spans="1:14" x14ac:dyDescent="0.3">
      <c r="E12" s="1"/>
    </row>
    <row r="13" spans="1:14" x14ac:dyDescent="0.3">
      <c r="A13" s="6" t="s">
        <v>9</v>
      </c>
      <c r="B13" t="s">
        <v>14</v>
      </c>
      <c r="C13" s="4">
        <v>535</v>
      </c>
      <c r="D13">
        <v>25</v>
      </c>
      <c r="E13" s="5">
        <f t="shared" si="0"/>
        <v>13375</v>
      </c>
      <c r="M13" t="s">
        <v>23</v>
      </c>
      <c r="N13" t="s">
        <v>27</v>
      </c>
    </row>
    <row r="14" spans="1:14" x14ac:dyDescent="0.3">
      <c r="A14" s="6"/>
      <c r="C14" s="4"/>
      <c r="E14" s="5"/>
    </row>
    <row r="15" spans="1:14" x14ac:dyDescent="0.3">
      <c r="A15" s="6" t="s">
        <v>31</v>
      </c>
      <c r="B15" t="s">
        <v>34</v>
      </c>
      <c r="C15" s="4">
        <v>12.96</v>
      </c>
      <c r="D15">
        <v>175</v>
      </c>
      <c r="E15" s="7">
        <f>C15*D15 + 100</f>
        <v>2368</v>
      </c>
      <c r="M15" t="s">
        <v>36</v>
      </c>
      <c r="N15" t="s">
        <v>32</v>
      </c>
    </row>
    <row r="16" spans="1:14" x14ac:dyDescent="0.3">
      <c r="A16" s="6"/>
      <c r="B16" t="s">
        <v>35</v>
      </c>
      <c r="C16" s="4">
        <v>18.36</v>
      </c>
      <c r="D16">
        <v>75</v>
      </c>
      <c r="E16" s="7">
        <f>C16*D16 + 100</f>
        <v>1477</v>
      </c>
      <c r="M16" t="s">
        <v>37</v>
      </c>
      <c r="N16" t="s">
        <v>33</v>
      </c>
    </row>
    <row r="17" spans="1:15" x14ac:dyDescent="0.3">
      <c r="A17" s="6"/>
      <c r="C17" s="4"/>
      <c r="E17" s="5">
        <f>SUM(E15:E16)</f>
        <v>3845</v>
      </c>
    </row>
    <row r="18" spans="1:15" x14ac:dyDescent="0.3">
      <c r="E18" s="5"/>
    </row>
    <row r="19" spans="1:15" x14ac:dyDescent="0.3">
      <c r="A19" s="6" t="s">
        <v>16</v>
      </c>
      <c r="B19" t="s">
        <v>38</v>
      </c>
      <c r="C19" s="4">
        <v>7.5999999999999998E-2</v>
      </c>
      <c r="D19">
        <v>250</v>
      </c>
      <c r="E19" s="7">
        <f t="shared" si="0"/>
        <v>19</v>
      </c>
      <c r="M19" s="2" t="s">
        <v>40</v>
      </c>
      <c r="N19" t="s">
        <v>42</v>
      </c>
      <c r="O19" s="8" t="s">
        <v>61</v>
      </c>
    </row>
    <row r="20" spans="1:15" x14ac:dyDescent="0.3">
      <c r="B20" t="s">
        <v>39</v>
      </c>
      <c r="C20" s="4">
        <v>0.1</v>
      </c>
      <c r="D20">
        <v>250</v>
      </c>
      <c r="E20" s="7">
        <f t="shared" si="0"/>
        <v>25</v>
      </c>
      <c r="M20" s="2" t="s">
        <v>41</v>
      </c>
      <c r="N20" t="s">
        <v>42</v>
      </c>
      <c r="O20" s="8" t="s">
        <v>61</v>
      </c>
    </row>
    <row r="21" spans="1:15" x14ac:dyDescent="0.3">
      <c r="B21" t="s">
        <v>44</v>
      </c>
      <c r="C21" s="1">
        <v>3.86</v>
      </c>
      <c r="D21">
        <v>75</v>
      </c>
      <c r="E21" s="7">
        <f t="shared" si="0"/>
        <v>289.5</v>
      </c>
      <c r="M21" t="s">
        <v>43</v>
      </c>
      <c r="N21" t="s">
        <v>45</v>
      </c>
      <c r="O21" s="8" t="s">
        <v>60</v>
      </c>
    </row>
    <row r="22" spans="1:15" x14ac:dyDescent="0.3">
      <c r="B22" t="s">
        <v>69</v>
      </c>
      <c r="C22" s="4">
        <v>7.6999999999999999E-2</v>
      </c>
      <c r="D22">
        <v>75</v>
      </c>
      <c r="E22" s="7">
        <f t="shared" si="0"/>
        <v>5.7750000000000004</v>
      </c>
      <c r="M22" t="s">
        <v>72</v>
      </c>
      <c r="N22" t="s">
        <v>70</v>
      </c>
    </row>
    <row r="23" spans="1:15" x14ac:dyDescent="0.3">
      <c r="B23" t="s">
        <v>62</v>
      </c>
      <c r="C23" s="4">
        <v>5.3999999999999999E-2</v>
      </c>
      <c r="D23">
        <v>75</v>
      </c>
      <c r="E23" s="7">
        <f t="shared" si="0"/>
        <v>4.05</v>
      </c>
      <c r="M23" t="s">
        <v>73</v>
      </c>
      <c r="N23" t="s">
        <v>70</v>
      </c>
    </row>
    <row r="24" spans="1:15" x14ac:dyDescent="0.3">
      <c r="B24" t="s">
        <v>63</v>
      </c>
      <c r="C24" s="4">
        <v>0.08</v>
      </c>
      <c r="D24">
        <f>75+250</f>
        <v>325</v>
      </c>
      <c r="E24" s="7">
        <f t="shared" si="0"/>
        <v>26</v>
      </c>
      <c r="F24" s="1"/>
      <c r="M24" t="s">
        <v>71</v>
      </c>
      <c r="N24" t="s">
        <v>90</v>
      </c>
    </row>
    <row r="25" spans="1:15" x14ac:dyDescent="0.3">
      <c r="B25" t="s">
        <v>68</v>
      </c>
      <c r="C25" s="4">
        <v>8.2000000000000003E-2</v>
      </c>
      <c r="D25">
        <v>75</v>
      </c>
      <c r="E25" s="7">
        <f t="shared" si="0"/>
        <v>6.15</v>
      </c>
      <c r="F25" s="1"/>
      <c r="M25" t="s">
        <v>74</v>
      </c>
      <c r="N25" t="s">
        <v>70</v>
      </c>
    </row>
    <row r="26" spans="1:15" x14ac:dyDescent="0.3">
      <c r="B26" t="s">
        <v>64</v>
      </c>
      <c r="C26" s="4">
        <v>0.11899999999999999</v>
      </c>
      <c r="D26">
        <v>75</v>
      </c>
      <c r="E26" s="7">
        <f t="shared" si="0"/>
        <v>8.9249999999999989</v>
      </c>
      <c r="M26" t="s">
        <v>75</v>
      </c>
      <c r="N26" t="s">
        <v>70</v>
      </c>
    </row>
    <row r="27" spans="1:15" x14ac:dyDescent="0.3">
      <c r="B27" t="s">
        <v>65</v>
      </c>
      <c r="C27" s="4">
        <v>0.13300000000000001</v>
      </c>
      <c r="D27">
        <v>75</v>
      </c>
      <c r="E27" s="7">
        <f t="shared" si="0"/>
        <v>9.9750000000000014</v>
      </c>
      <c r="M27" t="s">
        <v>76</v>
      </c>
      <c r="N27" t="s">
        <v>70</v>
      </c>
    </row>
    <row r="28" spans="1:15" x14ac:dyDescent="0.3">
      <c r="B28" t="s">
        <v>66</v>
      </c>
      <c r="C28" s="4">
        <v>0.10100000000000001</v>
      </c>
      <c r="D28">
        <v>75</v>
      </c>
      <c r="E28" s="7">
        <f t="shared" si="0"/>
        <v>7.5750000000000002</v>
      </c>
      <c r="M28" t="s">
        <v>77</v>
      </c>
      <c r="N28" t="s">
        <v>70</v>
      </c>
    </row>
    <row r="29" spans="1:15" x14ac:dyDescent="0.3">
      <c r="B29" t="s">
        <v>67</v>
      </c>
      <c r="C29" s="4">
        <v>3.2000000000000001E-2</v>
      </c>
      <c r="D29">
        <v>75</v>
      </c>
      <c r="E29" s="7">
        <f t="shared" si="0"/>
        <v>2.4</v>
      </c>
      <c r="M29" t="s">
        <v>78</v>
      </c>
      <c r="N29" t="s">
        <v>70</v>
      </c>
    </row>
    <row r="30" spans="1:15" x14ac:dyDescent="0.3">
      <c r="E30" s="5">
        <f>SUM(E19:E29)</f>
        <v>404.34999999999997</v>
      </c>
    </row>
    <row r="32" spans="1:15" x14ac:dyDescent="0.3">
      <c r="A32" s="6" t="s">
        <v>46</v>
      </c>
      <c r="B32" t="s">
        <v>48</v>
      </c>
      <c r="C32" s="1">
        <v>4.95</v>
      </c>
      <c r="D32">
        <v>250</v>
      </c>
      <c r="E32" s="1">
        <f>C32*D32</f>
        <v>1237.5</v>
      </c>
      <c r="M32" t="s">
        <v>47</v>
      </c>
      <c r="N32" t="s">
        <v>49</v>
      </c>
    </row>
    <row r="33" spans="1:16" x14ac:dyDescent="0.3">
      <c r="B33" t="s">
        <v>54</v>
      </c>
      <c r="C33" s="1">
        <v>31.39</v>
      </c>
      <c r="D33">
        <v>2</v>
      </c>
      <c r="E33" s="1">
        <f>C33*D33</f>
        <v>62.78</v>
      </c>
      <c r="M33" t="s">
        <v>50</v>
      </c>
      <c r="N33" t="s">
        <v>51</v>
      </c>
    </row>
    <row r="34" spans="1:16" x14ac:dyDescent="0.3">
      <c r="B34" t="s">
        <v>56</v>
      </c>
      <c r="C34" s="1">
        <v>0.28999999999999998</v>
      </c>
      <c r="D34">
        <v>250</v>
      </c>
      <c r="E34" s="1">
        <f>C34*D34</f>
        <v>72.5</v>
      </c>
      <c r="M34" t="s">
        <v>55</v>
      </c>
      <c r="N34" t="s">
        <v>57</v>
      </c>
      <c r="O34" s="8" t="s">
        <v>58</v>
      </c>
    </row>
    <row r="35" spans="1:16" x14ac:dyDescent="0.3">
      <c r="E35" s="5">
        <f>SUM(E32:E34)</f>
        <v>1372.78</v>
      </c>
    </row>
    <row r="37" spans="1:16" x14ac:dyDescent="0.3">
      <c r="A37" s="6" t="s">
        <v>1</v>
      </c>
      <c r="B37" t="s">
        <v>3</v>
      </c>
      <c r="C37" s="1">
        <v>19.989999999999998</v>
      </c>
      <c r="D37">
        <v>250</v>
      </c>
      <c r="E37" s="5">
        <f>C37*D37</f>
        <v>4997.5</v>
      </c>
      <c r="M37" t="s">
        <v>59</v>
      </c>
      <c r="N37" t="s">
        <v>6</v>
      </c>
    </row>
    <row r="39" spans="1:16" x14ac:dyDescent="0.3">
      <c r="A39" s="6" t="s">
        <v>97</v>
      </c>
      <c r="B39" t="s">
        <v>79</v>
      </c>
      <c r="C39" s="4">
        <f>19.49/100</f>
        <v>0.19489999999999999</v>
      </c>
      <c r="D39">
        <v>1000</v>
      </c>
      <c r="E39" s="4">
        <f>C39*D39</f>
        <v>194.89999999999998</v>
      </c>
      <c r="M39" t="s">
        <v>98</v>
      </c>
      <c r="N39" t="s">
        <v>99</v>
      </c>
      <c r="P39" t="s">
        <v>100</v>
      </c>
    </row>
    <row r="40" spans="1:16" x14ac:dyDescent="0.3">
      <c r="B40" t="s">
        <v>83</v>
      </c>
      <c r="C40" s="4">
        <f>1.76/100</f>
        <v>1.7600000000000001E-2</v>
      </c>
      <c r="D40">
        <v>1000</v>
      </c>
      <c r="E40" s="4">
        <f t="shared" ref="E40:E44" si="1">C40*D40</f>
        <v>17.600000000000001</v>
      </c>
      <c r="M40" t="s">
        <v>101</v>
      </c>
      <c r="N40" t="s">
        <v>106</v>
      </c>
    </row>
    <row r="41" spans="1:16" x14ac:dyDescent="0.3">
      <c r="B41" t="s">
        <v>80</v>
      </c>
      <c r="C41" s="4">
        <f>4.78/50</f>
        <v>9.5600000000000004E-2</v>
      </c>
      <c r="D41">
        <v>2000</v>
      </c>
      <c r="E41" s="4">
        <f t="shared" si="1"/>
        <v>191.20000000000002</v>
      </c>
      <c r="M41" t="s">
        <v>103</v>
      </c>
      <c r="N41" t="s">
        <v>102</v>
      </c>
    </row>
    <row r="42" spans="1:16" x14ac:dyDescent="0.3">
      <c r="B42" t="s">
        <v>81</v>
      </c>
      <c r="C42" s="4">
        <f>3.75/50</f>
        <v>7.4999999999999997E-2</v>
      </c>
      <c r="D42">
        <v>1000</v>
      </c>
      <c r="E42" s="4">
        <f t="shared" si="1"/>
        <v>75</v>
      </c>
      <c r="M42" t="s">
        <v>104</v>
      </c>
      <c r="N42" t="s">
        <v>105</v>
      </c>
    </row>
    <row r="43" spans="1:16" x14ac:dyDescent="0.3">
      <c r="B43" t="s">
        <v>84</v>
      </c>
      <c r="C43" s="4">
        <f>4.28/10</f>
        <v>0.42800000000000005</v>
      </c>
      <c r="D43">
        <v>500</v>
      </c>
      <c r="E43" s="4">
        <f t="shared" si="1"/>
        <v>214.00000000000003</v>
      </c>
    </row>
    <row r="44" spans="1:16" x14ac:dyDescent="0.3">
      <c r="B44" t="s">
        <v>82</v>
      </c>
      <c r="C44" s="4">
        <v>0.28999999999999998</v>
      </c>
      <c r="D44">
        <v>1000</v>
      </c>
      <c r="E44" s="4">
        <f t="shared" si="1"/>
        <v>290</v>
      </c>
      <c r="M44" t="s">
        <v>107</v>
      </c>
      <c r="N44" t="s">
        <v>108</v>
      </c>
    </row>
    <row r="45" spans="1:16" x14ac:dyDescent="0.3">
      <c r="E45" s="9">
        <f>SUM(E39:E44)</f>
        <v>982.7</v>
      </c>
    </row>
    <row r="47" spans="1:16" x14ac:dyDescent="0.3">
      <c r="A47" s="6" t="s">
        <v>86</v>
      </c>
      <c r="B47" t="s">
        <v>87</v>
      </c>
      <c r="C47" s="4">
        <v>10.39</v>
      </c>
      <c r="D47">
        <v>175</v>
      </c>
      <c r="E47" s="4">
        <f>C47*D47</f>
        <v>1818.25</v>
      </c>
      <c r="M47" t="s">
        <v>88</v>
      </c>
      <c r="N47" t="s">
        <v>93</v>
      </c>
      <c r="O47" s="8" t="s">
        <v>92</v>
      </c>
    </row>
    <row r="48" spans="1:16" x14ac:dyDescent="0.3">
      <c r="B48" t="s">
        <v>89</v>
      </c>
      <c r="C48" s="4">
        <v>8.99</v>
      </c>
      <c r="D48">
        <v>75</v>
      </c>
      <c r="E48" s="4">
        <f>C48*D48</f>
        <v>674.25</v>
      </c>
      <c r="M48" t="s">
        <v>91</v>
      </c>
      <c r="N48" t="s">
        <v>94</v>
      </c>
      <c r="O48" s="8" t="s">
        <v>92</v>
      </c>
    </row>
    <row r="49" spans="5:5" x14ac:dyDescent="0.3">
      <c r="E49" s="9">
        <f>SUM(E47:E48)</f>
        <v>2492.5</v>
      </c>
    </row>
    <row r="111" spans="5:5" x14ac:dyDescent="0.3">
      <c r="E111" s="8" t="s">
        <v>85</v>
      </c>
    </row>
    <row r="112" spans="5:5" x14ac:dyDescent="0.3">
      <c r="E112" s="8" t="s">
        <v>85</v>
      </c>
    </row>
    <row r="113" spans="5:5" x14ac:dyDescent="0.3">
      <c r="E113" s="8" t="s">
        <v>85</v>
      </c>
    </row>
    <row r="114" spans="5:5" x14ac:dyDescent="0.3">
      <c r="E114" s="8" t="s">
        <v>85</v>
      </c>
    </row>
    <row r="115" spans="5:5" x14ac:dyDescent="0.3">
      <c r="E115" s="8" t="s">
        <v>85</v>
      </c>
    </row>
    <row r="116" spans="5:5" x14ac:dyDescent="0.3">
      <c r="E116" s="8" t="s">
        <v>85</v>
      </c>
    </row>
  </sheetData>
  <hyperlinks>
    <hyperlink ref="M5" r:id="rId1"/>
    <hyperlink ref="M7" r:id="rId2" display="https://www.sparkfun.com/products/9689"/>
    <hyperlink ref="M19" r:id="rId3"/>
    <hyperlink ref="M2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QuickRef</vt:lpstr>
      <vt:lpstr>Itemized</vt:lpstr>
    </vt:vector>
  </TitlesOfParts>
  <Company>CGI Federal,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Krulick, Daniel</dc:creator>
  <cp:lastModifiedBy>Krulick, Daniel</cp:lastModifiedBy>
  <dcterms:created xsi:type="dcterms:W3CDTF">2017-05-10T20:14:41Z</dcterms:created>
  <dcterms:modified xsi:type="dcterms:W3CDTF">2017-05-20T03:16:51Z</dcterms:modified>
</cp:coreProperties>
</file>