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rulick\Documents\"/>
    </mc:Choice>
  </mc:AlternateContent>
  <bookViews>
    <workbookView xWindow="0" yWindow="0" windowWidth="23040" windowHeight="9972"/>
  </bookViews>
  <sheets>
    <sheet name="QuickRef" sheetId="2" r:id="rId1"/>
    <sheet name="Itemize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6" i="2"/>
  <c r="B15" i="2"/>
  <c r="A16" i="2"/>
  <c r="A15" i="2"/>
  <c r="F58" i="1"/>
  <c r="F60" i="1" l="1"/>
  <c r="F62" i="1"/>
  <c r="F72" i="1" l="1"/>
  <c r="F11" i="1"/>
  <c r="F9" i="1"/>
  <c r="F7" i="1"/>
  <c r="F5" i="1"/>
  <c r="F3" i="1"/>
  <c r="C44" i="1"/>
  <c r="F44" i="1" s="1"/>
  <c r="F56" i="1"/>
  <c r="F51" i="1"/>
  <c r="F50" i="1"/>
  <c r="F54" i="1" s="1"/>
  <c r="F47" i="1"/>
  <c r="F39" i="1"/>
  <c r="F37" i="1"/>
  <c r="F25" i="1"/>
  <c r="F26" i="1"/>
  <c r="F27" i="1"/>
  <c r="F28" i="1"/>
  <c r="F29" i="1"/>
  <c r="F30" i="1"/>
  <c r="F31" i="1"/>
  <c r="F32" i="1"/>
  <c r="F33" i="1"/>
  <c r="F34" i="1"/>
  <c r="D25" i="1"/>
  <c r="D24" i="1"/>
  <c r="F24" i="1" s="1"/>
  <c r="F35" i="1" s="1"/>
  <c r="E77" i="1"/>
  <c r="A14" i="2"/>
  <c r="F14" i="1"/>
  <c r="F15" i="1"/>
  <c r="F17" i="1"/>
  <c r="F18" i="1"/>
  <c r="F19" i="1"/>
  <c r="F20" i="1"/>
  <c r="F21" i="1"/>
  <c r="F13" i="1"/>
  <c r="C16" i="1"/>
  <c r="F16" i="1" s="1"/>
  <c r="F22" i="1" l="1"/>
  <c r="C45" i="1"/>
  <c r="F45" i="1" s="1"/>
  <c r="C43" i="1"/>
  <c r="F43" i="1" s="1"/>
  <c r="C42" i="1"/>
  <c r="F42" i="1" s="1"/>
  <c r="A13" i="2" l="1"/>
  <c r="C46" i="1"/>
  <c r="F46" i="1" s="1"/>
  <c r="A12" i="2"/>
  <c r="F38" i="1"/>
  <c r="A11" i="2"/>
  <c r="F48" i="1" l="1"/>
  <c r="B12" i="2" s="1"/>
  <c r="F40" i="1"/>
  <c r="B11" i="2" s="1"/>
  <c r="B9" i="2" l="1"/>
  <c r="B10" i="2"/>
  <c r="A9" i="2"/>
  <c r="A10" i="2" l="1"/>
  <c r="A8" i="2"/>
  <c r="A7" i="2"/>
  <c r="A6" i="2"/>
  <c r="A5" i="2"/>
  <c r="A4" i="2"/>
  <c r="B6" i="2" l="1"/>
  <c r="B7" i="2" l="1"/>
  <c r="B8" i="2"/>
  <c r="B5" i="2"/>
  <c r="B4" i="2" l="1"/>
  <c r="B13" i="2"/>
  <c r="B14" i="2"/>
</calcChain>
</file>

<file path=xl/sharedStrings.xml><?xml version="1.0" encoding="utf-8"?>
<sst xmlns="http://schemas.openxmlformats.org/spreadsheetml/2006/main" count="191" uniqueCount="138">
  <si>
    <t>supplier</t>
  </si>
  <si>
    <t>SAINSMART</t>
  </si>
  <si>
    <t>product</t>
  </si>
  <si>
    <t>MQ131</t>
  </si>
  <si>
    <t>DF ROBOT</t>
  </si>
  <si>
    <t>description</t>
  </si>
  <si>
    <t>budget ozone sensor</t>
  </si>
  <si>
    <t>SEN 0177</t>
  </si>
  <si>
    <t>budget PM2.5 sensor</t>
  </si>
  <si>
    <t>ALPHASENSE</t>
  </si>
  <si>
    <t>AEROQUAL</t>
  </si>
  <si>
    <t>SM50 LZAA</t>
  </si>
  <si>
    <t>expensive ozone</t>
  </si>
  <si>
    <t>price</t>
  </si>
  <si>
    <t>OPC-N2</t>
  </si>
  <si>
    <t>MOUSER</t>
  </si>
  <si>
    <t>link</t>
  </si>
  <si>
    <t>total cost</t>
  </si>
  <si>
    <t>SPARKFUN</t>
  </si>
  <si>
    <t>http://www.sainsmart.com/sainsmart-mq131-gas-sensor-ozone-module-for-arduino-uno-mega2560-r3-raspberry-pi.html</t>
  </si>
  <si>
    <t>https://www.dfrobot.com/index.php?route=product/product&amp;product_id=1272&amp;search=SEN0177&amp;description=true</t>
  </si>
  <si>
    <t>http://www.aeroqual.com/product/sm50-ozone-sensor-circuit</t>
  </si>
  <si>
    <t>http://www.alphasense.com/index.php/products/optical-particle-counter/</t>
  </si>
  <si>
    <t>https://www.sparkfun.com/products/8636</t>
  </si>
  <si>
    <t>Analog to Digital Converter</t>
  </si>
  <si>
    <t>new budget PM2.5 sensor</t>
  </si>
  <si>
    <t>expensive PM2.5</t>
  </si>
  <si>
    <t>MCP3002</t>
  </si>
  <si>
    <t xml:space="preserve">https://www.sparkfun.com/products/9689 </t>
  </si>
  <si>
    <t>GP2Y1010AU0F</t>
  </si>
  <si>
    <t>POLYCASE</t>
  </si>
  <si>
    <t>small case</t>
  </si>
  <si>
    <t>large case</t>
  </si>
  <si>
    <t>https://www.polycase.com/wp-33</t>
  </si>
  <si>
    <t>https://www.polycase.com/wp-39</t>
  </si>
  <si>
    <t>10K resistor</t>
  </si>
  <si>
    <t>20K resistor</t>
  </si>
  <si>
    <t>http://www.mouser.com/ProductDetail/KOA-Speer/MFS1-4DCT52R1002F</t>
  </si>
  <si>
    <t>http://www.mouser.com/ProductDetail/KOA-Speer/MFS1-4DCT52R2002F</t>
  </si>
  <si>
    <t>LMR23630</t>
  </si>
  <si>
    <t>12V to 5V converter</t>
  </si>
  <si>
    <t>JAMECO</t>
  </si>
  <si>
    <t>http://www.jameco.com/z/AD0405MX-G76-LF-ADDA-Corporation-Fan-5V-DC-5-7-CFM-40x40x10-110mA-Hypro-Bearings-3-11-Leads-Speed-Sensor-_2131928.html</t>
  </si>
  <si>
    <t>5V fan</t>
  </si>
  <si>
    <t>small airflow fan</t>
  </si>
  <si>
    <t>http://www.jameco.com/z/209074-R-1-Pound-Lead-Free-Solder-Roll-99-3Sn-0-7Cu-0-031-Inch-Diameter_209075.html</t>
  </si>
  <si>
    <t>99.3% tin, .7% copper</t>
  </si>
  <si>
    <t>Producer</t>
  </si>
  <si>
    <t>1lb solder reel</t>
  </si>
  <si>
    <t>http://www.jameco.com/z/TC77-3-3MCTTR-Microchip-Technology-Thermal-Sensor-with-SPI-Interface-SOT-23-5_2162610.html</t>
  </si>
  <si>
    <t>SOT-23-5</t>
  </si>
  <si>
    <t>Temperature sensor</t>
  </si>
  <si>
    <t>possible heat transfer issues with 12V-&gt;5V converter</t>
  </si>
  <si>
    <t>2.2 uF cap</t>
  </si>
  <si>
    <t>47 pF cap</t>
  </si>
  <si>
    <t>10 uH inductor</t>
  </si>
  <si>
    <t>88.7 kOhm Res</t>
  </si>
  <si>
    <t>22.1 kOhm res</t>
  </si>
  <si>
    <t>100 uF cap</t>
  </si>
  <si>
    <t>10 uF cap</t>
  </si>
  <si>
    <t>for 12V to 5V converter</t>
  </si>
  <si>
    <t>http://www.mouser.com/ProductDetail/Lelon/REA100M1HBK-0511P/?qs=sGAEpiMZZMsh%252b1woXyUXjz8pyGOK%2fuWwA3rShX6mphk%3d</t>
  </si>
  <si>
    <t>http://www.mouser.com/ProductDetail/Cornell-Dubilier-CDE/225CKE100M/?qs=sGAEpiMZZMsh%252b1woXyUXj6tSaZI%252bOgx%2fXE5QSuTvDEA%3d</t>
  </si>
  <si>
    <t>http://www.mouser.com/ProductDetail/Lelon/RGA101M1EBK-0611G/?qs=sGAEpiMZZMsh%252b1woXyUXj%252bLhpznb1dGkVkput2IKmCs%3d</t>
  </si>
  <si>
    <t>http://www.mouser.com/ProductDetail/Vishay-Sprague/1C10C0G470J050B/?qs=sGAEpiMZZMsh%252b1woXyUXj%2fihqgOgbrD4VfwvH8CFL1g%3d</t>
  </si>
  <si>
    <t>http://www.mouser.com/ProductDetail/Fastron/SMCC-N-100K-02/?qs=sGAEpiMZZMv126LJFLh8y6fCWMHuAQtXUOlAjH1e5so%3d</t>
  </si>
  <si>
    <t>http://www.mouser.com/ProductDetail/Vishay-Dale/RN55D8872FB14/?qs=sGAEpiMZZMtG0KNrPCHnjYr8f0umZlqe3WdzpYpzp%2fA%3d</t>
  </si>
  <si>
    <t>http://www.mouser.com/ProductDetail/Yageo/MFR-25FBF52-22K1/?qs=sGAEpiMZZMtG0KNrPCHnjd9FzROebMyLzlxbvsU%252b8gQ%3d</t>
  </si>
  <si>
    <t>bolt</t>
  </si>
  <si>
    <t>fender washer</t>
  </si>
  <si>
    <t>nut</t>
  </si>
  <si>
    <t>locknut</t>
  </si>
  <si>
    <t>lock washer</t>
  </si>
  <si>
    <t>aluminum piece</t>
  </si>
  <si>
    <t>5V POE receiver</t>
  </si>
  <si>
    <t>https://www.amazon.com/UCTRONICS-802-3af-Splitter-Ethernet-Raspberry/dp/B01MDLUSE7/</t>
  </si>
  <si>
    <t>12V POE receive</t>
  </si>
  <si>
    <t>https://www.amazon.com/dp/B01MPWW2UV/ref=biss_dp_t_asn</t>
  </si>
  <si>
    <t>AMAZON - update</t>
  </si>
  <si>
    <t>Non-Aeroqual</t>
  </si>
  <si>
    <t>Aeroqual</t>
  </si>
  <si>
    <t>total</t>
  </si>
  <si>
    <t>GRAINGER</t>
  </si>
  <si>
    <t>https://www.grainger.com/product/FABORY-Tap-Bolt-41UG59?s_pp=false&amp;picUrl=//static.grainger.com/rp/s/is/image/Grainger/25CL06_AS01?$smthumb$</t>
  </si>
  <si>
    <t>Stainless Steel 1/4" x 1" bolt</t>
  </si>
  <si>
    <t>cheaper zinc alternative: https://www.grainger.com/product/FABORY-Tap-Bolt-41UC68?s_pp=false&amp;picUrl=//static.grainger.com/rp/s/is/image/Grainger/25CL06_AS01?$smthumb$</t>
  </si>
  <si>
    <t>https://www.grainger.com/product/GRAINGER-APPROVED-Split-Lock-Washer-6DYU9?s_pp=false&amp;picUrl=//static.grainger.com/rp/s/is/image/Grainger/1JY98_AS01?$smthumb$</t>
  </si>
  <si>
    <t>https://www.grainger.com/product/GRAINGER-APPROVED-1-4-x1-1-4-O-D-4ARW4</t>
  </si>
  <si>
    <t>https://www.grainger.com/product/FABORY-1-4-20-Hex-Nut-22UK70</t>
  </si>
  <si>
    <t>Stainless Steel</t>
  </si>
  <si>
    <t>zinc - safe inside box</t>
  </si>
  <si>
    <t>https://www.grainger.com/product/FABORY-1-4-20-Nylon-Insert-Lock-Nut-22RV96</t>
  </si>
  <si>
    <t>stainless steel</t>
  </si>
  <si>
    <t>PCB</t>
  </si>
  <si>
    <t>.47 uF cap</t>
  </si>
  <si>
    <t>http://www.mouser.com/ProductDetail/Wurth-Electronics/860010672004/?qs=sGAEpiMZZMvzv9EAOJZmOykqXySMaJedQ6tEhPor0BI%3d</t>
  </si>
  <si>
    <t>http://www.mouser.com/Search/ProductDetail.aspx?R=LMR23630AFDDARvirtualkey59510000virtualkey595-LMR23630AFDDAR</t>
  </si>
  <si>
    <t>https://www.grainger.com/product/FABORY-1-4-x1-O-D-22UE85</t>
  </si>
  <si>
    <t>y</t>
  </si>
  <si>
    <t>?</t>
  </si>
  <si>
    <t>10 test</t>
  </si>
  <si>
    <t>research</t>
  </si>
  <si>
    <t>WP-33 test</t>
  </si>
  <si>
    <t>WP-39 test</t>
  </si>
  <si>
    <t>WP-33 Full</t>
  </si>
  <si>
    <t>WP-39 Full</t>
  </si>
  <si>
    <t>screws Full</t>
  </si>
  <si>
    <t>screw test</t>
  </si>
  <si>
    <t>shipping test</t>
  </si>
  <si>
    <t>shipping full</t>
  </si>
  <si>
    <t>machining test</t>
  </si>
  <si>
    <t>mounting screws</t>
  </si>
  <si>
    <t>$105.50 charge (x2)</t>
  </si>
  <si>
    <t>AMAZON?</t>
  </si>
  <si>
    <t>Somewhere?</t>
  </si>
  <si>
    <t>for 250</t>
  </si>
  <si>
    <t>Spares (20%)</t>
  </si>
  <si>
    <t>one per ozone sensor</t>
  </si>
  <si>
    <t>Price for exactly 250 + extra (base 20%)</t>
  </si>
  <si>
    <t>5V power outlet</t>
  </si>
  <si>
    <t>12V power outlet</t>
  </si>
  <si>
    <t>Chicken scratch - ignore what's below here</t>
  </si>
  <si>
    <t>sensor mounts</t>
  </si>
  <si>
    <t>DHT11</t>
  </si>
  <si>
    <t>https://www.dfrobot.com/product-174.html</t>
  </si>
  <si>
    <t>Cheap temperature/humidity</t>
  </si>
  <si>
    <t>Raspberry Pi</t>
  </si>
  <si>
    <t>SD Card</t>
  </si>
  <si>
    <t>might need additional screws or something to hold sensors on</t>
  </si>
  <si>
    <t>this should be an overestimate - not sure how much it'll actually cost</t>
  </si>
  <si>
    <t>https://www.arrow.com/en/products/raspberrypi3/raspberry-pi-foundation</t>
  </si>
  <si>
    <t>https://www.adorama.com/kgsdhc8gc4n.html</t>
  </si>
  <si>
    <t>ARROW</t>
  </si>
  <si>
    <t>ADORAMA</t>
  </si>
  <si>
    <t>Raspberry Pi 3 Model B</t>
  </si>
  <si>
    <t>https://www.element14.com/community/community/raspberry-pi?src=raspberrypi</t>
  </si>
  <si>
    <t>Used Arrow because Element14 was out of stock --&gt;</t>
  </si>
  <si>
    <t>8 gigs, class 4 -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</si>
</sst>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23">
    <xf numFmtId="0" fontId="0" fillId="0" borderId="0" xfId="0"/>
    <xf numFmtId="8" fontId="0" fillId="0" borderId="0" xfId="0" applyNumberFormat="1"/>
    <xf numFmtId="0" fontId="1" fillId="0" borderId="0" xfId="1"/>
    <xf numFmtId="6" fontId="0" fillId="0" borderId="0" xfId="0" applyNumberFormat="1"/>
    <xf numFmtId="164" fontId="0" fillId="0" borderId="0" xfId="0" applyNumberFormat="1"/>
    <xf numFmtId="8" fontId="2" fillId="0" borderId="0" xfId="0" applyNumberFormat="1" applyFont="1"/>
    <xf numFmtId="0" fontId="2" fillId="0" borderId="0" xfId="0" applyFont="1"/>
    <xf numFmtId="8" fontId="0" fillId="0" borderId="0" xfId="0" applyNumberFormat="1" applyFont="1"/>
    <xf numFmtId="0" fontId="4" fillId="0" borderId="0" xfId="0" applyFont="1"/>
    <xf numFmtId="164" fontId="2" fillId="0" borderId="0" xfId="0" applyNumberFormat="1" applyFont="1"/>
    <xf numFmtId="0" fontId="3" fillId="0" borderId="1" xfId="2"/>
    <xf numFmtId="0" fontId="5" fillId="0" borderId="0" xfId="0" applyFont="1"/>
    <xf numFmtId="164" fontId="5" fillId="0" borderId="0" xfId="0" applyNumberFormat="1" applyFont="1"/>
    <xf numFmtId="8" fontId="5" fillId="0" borderId="0" xfId="0" applyNumberFormat="1" applyFont="1"/>
    <xf numFmtId="0" fontId="6" fillId="0" borderId="0" xfId="0" applyFont="1"/>
    <xf numFmtId="0" fontId="0" fillId="0" borderId="0" xfId="0" applyFill="1"/>
    <xf numFmtId="8" fontId="0" fillId="0" borderId="0" xfId="0" applyNumberFormat="1" applyFill="1"/>
    <xf numFmtId="0" fontId="4" fillId="0" borderId="0" xfId="0" applyFont="1" applyFill="1"/>
    <xf numFmtId="8" fontId="2" fillId="0" borderId="0" xfId="0" applyNumberFormat="1" applyFont="1" applyFill="1"/>
    <xf numFmtId="49" fontId="0" fillId="0" borderId="0" xfId="0" applyNumberFormat="1"/>
    <xf numFmtId="0" fontId="0" fillId="2" borderId="0" xfId="0" applyFill="1"/>
    <xf numFmtId="164" fontId="0" fillId="0" borderId="0" xfId="0" applyNumberFormat="1" applyFont="1"/>
    <xf numFmtId="0" fontId="2" fillId="0" borderId="0" xfId="0" applyFont="1" applyFill="1"/>
  </cellXfs>
  <cellStyles count="3"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rama.com/kgsdhc8gc4n.html" TargetMode="External"/><Relationship Id="rId3" Type="http://schemas.openxmlformats.org/officeDocument/2006/relationships/hyperlink" Target="http://www.mouser.com/ProductDetail/KOA-Speer/MFS1-4DCT52R2002F" TargetMode="External"/><Relationship Id="rId7" Type="http://schemas.openxmlformats.org/officeDocument/2006/relationships/hyperlink" Target="https://www.grainger.com/product/FABORY-1-4-x1-O-D-22UE85" TargetMode="External"/><Relationship Id="rId2" Type="http://schemas.openxmlformats.org/officeDocument/2006/relationships/hyperlink" Target="http://www.mouser.com/ProductDetail/KOA-Speer/MFS1-4DCT52R1002F" TargetMode="External"/><Relationship Id="rId1" Type="http://schemas.openxmlformats.org/officeDocument/2006/relationships/hyperlink" Target="https://www.dfrobot.com/index.php?route=product/product&amp;product_id=1272&amp;search=SEN0177&amp;description=true" TargetMode="External"/><Relationship Id="rId6" Type="http://schemas.openxmlformats.org/officeDocument/2006/relationships/hyperlink" Target="https://www.grainger.com/product/GRAINGER-APPROVED-1-4-x1-1-4-O-D-4ARW4" TargetMode="External"/><Relationship Id="rId5" Type="http://schemas.openxmlformats.org/officeDocument/2006/relationships/hyperlink" Target="https://www.sparkfun.com/products/9689" TargetMode="External"/><Relationship Id="rId4" Type="http://schemas.openxmlformats.org/officeDocument/2006/relationships/hyperlink" Target="http://www.alphasense.com/index.php/products/optical-particle-counter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4" x14ac:dyDescent="0.3"/>
  <cols>
    <col min="1" max="1" width="11.44140625" bestFit="1" customWidth="1"/>
    <col min="2" max="2" width="17.77734375" bestFit="1" customWidth="1"/>
    <col min="4" max="4" width="14.109375" bestFit="1" customWidth="1"/>
    <col min="5" max="5" width="10.5546875" bestFit="1" customWidth="1"/>
  </cols>
  <sheetData>
    <row r="1" spans="1:3" x14ac:dyDescent="0.3">
      <c r="A1" t="s">
        <v>47</v>
      </c>
      <c r="B1" t="s">
        <v>118</v>
      </c>
      <c r="C1" s="19"/>
    </row>
    <row r="4" spans="1:3" x14ac:dyDescent="0.3">
      <c r="A4" t="str">
        <f>Itemized!A3</f>
        <v>SAINSMART</v>
      </c>
      <c r="B4" s="4">
        <f>Itemized!F3</f>
        <v>5996.9999999999991</v>
      </c>
    </row>
    <row r="5" spans="1:3" x14ac:dyDescent="0.3">
      <c r="A5" t="str">
        <f>Itemized!A5</f>
        <v>DF ROBOT</v>
      </c>
      <c r="B5" s="4">
        <f>Itemized!F5</f>
        <v>2814</v>
      </c>
    </row>
    <row r="6" spans="1:3" x14ac:dyDescent="0.3">
      <c r="A6" t="str">
        <f>Itemized!A7</f>
        <v>SPARKFUN</v>
      </c>
      <c r="B6" s="4">
        <f>Itemized!F7</f>
        <v>621</v>
      </c>
    </row>
    <row r="7" spans="1:3" x14ac:dyDescent="0.3">
      <c r="A7" t="str">
        <f>Itemized!A9</f>
        <v>AEROQUAL</v>
      </c>
      <c r="B7" s="4">
        <f>Itemized!F9</f>
        <v>22950</v>
      </c>
    </row>
    <row r="8" spans="1:3" x14ac:dyDescent="0.3">
      <c r="A8" t="str">
        <f>Itemized!A11</f>
        <v>ALPHASENSE</v>
      </c>
      <c r="B8" s="4">
        <f>Itemized!F11</f>
        <v>16050</v>
      </c>
    </row>
    <row r="9" spans="1:3" x14ac:dyDescent="0.3">
      <c r="A9" t="str">
        <f>Itemized!A13</f>
        <v>POLYCASE</v>
      </c>
      <c r="B9" s="4">
        <f>Itemized!F22</f>
        <v>6222</v>
      </c>
    </row>
    <row r="10" spans="1:3" x14ac:dyDescent="0.3">
      <c r="A10" t="str">
        <f>Itemized!A24</f>
        <v>MOUSER</v>
      </c>
      <c r="B10" s="4">
        <f>Itemized!F35</f>
        <v>432.96</v>
      </c>
    </row>
    <row r="11" spans="1:3" x14ac:dyDescent="0.3">
      <c r="A11" t="str">
        <f>Itemized!A37</f>
        <v>JAMECO</v>
      </c>
      <c r="B11" s="4">
        <f>Itemized!F40</f>
        <v>1634.78</v>
      </c>
    </row>
    <row r="12" spans="1:3" x14ac:dyDescent="0.3">
      <c r="A12" t="str">
        <f>Itemized!A42</f>
        <v>GRAINGER</v>
      </c>
      <c r="B12" s="4">
        <f>Itemized!F48</f>
        <v>1101.48</v>
      </c>
    </row>
    <row r="13" spans="1:3" x14ac:dyDescent="0.3">
      <c r="A13" t="str">
        <f>Itemized!A50</f>
        <v>AMAZON?</v>
      </c>
      <c r="B13" s="4">
        <f>Itemized!F54</f>
        <v>2991</v>
      </c>
    </row>
    <row r="14" spans="1:3" x14ac:dyDescent="0.3">
      <c r="A14" t="str">
        <f>Itemized!A56</f>
        <v>Somewhere?</v>
      </c>
      <c r="B14" s="4">
        <f>Itemized!F58</f>
        <v>4500</v>
      </c>
    </row>
    <row r="15" spans="1:3" x14ac:dyDescent="0.3">
      <c r="A15" t="str">
        <f>Itemized!A60</f>
        <v>ARROW</v>
      </c>
      <c r="B15" s="4">
        <f>Itemized!F60</f>
        <v>10500</v>
      </c>
    </row>
    <row r="16" spans="1:3" x14ac:dyDescent="0.3">
      <c r="A16" t="str">
        <f>Itemized!A62</f>
        <v>ADORAMA</v>
      </c>
      <c r="B16" s="4">
        <f>Itemized!F62</f>
        <v>1785</v>
      </c>
    </row>
    <row r="18" spans="2:5" x14ac:dyDescent="0.3">
      <c r="B18" s="6" t="s">
        <v>81</v>
      </c>
      <c r="E18" s="6"/>
    </row>
    <row r="19" spans="2:5" x14ac:dyDescent="0.3">
      <c r="B19" s="5">
        <f>SUM(B4:B16)</f>
        <v>77599.22</v>
      </c>
      <c r="E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zoomScaleNormal="100" zoomScaleSheetLayoutView="100" workbookViewId="0"/>
  </sheetViews>
  <sheetFormatPr defaultRowHeight="14.4" x14ac:dyDescent="0.3"/>
  <cols>
    <col min="1" max="1" width="16.77734375" customWidth="1"/>
    <col min="2" max="2" width="14.77734375" customWidth="1"/>
    <col min="3" max="3" width="10" bestFit="1" customWidth="1"/>
    <col min="4" max="4" width="10.88671875" bestFit="1" customWidth="1"/>
    <col min="5" max="5" width="15.77734375" customWidth="1"/>
    <col min="6" max="6" width="12" bestFit="1" customWidth="1"/>
    <col min="13" max="13" width="4.77734375" customWidth="1"/>
    <col min="14" max="14" width="23.21875" bestFit="1" customWidth="1"/>
  </cols>
  <sheetData>
    <row r="1" spans="1:14" ht="20.399999999999999" thickBot="1" x14ac:dyDescent="0.45">
      <c r="A1" s="10" t="s">
        <v>0</v>
      </c>
      <c r="B1" s="10" t="s">
        <v>2</v>
      </c>
      <c r="C1" s="10" t="s">
        <v>13</v>
      </c>
      <c r="D1" s="10" t="s">
        <v>115</v>
      </c>
      <c r="E1" s="10" t="s">
        <v>116</v>
      </c>
      <c r="F1" s="10" t="s">
        <v>17</v>
      </c>
      <c r="G1" s="10"/>
      <c r="H1" s="10"/>
      <c r="I1" s="10"/>
      <c r="J1" s="10"/>
      <c r="K1" s="10"/>
      <c r="L1" s="10"/>
      <c r="M1" s="10" t="s">
        <v>16</v>
      </c>
      <c r="N1" s="10" t="s">
        <v>5</v>
      </c>
    </row>
    <row r="2" spans="1:14" ht="15" thickTop="1" x14ac:dyDescent="0.3"/>
    <row r="3" spans="1:14" x14ac:dyDescent="0.3">
      <c r="A3" s="6" t="s">
        <v>1</v>
      </c>
      <c r="B3" t="s">
        <v>3</v>
      </c>
      <c r="C3" s="1">
        <v>19.989999999999998</v>
      </c>
      <c r="D3">
        <v>250</v>
      </c>
      <c r="E3">
        <v>50</v>
      </c>
      <c r="F3" s="5">
        <f>C3*(D3+E3)</f>
        <v>5996.9999999999991</v>
      </c>
      <c r="G3" t="s">
        <v>98</v>
      </c>
      <c r="M3" t="s">
        <v>19</v>
      </c>
      <c r="N3" t="s">
        <v>6</v>
      </c>
    </row>
    <row r="4" spans="1:14" x14ac:dyDescent="0.3">
      <c r="F4" s="5"/>
    </row>
    <row r="5" spans="1:14" x14ac:dyDescent="0.3">
      <c r="A5" s="6" t="s">
        <v>4</v>
      </c>
      <c r="B5" t="s">
        <v>7</v>
      </c>
      <c r="C5" s="1">
        <v>46.9</v>
      </c>
      <c r="D5">
        <v>50</v>
      </c>
      <c r="E5">
        <v>10</v>
      </c>
      <c r="F5" s="5">
        <f>C5*(D5+E5)</f>
        <v>2814</v>
      </c>
      <c r="G5" t="s">
        <v>98</v>
      </c>
      <c r="M5" s="2" t="s">
        <v>20</v>
      </c>
      <c r="N5" t="s">
        <v>8</v>
      </c>
    </row>
    <row r="6" spans="1:14" x14ac:dyDescent="0.3">
      <c r="F6" s="5"/>
    </row>
    <row r="7" spans="1:14" x14ac:dyDescent="0.3">
      <c r="A7" s="6" t="s">
        <v>18</v>
      </c>
      <c r="B7" t="s">
        <v>27</v>
      </c>
      <c r="C7" s="1">
        <v>2.0699999999999998</v>
      </c>
      <c r="D7">
        <v>250</v>
      </c>
      <c r="E7">
        <v>50</v>
      </c>
      <c r="F7" s="5">
        <f>C7*(D7+E7)</f>
        <v>621</v>
      </c>
      <c r="G7" t="s">
        <v>98</v>
      </c>
      <c r="M7" t="s">
        <v>23</v>
      </c>
      <c r="N7" t="s">
        <v>24</v>
      </c>
    </row>
    <row r="8" spans="1:14" x14ac:dyDescent="0.3">
      <c r="F8" s="5"/>
    </row>
    <row r="9" spans="1:14" x14ac:dyDescent="0.3">
      <c r="A9" s="6" t="s">
        <v>10</v>
      </c>
      <c r="B9" t="s">
        <v>11</v>
      </c>
      <c r="C9" s="3">
        <v>255</v>
      </c>
      <c r="D9">
        <v>75</v>
      </c>
      <c r="E9">
        <v>15</v>
      </c>
      <c r="F9" s="5">
        <f>C9*(D9+E9)</f>
        <v>22950</v>
      </c>
      <c r="G9" t="s">
        <v>98</v>
      </c>
      <c r="M9" t="s">
        <v>21</v>
      </c>
      <c r="N9" t="s">
        <v>12</v>
      </c>
    </row>
    <row r="10" spans="1:14" x14ac:dyDescent="0.3">
      <c r="F10" s="5"/>
    </row>
    <row r="11" spans="1:14" x14ac:dyDescent="0.3">
      <c r="A11" s="6" t="s">
        <v>9</v>
      </c>
      <c r="B11" t="s">
        <v>14</v>
      </c>
      <c r="C11" s="4">
        <v>535</v>
      </c>
      <c r="D11">
        <v>25</v>
      </c>
      <c r="E11">
        <v>5</v>
      </c>
      <c r="F11" s="5">
        <f>C11*(D11+E11)</f>
        <v>16050</v>
      </c>
      <c r="G11" t="s">
        <v>98</v>
      </c>
      <c r="M11" s="2" t="s">
        <v>22</v>
      </c>
      <c r="N11" t="s">
        <v>26</v>
      </c>
    </row>
    <row r="12" spans="1:14" x14ac:dyDescent="0.3">
      <c r="A12" s="6"/>
      <c r="C12" s="4"/>
      <c r="F12" s="5"/>
    </row>
    <row r="13" spans="1:14" x14ac:dyDescent="0.3">
      <c r="A13" s="6" t="s">
        <v>30</v>
      </c>
      <c r="B13" t="s">
        <v>102</v>
      </c>
      <c r="C13" s="4">
        <v>31.5</v>
      </c>
      <c r="D13">
        <v>10</v>
      </c>
      <c r="E13" s="20"/>
      <c r="F13" s="7">
        <f t="shared" ref="F13:F21" si="0">C13*D13</f>
        <v>315</v>
      </c>
      <c r="G13" t="s">
        <v>98</v>
      </c>
      <c r="M13" t="s">
        <v>33</v>
      </c>
      <c r="N13" t="s">
        <v>31</v>
      </c>
    </row>
    <row r="14" spans="1:14" x14ac:dyDescent="0.3">
      <c r="A14" s="6"/>
      <c r="B14" t="s">
        <v>103</v>
      </c>
      <c r="C14" s="4">
        <v>40.5</v>
      </c>
      <c r="D14">
        <v>10</v>
      </c>
      <c r="E14" s="20"/>
      <c r="F14" s="7">
        <f t="shared" si="0"/>
        <v>405</v>
      </c>
      <c r="G14" t="s">
        <v>98</v>
      </c>
      <c r="M14" t="s">
        <v>34</v>
      </c>
      <c r="N14" t="s">
        <v>32</v>
      </c>
    </row>
    <row r="15" spans="1:14" x14ac:dyDescent="0.3">
      <c r="A15" s="6"/>
      <c r="B15" t="s">
        <v>107</v>
      </c>
      <c r="C15" s="4">
        <v>4</v>
      </c>
      <c r="D15">
        <v>1</v>
      </c>
      <c r="E15" s="20"/>
      <c r="F15" s="7">
        <f t="shared" si="0"/>
        <v>4</v>
      </c>
      <c r="G15" t="s">
        <v>98</v>
      </c>
      <c r="N15" t="s">
        <v>111</v>
      </c>
    </row>
    <row r="16" spans="1:14" x14ac:dyDescent="0.3">
      <c r="A16" s="6"/>
      <c r="B16" t="s">
        <v>110</v>
      </c>
      <c r="C16" s="4">
        <f>105.5+105.5</f>
        <v>211</v>
      </c>
      <c r="D16">
        <v>1</v>
      </c>
      <c r="E16" s="20"/>
      <c r="F16" s="7">
        <f t="shared" si="0"/>
        <v>211</v>
      </c>
      <c r="G16" t="s">
        <v>98</v>
      </c>
      <c r="N16" t="s">
        <v>112</v>
      </c>
    </row>
    <row r="17" spans="1:15" x14ac:dyDescent="0.3">
      <c r="A17" s="6"/>
      <c r="B17" t="s">
        <v>108</v>
      </c>
      <c r="C17" s="4">
        <v>27</v>
      </c>
      <c r="D17">
        <v>1</v>
      </c>
      <c r="E17" s="20"/>
      <c r="F17" s="7">
        <f t="shared" si="0"/>
        <v>27</v>
      </c>
      <c r="G17" t="s">
        <v>98</v>
      </c>
    </row>
    <row r="18" spans="1:15" x14ac:dyDescent="0.3">
      <c r="A18" s="6"/>
      <c r="B18" t="s">
        <v>104</v>
      </c>
      <c r="C18" s="4">
        <v>15.5</v>
      </c>
      <c r="D18">
        <v>200</v>
      </c>
      <c r="E18" s="20"/>
      <c r="F18" s="7">
        <f t="shared" si="0"/>
        <v>3100</v>
      </c>
      <c r="G18" t="s">
        <v>98</v>
      </c>
    </row>
    <row r="19" spans="1:15" x14ac:dyDescent="0.3">
      <c r="A19" s="6"/>
      <c r="B19" t="s">
        <v>105</v>
      </c>
      <c r="C19" s="4">
        <v>24.5</v>
      </c>
      <c r="D19">
        <v>80</v>
      </c>
      <c r="E19" s="20"/>
      <c r="F19" s="7">
        <f t="shared" si="0"/>
        <v>1960</v>
      </c>
      <c r="G19" t="s">
        <v>98</v>
      </c>
    </row>
    <row r="20" spans="1:15" x14ac:dyDescent="0.3">
      <c r="A20" s="6"/>
      <c r="B20" t="s">
        <v>106</v>
      </c>
      <c r="C20" s="4">
        <v>4</v>
      </c>
      <c r="D20">
        <v>8</v>
      </c>
      <c r="E20" s="20"/>
      <c r="F20" s="7">
        <f t="shared" si="0"/>
        <v>32</v>
      </c>
      <c r="G20" t="s">
        <v>98</v>
      </c>
    </row>
    <row r="21" spans="1:15" x14ac:dyDescent="0.3">
      <c r="A21" s="6"/>
      <c r="B21" t="s">
        <v>109</v>
      </c>
      <c r="C21" s="4">
        <v>168</v>
      </c>
      <c r="D21">
        <v>1</v>
      </c>
      <c r="E21" s="20"/>
      <c r="F21" s="7">
        <f t="shared" si="0"/>
        <v>168</v>
      </c>
      <c r="G21" t="s">
        <v>98</v>
      </c>
    </row>
    <row r="22" spans="1:15" x14ac:dyDescent="0.3">
      <c r="A22" s="6"/>
      <c r="C22" s="4"/>
      <c r="F22" s="5">
        <f>SUM(F13:F21)</f>
        <v>6222</v>
      </c>
    </row>
    <row r="23" spans="1:15" x14ac:dyDescent="0.3">
      <c r="F23" s="5"/>
    </row>
    <row r="24" spans="1:15" x14ac:dyDescent="0.3">
      <c r="A24" s="6" t="s">
        <v>15</v>
      </c>
      <c r="B24" t="s">
        <v>35</v>
      </c>
      <c r="C24" s="4">
        <v>7.5999999999999998E-2</v>
      </c>
      <c r="D24">
        <f>250+75</f>
        <v>325</v>
      </c>
      <c r="E24">
        <v>65</v>
      </c>
      <c r="F24" s="7">
        <f>C24*(D24+E24)</f>
        <v>29.64</v>
      </c>
      <c r="G24" t="s">
        <v>98</v>
      </c>
      <c r="M24" s="2" t="s">
        <v>37</v>
      </c>
      <c r="N24" t="s">
        <v>117</v>
      </c>
      <c r="O24" s="8"/>
    </row>
    <row r="25" spans="1:15" x14ac:dyDescent="0.3">
      <c r="B25" t="s">
        <v>36</v>
      </c>
      <c r="C25" s="4">
        <v>0.1</v>
      </c>
      <c r="D25">
        <f>250+75</f>
        <v>325</v>
      </c>
      <c r="E25">
        <v>65</v>
      </c>
      <c r="F25" s="7">
        <f t="shared" ref="F25:F34" si="1">C25*(D25+E25)</f>
        <v>39</v>
      </c>
      <c r="G25" t="s">
        <v>98</v>
      </c>
      <c r="M25" s="2" t="s">
        <v>38</v>
      </c>
      <c r="N25" t="s">
        <v>117</v>
      </c>
      <c r="O25" s="8"/>
    </row>
    <row r="26" spans="1:15" x14ac:dyDescent="0.3">
      <c r="B26" t="s">
        <v>39</v>
      </c>
      <c r="C26" s="1">
        <v>3.33</v>
      </c>
      <c r="D26">
        <v>75</v>
      </c>
      <c r="E26">
        <v>15</v>
      </c>
      <c r="F26" s="7">
        <f t="shared" si="1"/>
        <v>299.7</v>
      </c>
      <c r="G26" t="s">
        <v>101</v>
      </c>
      <c r="M26" t="s">
        <v>96</v>
      </c>
      <c r="N26" t="s">
        <v>40</v>
      </c>
      <c r="O26" s="8"/>
    </row>
    <row r="27" spans="1:15" x14ac:dyDescent="0.3">
      <c r="B27" t="s">
        <v>59</v>
      </c>
      <c r="C27" s="4">
        <v>7.6999999999999999E-2</v>
      </c>
      <c r="D27">
        <v>75</v>
      </c>
      <c r="E27">
        <v>15</v>
      </c>
      <c r="F27" s="7">
        <f t="shared" si="1"/>
        <v>6.93</v>
      </c>
      <c r="G27" t="s">
        <v>99</v>
      </c>
      <c r="M27" t="s">
        <v>61</v>
      </c>
      <c r="N27" t="s">
        <v>60</v>
      </c>
    </row>
    <row r="28" spans="1:15" x14ac:dyDescent="0.3">
      <c r="A28" s="11"/>
      <c r="B28" s="11" t="s">
        <v>53</v>
      </c>
      <c r="C28" s="12">
        <v>5.3999999999999999E-2</v>
      </c>
      <c r="D28" s="11">
        <v>75</v>
      </c>
      <c r="E28">
        <v>15</v>
      </c>
      <c r="F28" s="7">
        <f t="shared" si="1"/>
        <v>4.8600000000000003</v>
      </c>
      <c r="G28" s="11" t="s">
        <v>99</v>
      </c>
      <c r="H28" s="11"/>
      <c r="I28" s="11"/>
      <c r="J28" s="11"/>
      <c r="K28" s="11"/>
      <c r="L28" s="11"/>
      <c r="M28" s="11" t="s">
        <v>62</v>
      </c>
      <c r="N28" s="11" t="s">
        <v>60</v>
      </c>
      <c r="O28" s="11"/>
    </row>
    <row r="29" spans="1:15" x14ac:dyDescent="0.3">
      <c r="A29" s="11"/>
      <c r="B29" s="11" t="s">
        <v>94</v>
      </c>
      <c r="C29" s="12">
        <v>0.12</v>
      </c>
      <c r="D29" s="11">
        <v>75</v>
      </c>
      <c r="E29">
        <v>15</v>
      </c>
      <c r="F29" s="7">
        <f t="shared" si="1"/>
        <v>10.799999999999999</v>
      </c>
      <c r="G29" s="13" t="s">
        <v>99</v>
      </c>
      <c r="H29" s="11"/>
      <c r="I29" s="11"/>
      <c r="J29" s="11"/>
      <c r="K29" s="11"/>
      <c r="L29" s="11"/>
      <c r="M29" s="11" t="s">
        <v>95</v>
      </c>
      <c r="N29" s="11" t="s">
        <v>60</v>
      </c>
      <c r="O29" s="11"/>
    </row>
    <row r="30" spans="1:15" x14ac:dyDescent="0.3">
      <c r="B30" t="s">
        <v>58</v>
      </c>
      <c r="C30" s="4">
        <v>8.2000000000000003E-2</v>
      </c>
      <c r="D30">
        <v>75</v>
      </c>
      <c r="E30">
        <v>15</v>
      </c>
      <c r="F30" s="7">
        <f t="shared" si="1"/>
        <v>7.38</v>
      </c>
      <c r="G30" s="1" t="s">
        <v>99</v>
      </c>
      <c r="M30" t="s">
        <v>63</v>
      </c>
      <c r="N30" t="s">
        <v>60</v>
      </c>
    </row>
    <row r="31" spans="1:15" x14ac:dyDescent="0.3">
      <c r="B31" t="s">
        <v>54</v>
      </c>
      <c r="C31" s="4">
        <v>0.11899999999999999</v>
      </c>
      <c r="D31">
        <v>75</v>
      </c>
      <c r="E31">
        <v>15</v>
      </c>
      <c r="F31" s="7">
        <f t="shared" si="1"/>
        <v>10.709999999999999</v>
      </c>
      <c r="G31" t="s">
        <v>99</v>
      </c>
      <c r="M31" t="s">
        <v>64</v>
      </c>
      <c r="N31" t="s">
        <v>60</v>
      </c>
    </row>
    <row r="32" spans="1:15" x14ac:dyDescent="0.3">
      <c r="B32" t="s">
        <v>55</v>
      </c>
      <c r="C32" s="4">
        <v>0.13300000000000001</v>
      </c>
      <c r="D32">
        <v>75</v>
      </c>
      <c r="E32">
        <v>15</v>
      </c>
      <c r="F32" s="7">
        <f t="shared" si="1"/>
        <v>11.97</v>
      </c>
      <c r="G32" t="s">
        <v>99</v>
      </c>
      <c r="M32" t="s">
        <v>65</v>
      </c>
      <c r="N32" t="s">
        <v>60</v>
      </c>
    </row>
    <row r="33" spans="1:19" x14ac:dyDescent="0.3">
      <c r="B33" t="s">
        <v>56</v>
      </c>
      <c r="C33" s="4">
        <v>0.10100000000000001</v>
      </c>
      <c r="D33">
        <v>75</v>
      </c>
      <c r="E33">
        <v>15</v>
      </c>
      <c r="F33" s="7">
        <f t="shared" si="1"/>
        <v>9.09</v>
      </c>
      <c r="G33" t="s">
        <v>99</v>
      </c>
      <c r="M33" t="s">
        <v>66</v>
      </c>
      <c r="N33" t="s">
        <v>60</v>
      </c>
    </row>
    <row r="34" spans="1:19" x14ac:dyDescent="0.3">
      <c r="B34" t="s">
        <v>57</v>
      </c>
      <c r="C34" s="4">
        <v>3.2000000000000001E-2</v>
      </c>
      <c r="D34">
        <v>75</v>
      </c>
      <c r="E34">
        <v>15</v>
      </c>
      <c r="F34" s="7">
        <f t="shared" si="1"/>
        <v>2.88</v>
      </c>
      <c r="G34" t="s">
        <v>99</v>
      </c>
      <c r="M34" t="s">
        <v>67</v>
      </c>
      <c r="N34" t="s">
        <v>60</v>
      </c>
    </row>
    <row r="35" spans="1:19" x14ac:dyDescent="0.3">
      <c r="F35" s="5">
        <f>SUM(F24:F34)</f>
        <v>432.96</v>
      </c>
    </row>
    <row r="36" spans="1:19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</row>
    <row r="37" spans="1:19" x14ac:dyDescent="0.3">
      <c r="A37" s="22" t="s">
        <v>41</v>
      </c>
      <c r="B37" s="15" t="s">
        <v>43</v>
      </c>
      <c r="C37" s="16">
        <v>4.95</v>
      </c>
      <c r="D37" s="15">
        <v>250</v>
      </c>
      <c r="E37" s="15">
        <v>50</v>
      </c>
      <c r="F37" s="16">
        <f>C37*(D37+E37)</f>
        <v>1485</v>
      </c>
      <c r="G37" s="15" t="s">
        <v>98</v>
      </c>
      <c r="H37" s="15" t="s">
        <v>100</v>
      </c>
      <c r="I37" s="15"/>
      <c r="J37" s="15"/>
      <c r="K37" s="15"/>
      <c r="L37" s="15"/>
      <c r="M37" s="15" t="s">
        <v>42</v>
      </c>
      <c r="N37" s="15" t="s">
        <v>44</v>
      </c>
      <c r="O37" s="15"/>
      <c r="P37" s="15"/>
      <c r="Q37" s="15"/>
      <c r="R37" s="15"/>
      <c r="S37" s="15"/>
    </row>
    <row r="38" spans="1:19" x14ac:dyDescent="0.3">
      <c r="A38" s="15"/>
      <c r="B38" s="15" t="s">
        <v>48</v>
      </c>
      <c r="C38" s="16">
        <v>31.39</v>
      </c>
      <c r="D38" s="15">
        <v>2</v>
      </c>
      <c r="E38" s="15"/>
      <c r="F38" s="16">
        <f>C38*D38</f>
        <v>62.78</v>
      </c>
      <c r="G38" s="15" t="s">
        <v>98</v>
      </c>
      <c r="H38" s="15"/>
      <c r="I38" s="15"/>
      <c r="J38" s="15"/>
      <c r="K38" s="15"/>
      <c r="L38" s="15"/>
      <c r="M38" s="15" t="s">
        <v>45</v>
      </c>
      <c r="N38" s="15" t="s">
        <v>46</v>
      </c>
      <c r="O38" s="15"/>
      <c r="P38" s="15"/>
      <c r="Q38" s="15"/>
      <c r="R38" s="15"/>
      <c r="S38" s="15"/>
    </row>
    <row r="39" spans="1:19" x14ac:dyDescent="0.3">
      <c r="A39" s="15"/>
      <c r="B39" s="15" t="s">
        <v>50</v>
      </c>
      <c r="C39" s="16">
        <v>0.28999999999999998</v>
      </c>
      <c r="D39" s="15">
        <v>250</v>
      </c>
      <c r="E39" s="15">
        <v>50</v>
      </c>
      <c r="F39" s="16">
        <f>C39*(D39+E39)</f>
        <v>87</v>
      </c>
      <c r="G39" s="15" t="s">
        <v>101</v>
      </c>
      <c r="H39" s="15"/>
      <c r="I39" s="15"/>
      <c r="J39" s="15"/>
      <c r="K39" s="15"/>
      <c r="L39" s="15"/>
      <c r="M39" s="15" t="s">
        <v>49</v>
      </c>
      <c r="N39" s="15" t="s">
        <v>51</v>
      </c>
      <c r="O39" s="17" t="s">
        <v>52</v>
      </c>
      <c r="P39" s="15"/>
      <c r="Q39" s="15"/>
      <c r="R39" s="15"/>
      <c r="S39" s="15"/>
    </row>
    <row r="40" spans="1:19" x14ac:dyDescent="0.3">
      <c r="A40" s="15"/>
      <c r="B40" s="15"/>
      <c r="C40" s="15"/>
      <c r="D40" s="15"/>
      <c r="F40" s="18">
        <f>SUM(F37:F39)</f>
        <v>1634.78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</row>
    <row r="41" spans="1:19" x14ac:dyDescent="0.3">
      <c r="A41" s="15"/>
      <c r="B41" s="15"/>
      <c r="C41" s="15"/>
      <c r="D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1:19" x14ac:dyDescent="0.3">
      <c r="A42" s="6" t="s">
        <v>82</v>
      </c>
      <c r="B42" t="s">
        <v>68</v>
      </c>
      <c r="C42" s="4">
        <f>19.49/100</f>
        <v>0.19489999999999999</v>
      </c>
      <c r="D42">
        <v>1000</v>
      </c>
      <c r="E42">
        <v>200</v>
      </c>
      <c r="F42" s="4">
        <f>C42*(D42+E42)</f>
        <v>233.88</v>
      </c>
      <c r="G42" t="s">
        <v>98</v>
      </c>
      <c r="M42" t="s">
        <v>83</v>
      </c>
      <c r="N42" t="s">
        <v>84</v>
      </c>
      <c r="P42" t="s">
        <v>85</v>
      </c>
    </row>
    <row r="43" spans="1:19" x14ac:dyDescent="0.3">
      <c r="B43" t="s">
        <v>72</v>
      </c>
      <c r="C43" s="4">
        <f>1.76/100</f>
        <v>1.7600000000000001E-2</v>
      </c>
      <c r="D43">
        <v>1000</v>
      </c>
      <c r="E43">
        <v>200</v>
      </c>
      <c r="F43" s="4">
        <f t="shared" ref="F43:F47" si="2">C43*(D43+E43)</f>
        <v>21.12</v>
      </c>
      <c r="G43" t="s">
        <v>98</v>
      </c>
      <c r="M43" t="s">
        <v>86</v>
      </c>
      <c r="N43" t="s">
        <v>90</v>
      </c>
    </row>
    <row r="44" spans="1:19" x14ac:dyDescent="0.3">
      <c r="B44" t="s">
        <v>69</v>
      </c>
      <c r="C44" s="4">
        <f>3.16/50</f>
        <v>6.3200000000000006E-2</v>
      </c>
      <c r="D44">
        <v>2000</v>
      </c>
      <c r="E44">
        <v>400</v>
      </c>
      <c r="F44" s="4">
        <f t="shared" si="2"/>
        <v>151.68</v>
      </c>
      <c r="G44" t="s">
        <v>98</v>
      </c>
      <c r="H44" s="14"/>
      <c r="J44" s="2"/>
      <c r="M44" s="2" t="s">
        <v>97</v>
      </c>
      <c r="N44" t="s">
        <v>89</v>
      </c>
    </row>
    <row r="45" spans="1:19" x14ac:dyDescent="0.3">
      <c r="B45" t="s">
        <v>70</v>
      </c>
      <c r="C45" s="4">
        <f>3.75/50</f>
        <v>7.4999999999999997E-2</v>
      </c>
      <c r="D45">
        <v>1000</v>
      </c>
      <c r="E45">
        <v>200</v>
      </c>
      <c r="F45" s="4">
        <f t="shared" si="2"/>
        <v>90</v>
      </c>
      <c r="G45" t="s">
        <v>98</v>
      </c>
      <c r="M45" t="s">
        <v>88</v>
      </c>
      <c r="N45" t="s">
        <v>89</v>
      </c>
    </row>
    <row r="46" spans="1:19" x14ac:dyDescent="0.3">
      <c r="B46" t="s">
        <v>73</v>
      </c>
      <c r="C46" s="4">
        <f>4.28/10</f>
        <v>0.42800000000000005</v>
      </c>
      <c r="D46">
        <v>500</v>
      </c>
      <c r="E46">
        <v>100</v>
      </c>
      <c r="F46" s="4">
        <f t="shared" si="2"/>
        <v>256.8</v>
      </c>
      <c r="G46" t="s">
        <v>101</v>
      </c>
    </row>
    <row r="47" spans="1:19" x14ac:dyDescent="0.3">
      <c r="B47" t="s">
        <v>71</v>
      </c>
      <c r="C47" s="4">
        <v>0.28999999999999998</v>
      </c>
      <c r="D47">
        <v>1000</v>
      </c>
      <c r="E47">
        <v>200</v>
      </c>
      <c r="F47" s="4">
        <f t="shared" si="2"/>
        <v>348</v>
      </c>
      <c r="G47" t="s">
        <v>98</v>
      </c>
      <c r="M47" t="s">
        <v>91</v>
      </c>
      <c r="N47" t="s">
        <v>92</v>
      </c>
    </row>
    <row r="48" spans="1:19" x14ac:dyDescent="0.3">
      <c r="F48" s="9">
        <f>SUM(F42:F47)</f>
        <v>1101.48</v>
      </c>
    </row>
    <row r="50" spans="1:20" x14ac:dyDescent="0.3">
      <c r="A50" s="6" t="s">
        <v>113</v>
      </c>
      <c r="B50" t="s">
        <v>74</v>
      </c>
      <c r="C50" s="4">
        <v>10.39</v>
      </c>
      <c r="D50">
        <v>175</v>
      </c>
      <c r="E50">
        <v>35</v>
      </c>
      <c r="F50" s="4">
        <f>C50*(D50+E50)</f>
        <v>2181.9</v>
      </c>
      <c r="G50" t="s">
        <v>99</v>
      </c>
      <c r="M50" t="s">
        <v>75</v>
      </c>
      <c r="N50" t="s">
        <v>79</v>
      </c>
      <c r="O50" s="8" t="s">
        <v>78</v>
      </c>
    </row>
    <row r="51" spans="1:20" x14ac:dyDescent="0.3">
      <c r="B51" t="s">
        <v>76</v>
      </c>
      <c r="C51" s="4">
        <v>8.99</v>
      </c>
      <c r="D51">
        <v>75</v>
      </c>
      <c r="E51">
        <v>15</v>
      </c>
      <c r="F51" s="4">
        <f>C51*(D51+E51)</f>
        <v>809.1</v>
      </c>
      <c r="G51" t="s">
        <v>99</v>
      </c>
      <c r="M51" t="s">
        <v>77</v>
      </c>
      <c r="N51" t="s">
        <v>80</v>
      </c>
      <c r="O51" s="8" t="s">
        <v>78</v>
      </c>
    </row>
    <row r="52" spans="1:20" x14ac:dyDescent="0.3">
      <c r="B52" t="s">
        <v>119</v>
      </c>
      <c r="C52" s="4" t="s">
        <v>99</v>
      </c>
      <c r="D52" t="s">
        <v>99</v>
      </c>
      <c r="E52" t="s">
        <v>99</v>
      </c>
      <c r="F52" s="4"/>
      <c r="O52" s="8"/>
    </row>
    <row r="53" spans="1:20" x14ac:dyDescent="0.3">
      <c r="B53" t="s">
        <v>120</v>
      </c>
      <c r="C53" s="4" t="s">
        <v>99</v>
      </c>
      <c r="D53" t="s">
        <v>99</v>
      </c>
      <c r="E53" t="s">
        <v>99</v>
      </c>
      <c r="F53" s="4"/>
      <c r="O53" s="8"/>
    </row>
    <row r="54" spans="1:20" x14ac:dyDescent="0.3">
      <c r="F54" s="9">
        <f>SUM(F50:F53)</f>
        <v>2991</v>
      </c>
    </row>
    <row r="55" spans="1:20" x14ac:dyDescent="0.3">
      <c r="F55" s="9"/>
    </row>
    <row r="56" spans="1:20" x14ac:dyDescent="0.3">
      <c r="A56" s="6" t="s">
        <v>114</v>
      </c>
      <c r="B56" t="s">
        <v>93</v>
      </c>
      <c r="C56" s="4">
        <v>15</v>
      </c>
      <c r="D56">
        <v>250</v>
      </c>
      <c r="E56">
        <v>50</v>
      </c>
      <c r="F56" s="21">
        <f>C56*(D56+E56)</f>
        <v>4500</v>
      </c>
      <c r="G56" t="s">
        <v>129</v>
      </c>
    </row>
    <row r="57" spans="1:20" x14ac:dyDescent="0.3">
      <c r="B57" t="s">
        <v>122</v>
      </c>
      <c r="C57" t="s">
        <v>99</v>
      </c>
      <c r="D57" t="s">
        <v>99</v>
      </c>
      <c r="E57" t="s">
        <v>99</v>
      </c>
      <c r="F57" s="21"/>
      <c r="G57" t="s">
        <v>128</v>
      </c>
    </row>
    <row r="58" spans="1:20" x14ac:dyDescent="0.3">
      <c r="F58" s="9">
        <f>SUM(F56:F57)</f>
        <v>4500</v>
      </c>
    </row>
    <row r="59" spans="1:20" x14ac:dyDescent="0.3">
      <c r="F59" s="9"/>
    </row>
    <row r="60" spans="1:20" x14ac:dyDescent="0.3">
      <c r="A60" s="6" t="s">
        <v>132</v>
      </c>
      <c r="B60" t="s">
        <v>126</v>
      </c>
      <c r="C60" s="3">
        <v>35</v>
      </c>
      <c r="D60">
        <v>250</v>
      </c>
      <c r="E60">
        <v>50</v>
      </c>
      <c r="F60" s="9">
        <f t="shared" ref="F60:F62" si="3">C60*(D60+E60)</f>
        <v>10500</v>
      </c>
      <c r="M60" t="s">
        <v>130</v>
      </c>
      <c r="N60" t="s">
        <v>134</v>
      </c>
      <c r="O60" t="s">
        <v>136</v>
      </c>
      <c r="T60" t="s">
        <v>135</v>
      </c>
    </row>
    <row r="61" spans="1:20" x14ac:dyDescent="0.3">
      <c r="A61" s="6"/>
      <c r="C61" s="3"/>
      <c r="F61" s="21"/>
    </row>
    <row r="62" spans="1:20" x14ac:dyDescent="0.3">
      <c r="A62" s="6" t="s">
        <v>133</v>
      </c>
      <c r="B62" t="s">
        <v>127</v>
      </c>
      <c r="C62" s="3">
        <v>5.95</v>
      </c>
      <c r="D62">
        <v>250</v>
      </c>
      <c r="E62">
        <v>50</v>
      </c>
      <c r="F62" s="9">
        <f t="shared" si="3"/>
        <v>1785</v>
      </c>
      <c r="M62" s="2" t="s">
        <v>131</v>
      </c>
      <c r="N62" t="s">
        <v>137</v>
      </c>
    </row>
    <row r="70" spans="2:14" x14ac:dyDescent="0.3">
      <c r="B70" s="6" t="s">
        <v>121</v>
      </c>
    </row>
    <row r="72" spans="2:14" x14ac:dyDescent="0.3">
      <c r="B72" t="s">
        <v>123</v>
      </c>
      <c r="C72" s="1">
        <v>5.2</v>
      </c>
      <c r="D72">
        <v>250</v>
      </c>
      <c r="E72">
        <v>50</v>
      </c>
      <c r="F72" s="4">
        <f>C72*(D72+E72)</f>
        <v>1560</v>
      </c>
      <c r="M72" t="s">
        <v>124</v>
      </c>
      <c r="N72" t="s">
        <v>125</v>
      </c>
    </row>
    <row r="75" spans="2:14" x14ac:dyDescent="0.3">
      <c r="M75" s="2" t="s">
        <v>87</v>
      </c>
    </row>
    <row r="77" spans="2:14" x14ac:dyDescent="0.3">
      <c r="B77" t="s">
        <v>29</v>
      </c>
      <c r="C77" s="1">
        <v>11.95</v>
      </c>
      <c r="D77">
        <v>50</v>
      </c>
      <c r="E77" s="1">
        <f>C77*D77</f>
        <v>597.5</v>
      </c>
      <c r="F77" t="s">
        <v>99</v>
      </c>
      <c r="M77" s="2" t="s">
        <v>28</v>
      </c>
      <c r="N77" t="s">
        <v>25</v>
      </c>
    </row>
    <row r="121" spans="5:5" x14ac:dyDescent="0.3">
      <c r="E121" s="8"/>
    </row>
    <row r="122" spans="5:5" x14ac:dyDescent="0.3">
      <c r="E122" s="8"/>
    </row>
    <row r="123" spans="5:5" x14ac:dyDescent="0.3">
      <c r="E123" s="8"/>
    </row>
    <row r="124" spans="5:5" x14ac:dyDescent="0.3">
      <c r="E124" s="8"/>
    </row>
    <row r="125" spans="5:5" x14ac:dyDescent="0.3">
      <c r="E125" s="8"/>
    </row>
    <row r="126" spans="5:5" x14ac:dyDescent="0.3">
      <c r="E126" s="8"/>
    </row>
  </sheetData>
  <hyperlinks>
    <hyperlink ref="M5" r:id="rId1"/>
    <hyperlink ref="M24" r:id="rId2"/>
    <hyperlink ref="M25" r:id="rId3"/>
    <hyperlink ref="M11" r:id="rId4"/>
    <hyperlink ref="M77" r:id="rId5" display="https://www.sparkfun.com/products/9689"/>
    <hyperlink ref="M75" r:id="rId6"/>
    <hyperlink ref="M44" r:id="rId7"/>
    <hyperlink ref="M6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QuickRef</vt:lpstr>
      <vt:lpstr>Itemized</vt:lpstr>
    </vt:vector>
  </TitlesOfParts>
  <Company>CGI Federal,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Krulick, Daniel</dc:creator>
  <cp:lastModifiedBy>Krulick, Daniel</cp:lastModifiedBy>
  <dcterms:created xsi:type="dcterms:W3CDTF">2017-05-10T20:14:41Z</dcterms:created>
  <dcterms:modified xsi:type="dcterms:W3CDTF">2017-07-10T15:20:38Z</dcterms:modified>
</cp:coreProperties>
</file>