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Xamel\Dropbox\Uniovi\TFG\ElFavorDeLasGuerreras\doc\anexos\"/>
    </mc:Choice>
  </mc:AlternateContent>
  <xr:revisionPtr revIDLastSave="0" documentId="13_ncr:1_{A561BF16-AF8B-46A0-8279-16756B2277A7}" xr6:coauthVersionLast="47" xr6:coauthVersionMax="47" xr10:uidLastSave="{00000000-0000-0000-0000-000000000000}"/>
  <bookViews>
    <workbookView xWindow="-108" yWindow="-108" windowWidth="23256" windowHeight="12600" activeTab="3" xr2:uid="{00000000-000D-0000-FFFF-FFFF00000000}"/>
  </bookViews>
  <sheets>
    <sheet name="Planificacion_Final" sheetId="2" r:id="rId1"/>
    <sheet name="Coste de personal" sheetId="3" r:id="rId2"/>
    <sheet name="Costes indirectos" sheetId="4" r:id="rId3"/>
    <sheet name="Presupuesto final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B12" i="4" l="1"/>
  <c r="B13" i="4" s="1"/>
  <c r="A6" i="5"/>
  <c r="B6" i="5"/>
  <c r="E6" i="5"/>
  <c r="E4" i="2"/>
  <c r="D2" i="3"/>
  <c r="E2" i="3" s="1"/>
  <c r="M5" i="3"/>
  <c r="F6" i="5" l="1"/>
  <c r="B2" i="4"/>
  <c r="B4" i="4"/>
  <c r="B3" i="4"/>
  <c r="M2" i="3"/>
  <c r="E4" i="5" l="1"/>
  <c r="A3" i="5"/>
  <c r="E7" i="5"/>
  <c r="E8" i="5"/>
  <c r="M4" i="3"/>
  <c r="B4" i="5"/>
  <c r="B5" i="5"/>
  <c r="B7" i="5"/>
  <c r="B8" i="5"/>
  <c r="A4" i="5"/>
  <c r="A5" i="5"/>
  <c r="A7" i="5"/>
  <c r="A8" i="5"/>
  <c r="F8" i="5" l="1"/>
  <c r="F4" i="5"/>
  <c r="F7" i="5"/>
  <c r="D4" i="4" l="1"/>
  <c r="D3" i="4"/>
  <c r="D2" i="4"/>
  <c r="G2" i="3"/>
  <c r="E5" i="2"/>
  <c r="D6" i="5" s="1"/>
  <c r="E7" i="2"/>
  <c r="D8" i="5" s="1"/>
  <c r="E6" i="2"/>
  <c r="D7" i="5" s="1"/>
  <c r="E3" i="2"/>
  <c r="D4" i="5" s="1"/>
  <c r="G5" i="3"/>
  <c r="D5" i="3"/>
  <c r="E5" i="3" s="1"/>
  <c r="G4" i="3"/>
  <c r="D4" i="3"/>
  <c r="E4" i="3" s="1"/>
  <c r="G3" i="3"/>
  <c r="D3" i="3"/>
  <c r="M3" i="3" s="1"/>
  <c r="E5" i="5" l="1"/>
  <c r="F5" i="5" s="1"/>
  <c r="F3" i="5" s="1"/>
  <c r="B6" i="4"/>
  <c r="I12" i="5" s="1"/>
  <c r="M5" i="5" s="1"/>
  <c r="N5" i="5" s="1"/>
  <c r="K2" i="3"/>
  <c r="D5" i="5"/>
  <c r="K5" i="3"/>
  <c r="I5" i="3"/>
  <c r="K4" i="3"/>
  <c r="I4" i="3"/>
  <c r="E3" i="3"/>
  <c r="I2" i="3" l="1"/>
  <c r="K3" i="3"/>
  <c r="I3" i="3"/>
  <c r="E6" i="3"/>
  <c r="I3" i="5" l="1"/>
  <c r="M3" i="5" s="1"/>
  <c r="I6" i="3"/>
  <c r="K6" i="3"/>
  <c r="M4" i="5" l="1"/>
  <c r="N3" i="5"/>
  <c r="B3" i="5"/>
  <c r="M6" i="5" l="1"/>
  <c r="N6" i="5" s="1"/>
  <c r="N4" i="5"/>
</calcChain>
</file>

<file path=xl/sharedStrings.xml><?xml version="1.0" encoding="utf-8"?>
<sst xmlns="http://schemas.openxmlformats.org/spreadsheetml/2006/main" count="66" uniqueCount="52">
  <si>
    <t>Nombre de la tarea</t>
  </si>
  <si>
    <t>Proyecto Completo</t>
  </si>
  <si>
    <t>Perfiles</t>
  </si>
  <si>
    <t>Nº de puestos</t>
  </si>
  <si>
    <t>Sueldo anual</t>
  </si>
  <si>
    <t>Coste salarial</t>
  </si>
  <si>
    <t>Coste total</t>
  </si>
  <si>
    <t>Productividad (%)</t>
  </si>
  <si>
    <t>Horas productivas</t>
  </si>
  <si>
    <t>Coste directo</t>
  </si>
  <si>
    <t>Coste indirecto</t>
  </si>
  <si>
    <t>Coste por hora</t>
  </si>
  <si>
    <t>Arquitecto software</t>
  </si>
  <si>
    <t>Analista de sistemas</t>
  </si>
  <si>
    <t>Tester</t>
  </si>
  <si>
    <t>Coste total:</t>
  </si>
  <si>
    <t>Coste directo total:</t>
  </si>
  <si>
    <t>Coste indirecto total:</t>
  </si>
  <si>
    <t>Servicio</t>
  </si>
  <si>
    <t>Tiempo de uso (Meses)</t>
  </si>
  <si>
    <t>Coste por mes</t>
  </si>
  <si>
    <t>Consumo de electricidad</t>
  </si>
  <si>
    <t>Gastos de Internet</t>
  </si>
  <si>
    <t>Gastos de material de oficina</t>
  </si>
  <si>
    <t>Beneficio esperado</t>
  </si>
  <si>
    <t>Total</t>
  </si>
  <si>
    <t>Costes indirectos</t>
  </si>
  <si>
    <t>Participantes</t>
  </si>
  <si>
    <t>Descripción</t>
  </si>
  <si>
    <t>Cantidad</t>
  </si>
  <si>
    <t>Unidades</t>
  </si>
  <si>
    <t>horas</t>
  </si>
  <si>
    <t>Total facturado</t>
  </si>
  <si>
    <t>Total a facturar</t>
  </si>
  <si>
    <t xml:space="preserve">Total </t>
  </si>
  <si>
    <t>Compra de hardware</t>
  </si>
  <si>
    <t>Análisis y Diseño</t>
  </si>
  <si>
    <t>Pruebas</t>
  </si>
  <si>
    <t>Documentación</t>
  </si>
  <si>
    <t>Desarrollador</t>
  </si>
  <si>
    <t>Duración Prevista</t>
  </si>
  <si>
    <t>Fecha de inicio</t>
  </si>
  <si>
    <t>Fecha de fin</t>
  </si>
  <si>
    <t>Calculo de meses</t>
  </si>
  <si>
    <t>Redondeo</t>
  </si>
  <si>
    <t>Implementación</t>
  </si>
  <si>
    <t>Duración Final</t>
  </si>
  <si>
    <t>Inicial</t>
  </si>
  <si>
    <t>Final</t>
  </si>
  <si>
    <t>Diferencia</t>
  </si>
  <si>
    <t>Investigación</t>
  </si>
  <si>
    <t>Beneficio esperado del 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</si>
</sst>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Fill="1" applyAlignment="1">
      <alignment horizontal="right" vertical="top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4" borderId="1" xfId="0" applyFill="1" applyBorder="1"/>
    <xf numFmtId="0" fontId="1" fillId="4" borderId="4" xfId="0" applyFont="1" applyFill="1" applyBorder="1"/>
    <xf numFmtId="0" fontId="1" fillId="4" borderId="1" xfId="0" applyFont="1" applyFill="1" applyBorder="1"/>
    <xf numFmtId="0" fontId="1" fillId="5" borderId="2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0" fillId="0" borderId="5" xfId="0" applyFill="1" applyBorder="1"/>
    <xf numFmtId="3" fontId="0" fillId="0" borderId="0" xfId="0" applyNumberFormat="1"/>
    <xf numFmtId="8" fontId="0" fillId="0" borderId="0" xfId="0" applyNumberFormat="1"/>
    <xf numFmtId="8" fontId="1" fillId="3" borderId="1" xfId="0" applyNumberFormat="1" applyFont="1" applyFill="1" applyBorder="1"/>
    <xf numFmtId="0" fontId="0" fillId="0" borderId="11" xfId="0" applyBorder="1"/>
    <xf numFmtId="9" fontId="0" fillId="0" borderId="12" xfId="0" applyNumberFormat="1" applyBorder="1"/>
    <xf numFmtId="8" fontId="0" fillId="0" borderId="12" xfId="0" applyNumberFormat="1" applyBorder="1"/>
    <xf numFmtId="0" fontId="0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2" fillId="2" borderId="0" xfId="0" applyNumberFormat="1" applyFont="1" applyFill="1" applyBorder="1"/>
    <xf numFmtId="49" fontId="0" fillId="0" borderId="0" xfId="0" applyNumberFormat="1"/>
    <xf numFmtId="0" fontId="0" fillId="0" borderId="0" xfId="0" applyFont="1" applyAlignment="1">
      <alignment horizontal="right" vertical="top"/>
    </xf>
    <xf numFmtId="0" fontId="0" fillId="0" borderId="12" xfId="0" applyBorder="1"/>
    <xf numFmtId="164" fontId="0" fillId="0" borderId="12" xfId="0" applyNumberFormat="1" applyBorder="1"/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right" vertical="top"/>
    </xf>
    <xf numFmtId="0" fontId="6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right" vertical="top"/>
    </xf>
    <xf numFmtId="0" fontId="1" fillId="0" borderId="0" xfId="0" applyFont="1" applyAlignment="1">
      <alignment horizontal="right" vertical="top"/>
    </xf>
    <xf numFmtId="0" fontId="6" fillId="0" borderId="0" xfId="0" applyFont="1" applyFill="1" applyAlignment="1">
      <alignment horizontal="right" vertical="top"/>
    </xf>
    <xf numFmtId="164" fontId="7" fillId="0" borderId="0" xfId="0" applyNumberFormat="1" applyFont="1" applyAlignment="1">
      <alignment horizontal="right" vertical="top"/>
    </xf>
    <xf numFmtId="164" fontId="6" fillId="0" borderId="0" xfId="0" applyNumberFormat="1" applyFont="1" applyAlignment="1">
      <alignment horizontal="right" vertical="top"/>
    </xf>
    <xf numFmtId="14" fontId="7" fillId="0" borderId="0" xfId="0" applyNumberFormat="1" applyFont="1" applyAlignment="1">
      <alignment horizontal="right" vertical="top"/>
    </xf>
    <xf numFmtId="0" fontId="0" fillId="0" borderId="0" xfId="0" applyNumberFormat="1" applyFont="1" applyAlignment="1">
      <alignment horizontal="right" vertical="top"/>
    </xf>
    <xf numFmtId="1" fontId="0" fillId="0" borderId="0" xfId="0" applyNumberFormat="1"/>
    <xf numFmtId="0" fontId="0" fillId="0" borderId="10" xfId="0" applyBorder="1"/>
    <xf numFmtId="17" fontId="0" fillId="0" borderId="10" xfId="0" applyNumberFormat="1" applyBorder="1"/>
    <xf numFmtId="2" fontId="0" fillId="0" borderId="10" xfId="0" applyNumberFormat="1" applyBorder="1"/>
    <xf numFmtId="1" fontId="0" fillId="0" borderId="10" xfId="0" applyNumberFormat="1" applyBorder="1"/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0" fillId="0" borderId="16" xfId="0" applyFont="1" applyFill="1" applyBorder="1" applyAlignment="1">
      <alignment horizontal="left" vertical="top"/>
    </xf>
    <xf numFmtId="0" fontId="0" fillId="0" borderId="19" xfId="0" applyFont="1" applyFill="1" applyBorder="1" applyAlignment="1">
      <alignment horizontal="left" vertical="top"/>
    </xf>
    <xf numFmtId="0" fontId="0" fillId="0" borderId="13" xfId="0" applyFont="1" applyFill="1" applyBorder="1" applyAlignment="1">
      <alignment horizontal="left" vertical="top"/>
    </xf>
    <xf numFmtId="164" fontId="0" fillId="0" borderId="0" xfId="0" applyNumberFormat="1" applyFont="1" applyFill="1" applyBorder="1" applyAlignment="1">
      <alignment vertical="top"/>
    </xf>
    <xf numFmtId="8" fontId="0" fillId="0" borderId="14" xfId="0" applyNumberFormat="1" applyFont="1" applyFill="1" applyBorder="1" applyAlignment="1">
      <alignment horizontal="right" vertical="top"/>
    </xf>
    <xf numFmtId="0" fontId="11" fillId="0" borderId="18" xfId="0" applyFont="1" applyFill="1" applyBorder="1" applyAlignment="1">
      <alignment horizontal="left" vertical="center"/>
    </xf>
    <xf numFmtId="164" fontId="1" fillId="0" borderId="20" xfId="0" applyNumberFormat="1" applyFont="1" applyFill="1" applyBorder="1" applyAlignment="1">
      <alignment vertical="top"/>
    </xf>
    <xf numFmtId="8" fontId="1" fillId="0" borderId="20" xfId="0" applyNumberFormat="1" applyFont="1" applyFill="1" applyBorder="1"/>
    <xf numFmtId="8" fontId="1" fillId="0" borderId="15" xfId="0" applyNumberFormat="1" applyFont="1" applyFill="1" applyBorder="1" applyAlignment="1">
      <alignment horizontal="right" vertical="top"/>
    </xf>
    <xf numFmtId="0" fontId="12" fillId="0" borderId="17" xfId="0" applyFont="1" applyFill="1" applyBorder="1" applyAlignment="1">
      <alignment horizontal="left" vertical="center"/>
    </xf>
    <xf numFmtId="8" fontId="0" fillId="0" borderId="0" xfId="0" applyNumberFormat="1" applyFont="1" applyFill="1" applyBorder="1"/>
    <xf numFmtId="0" fontId="2" fillId="2" borderId="21" xfId="0" applyFont="1" applyFill="1" applyBorder="1"/>
    <xf numFmtId="0" fontId="2" fillId="2" borderId="21" xfId="0" applyFont="1" applyFill="1" applyBorder="1" applyAlignment="1">
      <alignment horizontal="right" vertical="top"/>
    </xf>
    <xf numFmtId="0" fontId="1" fillId="0" borderId="0" xfId="0" applyFont="1" applyBorder="1"/>
    <xf numFmtId="0" fontId="1" fillId="0" borderId="0" xfId="0" applyFont="1" applyFill="1" applyBorder="1" applyAlignment="1">
      <alignment horizontal="right" vertical="top"/>
    </xf>
    <xf numFmtId="49" fontId="1" fillId="0" borderId="0" xfId="0" applyNumberFormat="1" applyFont="1" applyBorder="1"/>
    <xf numFmtId="0" fontId="10" fillId="0" borderId="0" xfId="0" applyFont="1" applyBorder="1"/>
    <xf numFmtId="0" fontId="0" fillId="0" borderId="0" xfId="0" applyFont="1" applyBorder="1" applyAlignment="1">
      <alignment horizontal="right" vertical="top"/>
    </xf>
    <xf numFmtId="0" fontId="0" fillId="0" borderId="0" xfId="0" applyFont="1" applyFill="1" applyBorder="1" applyAlignment="1">
      <alignment horizontal="right" vertical="top"/>
    </xf>
    <xf numFmtId="49" fontId="0" fillId="0" borderId="0" xfId="0" applyNumberFormat="1" applyFont="1" applyFill="1" applyBorder="1"/>
    <xf numFmtId="0" fontId="3" fillId="0" borderId="0" xfId="0" applyFont="1" applyBorder="1"/>
    <xf numFmtId="0" fontId="0" fillId="0" borderId="0" xfId="0" applyNumberFormat="1" applyFont="1" applyBorder="1"/>
    <xf numFmtId="0" fontId="8" fillId="0" borderId="0" xfId="0" applyFont="1" applyBorder="1"/>
    <xf numFmtId="49" fontId="0" fillId="0" borderId="0" xfId="0" applyNumberFormat="1" applyFont="1" applyBorder="1"/>
    <xf numFmtId="0" fontId="9" fillId="0" borderId="0" xfId="0" applyFont="1" applyBorder="1"/>
    <xf numFmtId="0" fontId="4" fillId="0" borderId="0" xfId="0" applyFont="1" applyBorder="1"/>
  </cellXfs>
  <cellStyles count="1">
    <cellStyle name="Normal" xfId="0" builtinId="0"/>
  </cellStyles>
  <dxfs count="8"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#,##0.00\ &quot;€&quot;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#,##0.00\ &quot;€&quot;"/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 de tiempos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Planificacion_Final!$C$1</c:f>
              <c:strCache>
                <c:ptCount val="1"/>
                <c:pt idx="0">
                  <c:v>Duración Prevista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Planificacion_Final!$B$3:$B$7</c:f>
              <c:strCache>
                <c:ptCount val="5"/>
                <c:pt idx="0">
                  <c:v>Investigación</c:v>
                </c:pt>
                <c:pt idx="1">
                  <c:v>Análisis y Diseño</c:v>
                </c:pt>
                <c:pt idx="2">
                  <c:v>Implementación</c:v>
                </c:pt>
                <c:pt idx="3">
                  <c:v>Pruebas</c:v>
                </c:pt>
                <c:pt idx="4">
                  <c:v>Documentación</c:v>
                </c:pt>
              </c:strCache>
            </c:strRef>
          </c:cat>
          <c:val>
            <c:numRef>
              <c:f>Planificacion_Final!$C$3:$C$7</c:f>
              <c:numCache>
                <c:formatCode>General</c:formatCode>
                <c:ptCount val="5"/>
                <c:pt idx="0">
                  <c:v>90</c:v>
                </c:pt>
                <c:pt idx="1">
                  <c:v>45</c:v>
                </c:pt>
                <c:pt idx="2">
                  <c:v>85</c:v>
                </c:pt>
                <c:pt idx="3">
                  <c:v>40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4-4B83-82EA-1FA4483505DB}"/>
            </c:ext>
          </c:extLst>
        </c:ser>
        <c:ser>
          <c:idx val="1"/>
          <c:order val="1"/>
          <c:tx>
            <c:strRef>
              <c:f>Planificacion_Final!$D$1</c:f>
              <c:strCache>
                <c:ptCount val="1"/>
                <c:pt idx="0">
                  <c:v>Duración Final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Planificacion_Final!$B$3:$B$7</c:f>
              <c:strCache>
                <c:ptCount val="5"/>
                <c:pt idx="0">
                  <c:v>Investigación</c:v>
                </c:pt>
                <c:pt idx="1">
                  <c:v>Análisis y Diseño</c:v>
                </c:pt>
                <c:pt idx="2">
                  <c:v>Implementación</c:v>
                </c:pt>
                <c:pt idx="3">
                  <c:v>Pruebas</c:v>
                </c:pt>
                <c:pt idx="4">
                  <c:v>Documentación</c:v>
                </c:pt>
              </c:strCache>
            </c:strRef>
          </c:cat>
          <c:val>
            <c:numRef>
              <c:f>Planificacion_Final!$D$3:$D$7</c:f>
              <c:numCache>
                <c:formatCode>General</c:formatCode>
                <c:ptCount val="5"/>
                <c:pt idx="0">
                  <c:v>92</c:v>
                </c:pt>
                <c:pt idx="1">
                  <c:v>101</c:v>
                </c:pt>
                <c:pt idx="2">
                  <c:v>100</c:v>
                </c:pt>
                <c:pt idx="3">
                  <c:v>66</c:v>
                </c:pt>
                <c:pt idx="4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4-4B83-82EA-1FA448350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3936656"/>
        <c:axId val="563932064"/>
      </c:barChart>
      <c:catAx>
        <c:axId val="56393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3932064"/>
        <c:crosses val="autoZero"/>
        <c:auto val="1"/>
        <c:lblAlgn val="ctr"/>
        <c:lblOffset val="100"/>
        <c:noMultiLvlLbl val="0"/>
      </c:catAx>
      <c:valAx>
        <c:axId val="56393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3936656"/>
        <c:crosses val="autoZero"/>
        <c:crossBetween val="between"/>
      </c:valAx>
      <c:dTable>
        <c:showHorzBorder val="1"/>
        <c:showVertBorder val="1"/>
        <c:showOutline val="0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274320</xdr:colOff>
      <xdr:row>15</xdr:row>
      <xdr:rowOff>68580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FB432A4-5344-4250-96BE-9B3BF235F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D757F0-03FD-4F2F-9C4C-3F6A6642F243}" name="Tabla7" displayName="Tabla7" ref="A2:F8" totalsRowShown="0" headerRowDxfId="7" dataDxfId="6">
  <autoFilter ref="A2:F8" xr:uid="{F2D757F0-03FD-4F2F-9C4C-3F6A6642F243}"/>
  <tableColumns count="6">
    <tableColumn id="4" xr3:uid="{462B5620-769F-42FA-8572-640AFA84CF54}" name="Descripción" dataDxfId="5">
      <calculatedColumnFormula>Planificacion_Final!B2</calculatedColumnFormula>
    </tableColumn>
    <tableColumn id="5" xr3:uid="{A918A855-70E0-43CA-B17C-8B8F988AEF57}" name="Cantidad" dataDxfId="4">
      <calculatedColumnFormula>Planificacion_Final!D2</calculatedColumnFormula>
    </tableColumn>
    <tableColumn id="6" xr3:uid="{932E27C9-D818-427B-92F6-C4F52D5BFC8F}" name="Unidades" dataDxfId="3"/>
    <tableColumn id="13" xr3:uid="{9046627A-F48E-488C-862C-A025D14C1A30}" name="Participantes" dataDxfId="2">
      <calculatedColumnFormula>Planificacion_Final!E2</calculatedColumnFormula>
    </tableColumn>
    <tableColumn id="2" xr3:uid="{D82B9949-7D1C-4C9A-9231-4D0F7D181C37}" name="Coste por hora" dataDxfId="1">
      <calculatedColumnFormula>'Coste de personal'!M1</calculatedColumnFormula>
    </tableColumn>
    <tableColumn id="10" xr3:uid="{3548782A-0D6F-4F91-993F-F7E8E7B81AD7}" name="Total" dataDxfId="0">
      <calculatedColumnFormula>SUM(F4:F4,F5:F5)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AA03D-9082-4234-9404-AB9320BC371F}">
  <dimension ref="A1:E8"/>
  <sheetViews>
    <sheetView workbookViewId="0">
      <selection activeCell="D2" sqref="D2:D7"/>
    </sheetView>
  </sheetViews>
  <sheetFormatPr baseColWidth="10" defaultRowHeight="14.4" x14ac:dyDescent="0.3"/>
  <cols>
    <col min="1" max="1" width="4" style="31" customWidth="1"/>
    <col min="2" max="2" width="33.6640625" customWidth="1"/>
    <col min="3" max="3" width="18.21875" customWidth="1"/>
    <col min="4" max="4" width="16.33203125" style="3" customWidth="1"/>
    <col min="5" max="5" width="21.88671875" style="27" customWidth="1"/>
  </cols>
  <sheetData>
    <row r="1" spans="1:5" x14ac:dyDescent="0.3">
      <c r="B1" s="64" t="s">
        <v>0</v>
      </c>
      <c r="C1" s="65" t="s">
        <v>40</v>
      </c>
      <c r="D1" s="65" t="s">
        <v>46</v>
      </c>
      <c r="E1" s="26" t="s">
        <v>27</v>
      </c>
    </row>
    <row r="2" spans="1:5" s="1" customFormat="1" x14ac:dyDescent="0.3">
      <c r="A2" s="25"/>
      <c r="B2" s="66" t="s">
        <v>1</v>
      </c>
      <c r="C2" s="67">
        <f>SUM(C3:C7)</f>
        <v>300</v>
      </c>
      <c r="D2" s="67">
        <f>SUM(D3:D7)</f>
        <v>441</v>
      </c>
      <c r="E2" s="68"/>
    </row>
    <row r="3" spans="1:5" x14ac:dyDescent="0.3">
      <c r="A3" s="52">
        <v>1</v>
      </c>
      <c r="B3" s="69" t="s">
        <v>50</v>
      </c>
      <c r="C3" s="70">
        <v>90</v>
      </c>
      <c r="D3" s="71">
        <v>92</v>
      </c>
      <c r="E3" s="72" t="str">
        <f>'Coste de personal'!A3</f>
        <v>Analista de sistemas</v>
      </c>
    </row>
    <row r="4" spans="1:5" x14ac:dyDescent="0.3">
      <c r="A4" s="32">
        <v>2</v>
      </c>
      <c r="B4" s="73" t="s">
        <v>36</v>
      </c>
      <c r="C4" s="70">
        <v>45</v>
      </c>
      <c r="D4" s="71">
        <v>101</v>
      </c>
      <c r="E4" s="74" t="str">
        <f>'Coste de personal'!A2</f>
        <v>Arquitecto software</v>
      </c>
    </row>
    <row r="5" spans="1:5" x14ac:dyDescent="0.3">
      <c r="A5" s="50">
        <v>3</v>
      </c>
      <c r="B5" s="75" t="s">
        <v>45</v>
      </c>
      <c r="C5" s="70">
        <v>85</v>
      </c>
      <c r="D5" s="71">
        <v>100</v>
      </c>
      <c r="E5" s="76" t="str">
        <f>'Coste de personal'!A4</f>
        <v>Desarrollador</v>
      </c>
    </row>
    <row r="6" spans="1:5" x14ac:dyDescent="0.3">
      <c r="A6" s="51">
        <v>4</v>
      </c>
      <c r="B6" s="77" t="s">
        <v>37</v>
      </c>
      <c r="C6" s="70">
        <v>40</v>
      </c>
      <c r="D6" s="71">
        <v>66</v>
      </c>
      <c r="E6" s="76" t="str">
        <f>'Coste de personal'!A5</f>
        <v>Tester</v>
      </c>
    </row>
    <row r="7" spans="1:5" x14ac:dyDescent="0.3">
      <c r="A7" s="33">
        <v>5</v>
      </c>
      <c r="B7" s="78" t="s">
        <v>38</v>
      </c>
      <c r="C7" s="70">
        <v>40</v>
      </c>
      <c r="D7" s="71">
        <v>82</v>
      </c>
      <c r="E7" s="76" t="str">
        <f>'Coste de personal'!A3</f>
        <v>Analista de sistemas</v>
      </c>
    </row>
    <row r="8" spans="1:5" x14ac:dyDescent="0.3">
      <c r="A8" s="33"/>
      <c r="B8" s="2"/>
      <c r="C8" s="2"/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BF065-F789-4FBE-805C-2762AADCF0E1}">
  <dimension ref="A1:M6"/>
  <sheetViews>
    <sheetView workbookViewId="0"/>
  </sheetViews>
  <sheetFormatPr baseColWidth="10" defaultRowHeight="14.4" x14ac:dyDescent="0.3"/>
  <cols>
    <col min="1" max="1" width="20.109375" customWidth="1"/>
    <col min="3" max="3" width="12.5546875" customWidth="1"/>
    <col min="4" max="4" width="12.6640625" customWidth="1"/>
    <col min="5" max="5" width="12.5546875" customWidth="1"/>
    <col min="6" max="6" width="16.77734375" customWidth="1"/>
    <col min="7" max="7" width="17.21875" customWidth="1"/>
    <col min="10" max="10" width="20.109375" customWidth="1"/>
    <col min="11" max="11" width="14" customWidth="1"/>
    <col min="13" max="13" width="13.77734375" customWidth="1"/>
  </cols>
  <sheetData>
    <row r="1" spans="1:13" x14ac:dyDescent="0.3">
      <c r="A1" s="4" t="s">
        <v>2</v>
      </c>
      <c r="B1" s="5" t="s">
        <v>3</v>
      </c>
      <c r="C1" s="5" t="s">
        <v>4</v>
      </c>
      <c r="D1" s="5" t="s">
        <v>5</v>
      </c>
      <c r="E1" s="6" t="s">
        <v>6</v>
      </c>
      <c r="F1" s="4" t="s">
        <v>7</v>
      </c>
      <c r="G1" s="6" t="s">
        <v>8</v>
      </c>
      <c r="H1" s="7"/>
      <c r="I1" s="8" t="s">
        <v>9</v>
      </c>
      <c r="J1" s="7"/>
      <c r="K1" s="9" t="s">
        <v>10</v>
      </c>
      <c r="L1" s="7"/>
      <c r="M1" s="10" t="s">
        <v>11</v>
      </c>
    </row>
    <row r="2" spans="1:13" x14ac:dyDescent="0.3">
      <c r="A2" s="17" t="s">
        <v>12</v>
      </c>
      <c r="B2">
        <v>1</v>
      </c>
      <c r="C2" s="18">
        <v>45000</v>
      </c>
      <c r="D2">
        <f>ROUND(C2*1.3,0)</f>
        <v>58500</v>
      </c>
      <c r="E2" s="12">
        <f>D2*B2</f>
        <v>58500</v>
      </c>
      <c r="F2" s="11">
        <v>90</v>
      </c>
      <c r="G2" s="12">
        <f>ROUND(1920*F2/100,0)</f>
        <v>1728</v>
      </c>
      <c r="H2" s="11"/>
      <c r="I2" s="13">
        <f>ROUND(E2*F2/100,0)</f>
        <v>52650</v>
      </c>
      <c r="J2" s="11"/>
      <c r="K2" s="11">
        <f>ROUND(E2*(100-F2)/100,0)</f>
        <v>5850</v>
      </c>
      <c r="L2" s="11"/>
      <c r="M2">
        <f>ROUND(D2/1920,2)</f>
        <v>30.47</v>
      </c>
    </row>
    <row r="3" spans="1:13" x14ac:dyDescent="0.3">
      <c r="A3" s="17" t="s">
        <v>13</v>
      </c>
      <c r="B3">
        <v>1</v>
      </c>
      <c r="C3" s="18">
        <v>34900</v>
      </c>
      <c r="D3">
        <f>ROUND(C3*1.3,0)</f>
        <v>45370</v>
      </c>
      <c r="E3" s="12">
        <f>D3*B3</f>
        <v>45370</v>
      </c>
      <c r="F3" s="11">
        <v>90</v>
      </c>
      <c r="G3" s="12">
        <f>ROUND(1920*F3/100,0)</f>
        <v>1728</v>
      </c>
      <c r="H3" s="11"/>
      <c r="I3" s="13">
        <f>ROUND(E3*F3/100,0)</f>
        <v>40833</v>
      </c>
      <c r="J3" s="11"/>
      <c r="K3" s="11">
        <f>ROUND(E3*(100-F3)/100,0)</f>
        <v>4537</v>
      </c>
      <c r="L3" s="11"/>
      <c r="M3">
        <f>ROUND(D3/1920,2)</f>
        <v>23.63</v>
      </c>
    </row>
    <row r="4" spans="1:13" x14ac:dyDescent="0.3">
      <c r="A4" s="17" t="s">
        <v>39</v>
      </c>
      <c r="B4">
        <v>1</v>
      </c>
      <c r="C4" s="18">
        <v>19630</v>
      </c>
      <c r="D4">
        <f>ROUND(C4*1.3,0)</f>
        <v>25519</v>
      </c>
      <c r="E4" s="12">
        <f>D4*B4</f>
        <v>25519</v>
      </c>
      <c r="F4" s="11">
        <v>85</v>
      </c>
      <c r="G4" s="12">
        <f>ROUND(1920*F4/100,0)</f>
        <v>1632</v>
      </c>
      <c r="H4" s="11"/>
      <c r="I4" s="13">
        <f>ROUND(E4*F4/100,0)</f>
        <v>21691</v>
      </c>
      <c r="J4" s="11"/>
      <c r="K4" s="11">
        <f>ROUND(E4*(100-F4)/100,0)</f>
        <v>3828</v>
      </c>
      <c r="L4" s="11"/>
      <c r="M4">
        <f>ROUND(D4/1920,2)</f>
        <v>13.29</v>
      </c>
    </row>
    <row r="5" spans="1:13" x14ac:dyDescent="0.3">
      <c r="A5" s="17" t="s">
        <v>14</v>
      </c>
      <c r="B5">
        <v>1</v>
      </c>
      <c r="C5" s="18">
        <v>25350</v>
      </c>
      <c r="D5">
        <f>ROUND(C5*1.3,0)</f>
        <v>32955</v>
      </c>
      <c r="E5" s="12">
        <f>D5*B5</f>
        <v>32955</v>
      </c>
      <c r="F5" s="11">
        <v>90</v>
      </c>
      <c r="G5" s="12">
        <f>ROUND(1920*F5/100,0)</f>
        <v>1728</v>
      </c>
      <c r="H5" s="11"/>
      <c r="I5" s="13">
        <f>ROUND(E5*F5/100,0)</f>
        <v>29660</v>
      </c>
      <c r="J5" s="11"/>
      <c r="K5" s="11">
        <f>ROUND(E5*(100-F5)/100,0)</f>
        <v>3296</v>
      </c>
      <c r="L5" s="11"/>
      <c r="M5">
        <f>ROUND(D5/1920,2)</f>
        <v>17.16</v>
      </c>
    </row>
    <row r="6" spans="1:13" x14ac:dyDescent="0.3">
      <c r="D6" s="14" t="s">
        <v>15</v>
      </c>
      <c r="E6" s="15">
        <f>SUM(E2:E5)</f>
        <v>162344</v>
      </c>
      <c r="F6" s="1"/>
      <c r="G6" s="1"/>
      <c r="H6" s="14" t="s">
        <v>16</v>
      </c>
      <c r="I6" s="16">
        <f>SUM(I2:I5)</f>
        <v>144834</v>
      </c>
      <c r="J6" s="14" t="s">
        <v>17</v>
      </c>
      <c r="K6" s="16">
        <f>SUM(K2:K5)</f>
        <v>17511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8C43-6D0A-4601-A1B0-A769CFC83B6E}">
  <dimension ref="A1:D13"/>
  <sheetViews>
    <sheetView workbookViewId="0"/>
  </sheetViews>
  <sheetFormatPr baseColWidth="10" defaultRowHeight="14.4" x14ac:dyDescent="0.3"/>
  <cols>
    <col min="1" max="1" width="24.88671875" bestFit="1" customWidth="1"/>
    <col min="2" max="2" width="20.5546875" bestFit="1" customWidth="1"/>
    <col min="3" max="3" width="12.88671875" bestFit="1" customWidth="1"/>
    <col min="4" max="4" width="10" bestFit="1" customWidth="1"/>
  </cols>
  <sheetData>
    <row r="1" spans="1:4" x14ac:dyDescent="0.3">
      <c r="A1" s="4" t="s">
        <v>18</v>
      </c>
      <c r="B1" s="5" t="s">
        <v>19</v>
      </c>
      <c r="C1" s="5" t="s">
        <v>20</v>
      </c>
      <c r="D1" s="5" t="s">
        <v>6</v>
      </c>
    </row>
    <row r="2" spans="1:4" x14ac:dyDescent="0.3">
      <c r="A2" t="s">
        <v>21</v>
      </c>
      <c r="B2" s="45">
        <f>B13</f>
        <v>16</v>
      </c>
      <c r="C2" s="19">
        <v>50</v>
      </c>
      <c r="D2" s="19">
        <f>C2*B2</f>
        <v>800</v>
      </c>
    </row>
    <row r="3" spans="1:4" x14ac:dyDescent="0.3">
      <c r="A3" t="s">
        <v>22</v>
      </c>
      <c r="B3" s="45">
        <f>B13</f>
        <v>16</v>
      </c>
      <c r="C3" s="19">
        <v>50</v>
      </c>
      <c r="D3" s="19">
        <f>C3*B3</f>
        <v>800</v>
      </c>
    </row>
    <row r="4" spans="1:4" x14ac:dyDescent="0.3">
      <c r="A4" t="s">
        <v>23</v>
      </c>
      <c r="B4" s="45">
        <f>B13</f>
        <v>16</v>
      </c>
      <c r="C4" s="19">
        <v>20</v>
      </c>
      <c r="D4" s="19">
        <f>C4*B4</f>
        <v>320</v>
      </c>
    </row>
    <row r="6" spans="1:4" x14ac:dyDescent="0.3">
      <c r="A6" s="4" t="s">
        <v>15</v>
      </c>
      <c r="B6" s="20">
        <f>SUM(D2:D4)</f>
        <v>1920</v>
      </c>
    </row>
    <row r="10" spans="1:4" x14ac:dyDescent="0.3">
      <c r="A10" s="46" t="s">
        <v>41</v>
      </c>
      <c r="B10" s="47">
        <v>44228</v>
      </c>
    </row>
    <row r="11" spans="1:4" x14ac:dyDescent="0.3">
      <c r="A11" s="46" t="s">
        <v>42</v>
      </c>
      <c r="B11" s="47">
        <v>44713</v>
      </c>
    </row>
    <row r="12" spans="1:4" x14ac:dyDescent="0.3">
      <c r="A12" s="46" t="s">
        <v>43</v>
      </c>
      <c r="B12" s="48">
        <f>(B11-B10)*(12/365)</f>
        <v>15.945205479452053</v>
      </c>
    </row>
    <row r="13" spans="1:4" x14ac:dyDescent="0.3">
      <c r="A13" s="46" t="s">
        <v>44</v>
      </c>
      <c r="B13" s="49">
        <f>ROUND(B12, 0)</f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D725C-4884-4A2C-9459-00B6F79789CA}">
  <dimension ref="A1:N29"/>
  <sheetViews>
    <sheetView tabSelected="1" workbookViewId="0">
      <selection activeCell="N6" sqref="L3:N6"/>
    </sheetView>
  </sheetViews>
  <sheetFormatPr baseColWidth="10" defaultRowHeight="14.4" x14ac:dyDescent="0.3"/>
  <cols>
    <col min="1" max="1" width="14" style="28" bestFit="1" customWidth="1"/>
    <col min="2" max="2" width="10.21875" style="28" customWidth="1"/>
    <col min="3" max="3" width="10.44140625" style="28" customWidth="1"/>
    <col min="4" max="4" width="16.5546875" style="28" customWidth="1"/>
    <col min="5" max="5" width="14" style="44" customWidth="1"/>
    <col min="6" max="6" width="9.77734375" style="39" customWidth="1"/>
    <col min="7" max="7" width="11.5546875" style="28"/>
    <col min="8" max="8" width="18.21875" style="28" customWidth="1"/>
    <col min="9" max="9" width="18.21875" style="28" bestFit="1" customWidth="1"/>
    <col min="10" max="10" width="11.5546875" style="28"/>
    <col min="11" max="11" width="24.109375" style="28" bestFit="1" customWidth="1"/>
    <col min="12" max="16384" width="11.5546875" style="28"/>
  </cols>
  <sheetData>
    <row r="1" spans="1:14" ht="15" thickBot="1" x14ac:dyDescent="0.35"/>
    <row r="2" spans="1:14" s="24" customFormat="1" ht="16.2" customHeight="1" x14ac:dyDescent="0.3">
      <c r="A2" s="34" t="s">
        <v>28</v>
      </c>
      <c r="B2" s="34" t="s">
        <v>29</v>
      </c>
      <c r="C2" s="34" t="s">
        <v>30</v>
      </c>
      <c r="D2" s="34" t="s">
        <v>27</v>
      </c>
      <c r="E2" s="36" t="s">
        <v>11</v>
      </c>
      <c r="F2" s="34" t="s">
        <v>25</v>
      </c>
      <c r="H2" s="21" t="s">
        <v>34</v>
      </c>
      <c r="I2" s="21" t="s">
        <v>34</v>
      </c>
      <c r="J2"/>
      <c r="K2" s="53"/>
      <c r="L2" s="54" t="s">
        <v>47</v>
      </c>
      <c r="M2" s="54" t="s">
        <v>48</v>
      </c>
      <c r="N2" s="55" t="s">
        <v>49</v>
      </c>
    </row>
    <row r="3" spans="1:14" ht="16.2" customHeight="1" thickBot="1" x14ac:dyDescent="0.35">
      <c r="A3" s="34" t="str">
        <f>Planificacion_Final!B2</f>
        <v>Proyecto Completo</v>
      </c>
      <c r="B3" s="35">
        <f>Planificacion_Final!D2</f>
        <v>441</v>
      </c>
      <c r="C3" s="35" t="s">
        <v>31</v>
      </c>
      <c r="D3" s="40"/>
      <c r="E3" s="41"/>
      <c r="F3" s="42">
        <f>SUM(F4:F8)</f>
        <v>9650.65</v>
      </c>
      <c r="H3" s="30">
        <v>6122.2999999999984</v>
      </c>
      <c r="I3" s="30">
        <f>Tabla7[[#This Row],[Total]]</f>
        <v>9650.65</v>
      </c>
      <c r="J3"/>
      <c r="K3" s="62" t="s">
        <v>32</v>
      </c>
      <c r="L3" s="56">
        <v>6122.2999999999984</v>
      </c>
      <c r="M3" s="63">
        <f>I3</f>
        <v>9650.65</v>
      </c>
      <c r="N3" s="57">
        <f>M3-L3</f>
        <v>3528.3500000000013</v>
      </c>
    </row>
    <row r="4" spans="1:14" ht="15" thickBot="1" x14ac:dyDescent="0.35">
      <c r="A4" s="37" t="str">
        <f>Planificacion_Final!B3</f>
        <v>Investigación</v>
      </c>
      <c r="B4" s="38">
        <f>Planificacion_Final!D3</f>
        <v>92</v>
      </c>
      <c r="C4" s="38" t="s">
        <v>31</v>
      </c>
      <c r="D4" s="43" t="str">
        <f>Planificacion_Final!E3</f>
        <v>Analista de sistemas</v>
      </c>
      <c r="E4" s="41">
        <f>'Coste de personal'!$M$3</f>
        <v>23.63</v>
      </c>
      <c r="F4" s="41">
        <f>(Tabla7[[#This Row],[Coste por hora]]*Tabla7[[#This Row],[Cantidad]])</f>
        <v>2173.96</v>
      </c>
      <c r="J4"/>
      <c r="K4" s="62" t="s">
        <v>51</v>
      </c>
      <c r="L4" s="56">
        <v>1530.5749999999996</v>
      </c>
      <c r="M4" s="63">
        <f>(M3*I9)</f>
        <v>2412.6624999999999</v>
      </c>
      <c r="N4" s="57">
        <f t="shared" ref="N4:N6" si="0">M4-L4</f>
        <v>882.08750000000032</v>
      </c>
    </row>
    <row r="5" spans="1:14" x14ac:dyDescent="0.3">
      <c r="A5" s="37" t="str">
        <f>Planificacion_Final!B4</f>
        <v>Análisis y Diseño</v>
      </c>
      <c r="B5" s="38">
        <f>Planificacion_Final!D4</f>
        <v>101</v>
      </c>
      <c r="C5" s="38" t="s">
        <v>31</v>
      </c>
      <c r="D5" s="43" t="str">
        <f>Planificacion_Final!E4</f>
        <v>Arquitecto software</v>
      </c>
      <c r="E5" s="41">
        <f>'Coste de personal'!M2</f>
        <v>30.47</v>
      </c>
      <c r="F5" s="41">
        <f>(Tabla7[[#This Row],[Coste por hora]]*Tabla7[[#This Row],[Cantidad]])</f>
        <v>3077.47</v>
      </c>
      <c r="H5" s="21" t="s">
        <v>35</v>
      </c>
      <c r="I5" s="21" t="s">
        <v>35</v>
      </c>
      <c r="J5"/>
      <c r="K5" s="62" t="s">
        <v>26</v>
      </c>
      <c r="L5" s="56">
        <v>480</v>
      </c>
      <c r="M5" s="63">
        <f>I12</f>
        <v>1920</v>
      </c>
      <c r="N5" s="57">
        <f t="shared" si="0"/>
        <v>1440</v>
      </c>
    </row>
    <row r="6" spans="1:14" ht="15" thickBot="1" x14ac:dyDescent="0.35">
      <c r="A6" s="37" t="str">
        <f>Planificacion_Final!B5</f>
        <v>Implementación</v>
      </c>
      <c r="B6" s="38">
        <f>Planificacion_Final!D5</f>
        <v>100</v>
      </c>
      <c r="C6" s="38" t="s">
        <v>31</v>
      </c>
      <c r="D6" s="43" t="str">
        <f>Planificacion_Final!E5</f>
        <v>Desarrollador</v>
      </c>
      <c r="E6" s="41">
        <f>'Coste de personal'!M4</f>
        <v>13.29</v>
      </c>
      <c r="F6" s="41">
        <f>(Tabla7[[#This Row],[Coste por hora]]*Tabla7[[#This Row],[Cantidad]])</f>
        <v>1329</v>
      </c>
      <c r="H6" s="29">
        <v>0</v>
      </c>
      <c r="I6" s="29">
        <v>0</v>
      </c>
      <c r="J6"/>
      <c r="K6" s="58" t="s">
        <v>33</v>
      </c>
      <c r="L6" s="59">
        <v>8132.8749999999982</v>
      </c>
      <c r="M6" s="60">
        <f>SUM(M3:M5)</f>
        <v>13983.3125</v>
      </c>
      <c r="N6" s="61">
        <f t="shared" si="0"/>
        <v>5850.4375000000018</v>
      </c>
    </row>
    <row r="7" spans="1:14" ht="15" thickBot="1" x14ac:dyDescent="0.35">
      <c r="A7" s="37" t="str">
        <f>Planificacion_Final!B6</f>
        <v>Pruebas</v>
      </c>
      <c r="B7" s="38">
        <f>Planificacion_Final!D6</f>
        <v>66</v>
      </c>
      <c r="C7" s="38" t="s">
        <v>31</v>
      </c>
      <c r="D7" s="43" t="str">
        <f>Planificacion_Final!E6</f>
        <v>Tester</v>
      </c>
      <c r="E7" s="41">
        <f>'Coste de personal'!M5</f>
        <v>17.16</v>
      </c>
      <c r="F7" s="41">
        <f>(Tabla7[[#This Row],[Coste por hora]]*Tabla7[[#This Row],[Cantidad]])</f>
        <v>1132.56</v>
      </c>
      <c r="H7"/>
      <c r="I7"/>
      <c r="J7"/>
    </row>
    <row r="8" spans="1:14" x14ac:dyDescent="0.3">
      <c r="A8" s="37" t="str">
        <f>Planificacion_Final!B7</f>
        <v>Documentación</v>
      </c>
      <c r="B8" s="38">
        <f>Planificacion_Final!D7</f>
        <v>82</v>
      </c>
      <c r="C8" s="38" t="s">
        <v>31</v>
      </c>
      <c r="D8" s="43" t="str">
        <f>Planificacion_Final!E7</f>
        <v>Analista de sistemas</v>
      </c>
      <c r="E8" s="41">
        <f>'Coste de personal'!M3</f>
        <v>23.63</v>
      </c>
      <c r="F8" s="41">
        <f>(Tabla7[[#This Row],[Coste por hora]]*Tabla7[[#This Row],[Cantidad]])</f>
        <v>1937.6599999999999</v>
      </c>
      <c r="H8" s="21" t="s">
        <v>24</v>
      </c>
      <c r="I8" s="21" t="s">
        <v>24</v>
      </c>
      <c r="J8"/>
    </row>
    <row r="9" spans="1:14" ht="15" thickBot="1" x14ac:dyDescent="0.35">
      <c r="H9" s="22">
        <v>0.25</v>
      </c>
      <c r="I9" s="22">
        <v>0.25</v>
      </c>
      <c r="J9"/>
    </row>
    <row r="10" spans="1:14" ht="15" thickBot="1" x14ac:dyDescent="0.35">
      <c r="H10"/>
      <c r="I10"/>
      <c r="J10"/>
    </row>
    <row r="11" spans="1:14" x14ac:dyDescent="0.3">
      <c r="H11" s="21" t="s">
        <v>26</v>
      </c>
      <c r="I11" s="21" t="s">
        <v>26</v>
      </c>
      <c r="J11"/>
    </row>
    <row r="12" spans="1:14" ht="15" thickBot="1" x14ac:dyDescent="0.35">
      <c r="H12" s="23">
        <v>480</v>
      </c>
      <c r="I12" s="23">
        <f>'Costes indirectos'!B6</f>
        <v>1920</v>
      </c>
      <c r="J12"/>
    </row>
    <row r="13" spans="1:14" x14ac:dyDescent="0.3">
      <c r="J13"/>
    </row>
    <row r="14" spans="1:14" x14ac:dyDescent="0.3">
      <c r="J14"/>
    </row>
    <row r="15" spans="1:14" x14ac:dyDescent="0.3">
      <c r="J15"/>
    </row>
    <row r="16" spans="1:14" x14ac:dyDescent="0.3">
      <c r="H16"/>
      <c r="I16"/>
      <c r="J16"/>
    </row>
    <row r="17" spans="8:10" x14ac:dyDescent="0.3">
      <c r="H17"/>
      <c r="I17"/>
      <c r="J17"/>
    </row>
    <row r="26" spans="8:10" x14ac:dyDescent="0.3">
      <c r="H26"/>
      <c r="I26"/>
    </row>
    <row r="27" spans="8:10" x14ac:dyDescent="0.3">
      <c r="H27"/>
      <c r="I27"/>
    </row>
    <row r="28" spans="8:10" x14ac:dyDescent="0.3">
      <c r="H28"/>
      <c r="I28"/>
    </row>
    <row r="29" spans="8:10" x14ac:dyDescent="0.3">
      <c r="H29"/>
      <c r="I2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Planificacion_Final</vt:lpstr>
      <vt:lpstr>Coste de personal</vt:lpstr>
      <vt:lpstr>Costes indirectos</vt:lpstr>
      <vt:lpstr>Presupuesto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Xamel</dc:creator>
  <cp:lastModifiedBy>Samuel Moreno Vincent</cp:lastModifiedBy>
  <dcterms:created xsi:type="dcterms:W3CDTF">2015-06-05T18:19:34Z</dcterms:created>
  <dcterms:modified xsi:type="dcterms:W3CDTF">2022-06-06T00:13:12Z</dcterms:modified>
</cp:coreProperties>
</file>