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2.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3.xml" ContentType="application/vnd.openxmlformats-officedocument.drawing+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Documents\PhD Work\SOCRATES\Summary_of_Research\"/>
    </mc:Choice>
  </mc:AlternateContent>
  <bookViews>
    <workbookView xWindow="0" yWindow="0" windowWidth="19200" windowHeight="7050"/>
  </bookViews>
  <sheets>
    <sheet name="Summary of Studies" sheetId="1" r:id="rId1"/>
    <sheet name="Phase0_Study1" sheetId="2" r:id="rId2"/>
    <sheet name="Phase0_Study2" sheetId="3" r:id="rId3"/>
    <sheet name="Phase1_Study1" sheetId="10" r:id="rId4"/>
    <sheet name="Phase1_Study2" sheetId="11" r:id="rId5"/>
  </sheets>
  <externalReferences>
    <externalReference r:id="rId6"/>
    <externalReference r:id="rId7"/>
    <externalReference r:id="rId8"/>
  </externalReferences>
  <definedNames>
    <definedName name="_xlchart.0" hidden="1">'[1]תגובות לטופס 1'!$J$2:$J$52</definedName>
    <definedName name="_xlchart.1" hidden="1">'[1]תגובות לטופס 1'!$L$2:$L$52</definedName>
    <definedName name="_xlchart.2" hidden="1">'[1]תגובות לטופס 1'!$K$2:$K$52</definedName>
  </definedNames>
  <calcPr calcId="162913" concurrentCalc="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Q120" i="10" l="1"/>
  <c r="Q118" i="10"/>
  <c r="Q121" i="10"/>
  <c r="P120" i="10"/>
  <c r="P118" i="10"/>
  <c r="P121" i="10"/>
  <c r="O120" i="10"/>
  <c r="O118" i="10"/>
  <c r="O121" i="10"/>
  <c r="Q117" i="10"/>
  <c r="P117" i="10"/>
  <c r="O117" i="10"/>
  <c r="Q116" i="10"/>
  <c r="P116" i="10"/>
  <c r="O116" i="10"/>
  <c r="N105" i="10"/>
  <c r="N106" i="10"/>
  <c r="N107" i="10"/>
  <c r="N108" i="10"/>
  <c r="N109" i="10"/>
  <c r="N110" i="10"/>
  <c r="N111" i="10"/>
  <c r="N112" i="10"/>
  <c r="N113" i="10"/>
  <c r="N114" i="10"/>
  <c r="AE91" i="10"/>
  <c r="AE89" i="10"/>
  <c r="AE92" i="10"/>
  <c r="AD91" i="10"/>
  <c r="AD89" i="10"/>
  <c r="AD92" i="10"/>
  <c r="AC91" i="10"/>
  <c r="AC89" i="10"/>
  <c r="AC92" i="10"/>
  <c r="AB91" i="10"/>
  <c r="AB89" i="10"/>
  <c r="AB92" i="10"/>
  <c r="AA91" i="10"/>
  <c r="AA89" i="10"/>
  <c r="AA92" i="10"/>
  <c r="Z91" i="10"/>
  <c r="Z89" i="10"/>
  <c r="Z92" i="10"/>
  <c r="Y91" i="10"/>
  <c r="Y89" i="10"/>
  <c r="Y92" i="10"/>
  <c r="X91" i="10"/>
  <c r="X89" i="10"/>
  <c r="X92" i="10"/>
  <c r="W91" i="10"/>
  <c r="W89" i="10"/>
  <c r="W92" i="10"/>
  <c r="V91" i="10"/>
  <c r="V89" i="10"/>
  <c r="V92" i="10"/>
  <c r="U91" i="10"/>
  <c r="U89" i="10"/>
  <c r="U92" i="10"/>
  <c r="T91" i="10"/>
  <c r="T89" i="10"/>
  <c r="T92" i="10"/>
  <c r="S89" i="10"/>
  <c r="S92" i="10"/>
  <c r="R89" i="10"/>
  <c r="R92" i="10"/>
  <c r="AE88" i="10"/>
  <c r="AD88" i="10"/>
  <c r="AC88" i="10"/>
  <c r="AB88" i="10"/>
  <c r="AA88" i="10"/>
  <c r="Z88" i="10"/>
  <c r="Y88" i="10"/>
  <c r="X88" i="10"/>
  <c r="W88" i="10"/>
  <c r="V88" i="10"/>
  <c r="U88" i="10"/>
  <c r="T88" i="10"/>
  <c r="S88" i="10"/>
  <c r="R88" i="10"/>
  <c r="AE87" i="10"/>
  <c r="AD87" i="10"/>
  <c r="AC87" i="10"/>
  <c r="AB87" i="10"/>
  <c r="AA87" i="10"/>
  <c r="Z87" i="10"/>
  <c r="Y87" i="10"/>
  <c r="X87" i="10"/>
  <c r="W87" i="10"/>
  <c r="V87" i="10"/>
  <c r="U87" i="10"/>
  <c r="T87" i="10"/>
  <c r="S87" i="10"/>
  <c r="R87" i="10"/>
  <c r="Q73" i="10"/>
  <c r="Q74" i="10"/>
  <c r="Q75" i="10"/>
  <c r="Q76" i="10"/>
  <c r="Q77" i="10"/>
  <c r="Q78" i="10"/>
  <c r="Q79" i="10"/>
  <c r="Q80" i="10"/>
  <c r="Q81" i="10"/>
  <c r="Q82" i="10"/>
  <c r="N43" i="10"/>
  <c r="N42" i="10"/>
  <c r="V41" i="10"/>
  <c r="U41" i="10"/>
  <c r="T41" i="10"/>
  <c r="V30" i="10"/>
  <c r="V31" i="10"/>
  <c r="V40" i="10"/>
  <c r="U30" i="10"/>
  <c r="U31" i="10"/>
  <c r="U40" i="10"/>
  <c r="T30" i="10"/>
  <c r="T31" i="10"/>
  <c r="T40" i="10"/>
  <c r="V36" i="10"/>
  <c r="V37" i="10"/>
  <c r="V38" i="10"/>
  <c r="U36" i="10"/>
  <c r="U37" i="10"/>
  <c r="U38" i="10"/>
  <c r="T36" i="10"/>
  <c r="T37" i="10"/>
  <c r="T38" i="10"/>
  <c r="N38" i="10"/>
  <c r="N37" i="10"/>
  <c r="V29" i="10"/>
  <c r="V33" i="10"/>
  <c r="V35" i="10"/>
  <c r="U29" i="10"/>
  <c r="U33" i="10"/>
  <c r="U35" i="10"/>
  <c r="T29" i="10"/>
  <c r="T33" i="10"/>
  <c r="T35" i="10"/>
  <c r="V34" i="10"/>
  <c r="U34" i="10"/>
  <c r="T34" i="10"/>
  <c r="N33" i="10"/>
  <c r="O33" i="10"/>
  <c r="AA32" i="10"/>
  <c r="N32" i="10"/>
  <c r="O32" i="10"/>
  <c r="N31" i="10"/>
  <c r="AB30" i="10"/>
  <c r="AC30" i="10"/>
  <c r="AB29" i="10"/>
  <c r="AC29" i="10"/>
  <c r="E38" i="3"/>
  <c r="E48" i="3"/>
  <c r="D38" i="3"/>
  <c r="D48" i="3"/>
  <c r="C38" i="3"/>
  <c r="B38" i="3"/>
  <c r="E37" i="3"/>
  <c r="E40" i="3"/>
  <c r="D37" i="3"/>
  <c r="D40" i="3"/>
  <c r="C37" i="3"/>
  <c r="C48" i="3"/>
  <c r="B37" i="3"/>
  <c r="B48" i="3"/>
  <c r="E36" i="3"/>
  <c r="E41" i="3"/>
  <c r="D36" i="3"/>
  <c r="D42" i="3"/>
  <c r="C36" i="3"/>
  <c r="B36" i="3"/>
  <c r="B40" i="3"/>
  <c r="B42" i="3"/>
  <c r="C40" i="3"/>
  <c r="C42" i="3"/>
  <c r="E42" i="3"/>
  <c r="D41" i="3"/>
  <c r="C41" i="3"/>
  <c r="B41" i="3"/>
  <c r="J161" i="2"/>
  <c r="I161" i="2"/>
  <c r="J160" i="2"/>
  <c r="I160" i="2"/>
  <c r="J159" i="2"/>
  <c r="I159" i="2"/>
  <c r="J158" i="2"/>
  <c r="I158" i="2"/>
  <c r="J157" i="2"/>
  <c r="I157" i="2"/>
  <c r="J156" i="2"/>
  <c r="I156" i="2"/>
  <c r="J155" i="2"/>
  <c r="I155" i="2"/>
  <c r="J154" i="2"/>
  <c r="I154" i="2"/>
  <c r="J148" i="2"/>
  <c r="I148" i="2"/>
  <c r="J147" i="2"/>
  <c r="I147" i="2"/>
  <c r="J146" i="2"/>
  <c r="I146" i="2"/>
  <c r="J145" i="2"/>
  <c r="I145" i="2"/>
  <c r="J144" i="2"/>
  <c r="I144" i="2"/>
  <c r="J143" i="2"/>
  <c r="I143" i="2"/>
  <c r="J142" i="2"/>
  <c r="I142" i="2"/>
  <c r="J141" i="2"/>
  <c r="I141" i="2"/>
  <c r="J135" i="2"/>
  <c r="I135" i="2"/>
  <c r="J134" i="2"/>
  <c r="I134" i="2"/>
  <c r="J133" i="2"/>
  <c r="I133" i="2"/>
  <c r="J132" i="2"/>
  <c r="I132" i="2"/>
  <c r="J131" i="2"/>
  <c r="I131" i="2"/>
  <c r="J130" i="2"/>
  <c r="I130" i="2"/>
  <c r="J129" i="2"/>
  <c r="I129" i="2"/>
  <c r="J128" i="2"/>
  <c r="I128" i="2"/>
  <c r="J69" i="2"/>
  <c r="J67" i="2"/>
  <c r="L66" i="2"/>
  <c r="K66" i="2"/>
  <c r="J64" i="2"/>
  <c r="L63" i="2"/>
  <c r="K63" i="2"/>
  <c r="J63" i="2"/>
  <c r="J66" i="2"/>
  <c r="L62" i="2"/>
  <c r="L68" i="2"/>
  <c r="K62" i="2"/>
  <c r="J62" i="2"/>
  <c r="L61" i="2"/>
  <c r="K61" i="2"/>
  <c r="K68" i="2"/>
  <c r="J61" i="2"/>
  <c r="J68" i="2"/>
  <c r="L58" i="2"/>
  <c r="L64" i="2"/>
  <c r="L69" i="2"/>
  <c r="K58" i="2"/>
  <c r="K64" i="2"/>
  <c r="K69" i="2"/>
  <c r="J58" i="2"/>
  <c r="L57" i="2"/>
  <c r="K57" i="2"/>
  <c r="J57" i="2"/>
  <c r="L56" i="2"/>
  <c r="K56" i="2"/>
  <c r="J56" i="2"/>
  <c r="L55" i="2"/>
  <c r="K55" i="2"/>
  <c r="J55" i="2"/>
  <c r="C54" i="2"/>
  <c r="C55" i="2"/>
  <c r="K67" i="2"/>
  <c r="L67" i="2"/>
</calcChain>
</file>

<file path=xl/sharedStrings.xml><?xml version="1.0" encoding="utf-8"?>
<sst xmlns="http://schemas.openxmlformats.org/spreadsheetml/2006/main" count="701" uniqueCount="284">
  <si>
    <t>חותמת זמן</t>
  </si>
  <si>
    <t>Participant's Number</t>
  </si>
  <si>
    <t>Gender</t>
  </si>
  <si>
    <t>Illumination</t>
  </si>
  <si>
    <t>Clutter</t>
  </si>
  <si>
    <t>group</t>
  </si>
  <si>
    <t>1. חשתי בהבדל בין הריצות השונות</t>
  </si>
  <si>
    <t>2. באיזו ריצה חשת הכי בנוח בהקשר לתנועת הרובוט?</t>
  </si>
  <si>
    <t>The actual condition</t>
  </si>
  <si>
    <t>lost</t>
  </si>
  <si>
    <t>look</t>
  </si>
  <si>
    <t>total time</t>
  </si>
  <si>
    <t>Light sensitivity check</t>
  </si>
  <si>
    <t>3. ההתרשמות שלי היא שהרובוט:</t>
  </si>
  <si>
    <t>4. מה לדעתך היו ההבדלים בין הריצות השונות?</t>
  </si>
  <si>
    <t>F</t>
  </si>
  <si>
    <t>H</t>
  </si>
  <si>
    <t>L</t>
  </si>
  <si>
    <t>one of them , when he didnt stop</t>
  </si>
  <si>
    <t>considerate, safe, sociable</t>
  </si>
  <si>
    <t>the distance</t>
  </si>
  <si>
    <t>sociable</t>
  </si>
  <si>
    <t xml:space="preserve">the robot's speed was changed. </t>
  </si>
  <si>
    <t>no differnce</t>
  </si>
  <si>
    <t>safe, sociable</t>
  </si>
  <si>
    <t>the robot speed</t>
  </si>
  <si>
    <t>i cant remamber</t>
  </si>
  <si>
    <t>considerate, safe, sociable, relaxing</t>
  </si>
  <si>
    <t>the robot didnt always recognize me, the speed was different (only a little)</t>
  </si>
  <si>
    <t>M</t>
  </si>
  <si>
    <t>The speed of the robot and the way it fallowed me, i would like it to follow me closer.</t>
  </si>
  <si>
    <t>considerate,  sociable</t>
  </si>
  <si>
    <t>i was less nervous</t>
  </si>
  <si>
    <t>i think that i got used to the robot. and got used to the sound of the robot.</t>
  </si>
  <si>
    <t>5A</t>
  </si>
  <si>
    <t>considerate, safe</t>
  </si>
  <si>
    <t xml:space="preserve">I think the robot learned how i'm walking and tried to get better. </t>
  </si>
  <si>
    <t>5B</t>
  </si>
  <si>
    <t>considerate</t>
  </si>
  <si>
    <t xml:space="preserve">i think the robot was trying to be in my pace. maybe the velocity was change. i recommend it should be a littel bit mor faster because i was trying to be in his pace. </t>
  </si>
  <si>
    <t>6B</t>
  </si>
  <si>
    <t>exprience</t>
  </si>
  <si>
    <t>6A</t>
  </si>
  <si>
    <t>the distance from me</t>
  </si>
  <si>
    <t>I think the way it follows me, the accelerated differently.  The robot chased me through the other trials but trial 4 was consistent.</t>
  </si>
  <si>
    <t>annoying, considerate</t>
  </si>
  <si>
    <t>the closeness of the robot was different, maybe the speed and the ability to track me - sometimes he succeeded and sometimes not.</t>
  </si>
  <si>
    <t>my pace, but it changed according to the robot behvior. maybe also the way it detected me?</t>
  </si>
  <si>
    <t>in some of them the robot was stop and didn't success to follow me good</t>
  </si>
  <si>
    <t>considerate,  sociable, relaxing</t>
  </si>
  <si>
    <t xml:space="preserve">the walking speed </t>
  </si>
  <si>
    <t>4B</t>
  </si>
  <si>
    <t>the distance, and the robot's speed</t>
  </si>
  <si>
    <t>המהירות, והקשב אליי - לפעמים נטה לאבד אותי יותר מהר ולפעמים לא איבד בכלל .</t>
  </si>
  <si>
    <t>מהירות הרובוט</t>
  </si>
  <si>
    <t>משהו במרחק ובזמן תגובה של הרובוט היה שונה.. בעיקר במרחק שהוא שמר</t>
  </si>
  <si>
    <t>yes</t>
  </si>
  <si>
    <t>4A</t>
  </si>
  <si>
    <t>3B</t>
  </si>
  <si>
    <t>בהתחלה לא הכרתי את הרובוט אז לא הרגשתי בנוח איתו. לאט לאט התרגלתי ואז לא הרגשתי כלל שהוא מאוחרי.</t>
  </si>
  <si>
    <t>annoying, considerate ,I don't have such an impression</t>
  </si>
  <si>
    <t>קצב וזרימת התנועה, שהקצב היה איטי ורציף הרגשתי שהרובוט מצליח לעקוב בצורה טובה</t>
  </si>
  <si>
    <t>בריצה היחידה בה הוא לא נתקע</t>
  </si>
  <si>
    <t>לדעתי מידת הקרבה של הרובוט אלי, או שבחלק מהריצות הרובוט היה בשליטה ידנית ולא רק אוטומטית</t>
  </si>
  <si>
    <t>העובדה שהלכתי יותר לאט וניסיתי שהוא לא יאבד אותי</t>
  </si>
  <si>
    <t>ברוב הריצות הרובוט נעצר או נתקע. הייתה רק ריצה אחת שהוא  לא נתקע כלל. בכל הריצות הרגשתי צורך ללכת מאוד לאט בכדי בהוא יצליח לעקוב אחריי</t>
  </si>
  <si>
    <t>i don't remember</t>
  </si>
  <si>
    <t>המהירות של הרובוט השתנה והמרחק שלו מהדמות.</t>
  </si>
  <si>
    <t>ההבדלים העיקרים הם היכולת של הרובוט לעקוב אחרי באופן רציף והמהירות לפעמים השתנה כתלות במרחק שלי מהרובוט</t>
  </si>
  <si>
    <t>annoying</t>
  </si>
  <si>
    <t>ההבדלים היו בעיקר הקצב שהלכתי ודברים שהרובוט שם לב ללא קשר אליי</t>
  </si>
  <si>
    <t>כאשר שיניתי את מהירות ההליכה שלי הרובוט קצת השתגע</t>
  </si>
  <si>
    <t xml:space="preserve">עם הזמן, היה נראה שהרובוט מתאים את מהירותו באופן טוב יותר למהירות שבא הלכתי. בנוסף, חוץ מהריצה הראשונה והשנייה, אני לא חושב שהיה קצר בתקשורת בעבודה שלי איתו. כלומר הוא עקב אחריי באופן רציף ואחיד. </t>
  </si>
  <si>
    <t>disturbing, annoying</t>
  </si>
  <si>
    <t>תנאי תאורה</t>
  </si>
  <si>
    <t>3A</t>
  </si>
  <si>
    <t>considerate, safe, humanoid</t>
  </si>
  <si>
    <t>מהירות לא קבועה בהליכה שלי</t>
  </si>
  <si>
    <t>i understand the robot behavior</t>
  </si>
  <si>
    <t>I didn't need to go back and get the robot some of the times</t>
  </si>
  <si>
    <t>הקצב של הרובוט ושינויי המהירות שלו ביחס למהירות שלי</t>
  </si>
  <si>
    <t>I don't have such an impression</t>
  </si>
  <si>
    <t xml:space="preserve">נראה לי שהקצב היה קבוע יותר, חשבתי על זה, ההבדל, בין הריצות השונות אבל לא הייתי בטוחה.  </t>
  </si>
  <si>
    <t>כשהבנתי פחות או יותר את הקצב שבו נוסע הרובוט.</t>
  </si>
  <si>
    <t>considerate, relexing, sociable</t>
  </si>
  <si>
    <t>לא הרגשתי הרבה הבדל</t>
  </si>
  <si>
    <t>הבדלים במהירות ההליכה שלי ובכמות האור הנכנסה למסדרון</t>
  </si>
  <si>
    <t>חשתי יותר בטוח עם הרובוט, היתי יותר רגיל אליו, חשתי יותר בטחון ללכת כאשר הוא עוקב אחרי</t>
  </si>
  <si>
    <t>בניסויים לקראת הסוף למדתי להתאים את עצמי להתנהגות הרובוט יותר ולהבין את הקצב שלו ומתי הוא נתקע ולכן הרגשתי יותר בנוח ללכת בקצב רגיל.</t>
  </si>
  <si>
    <t>יכול להיות שקצב ההליכה שלי</t>
  </si>
  <si>
    <t>recognize difference colors</t>
  </si>
  <si>
    <t>disturbing, safe</t>
  </si>
  <si>
    <t>מרחק או מהירות</t>
  </si>
  <si>
    <t>רעש מנוע</t>
  </si>
  <si>
    <t>שמירת מרחק מהנעקב, מהירות הנסיעה, אופן מעבר מכשולים. בחרתי ב-4 כי היה נראה שהוא התמודד עם מכשולים בצורה הכי טובה.</t>
  </si>
  <si>
    <t>disturbing, considerate</t>
  </si>
  <si>
    <t>אופן המעקב של הרובות</t>
  </si>
  <si>
    <t>אופן העקיבה</t>
  </si>
  <si>
    <t>relaxing, safe</t>
  </si>
  <si>
    <t>in the last test the robot lost track many times</t>
  </si>
  <si>
    <t>2A</t>
  </si>
  <si>
    <t xml:space="preserve">קליטת הרובוט - ברוב הריצות הרובוט "איבד" אותי פעם אחת לפחות. בריצות מסוימות הרובוט נעצר לפרקי זמן קצרים כדי להתאים את מהירותו אליי(הלכתי יותר לאט ממנו). </t>
  </si>
  <si>
    <t>total</t>
  </si>
  <si>
    <t>H-L</t>
  </si>
  <si>
    <t>L-L</t>
  </si>
  <si>
    <t>H-H</t>
  </si>
  <si>
    <t>L-H</t>
  </si>
  <si>
    <t>mean</t>
  </si>
  <si>
    <t>Illumination H</t>
  </si>
  <si>
    <t>Illumination L</t>
  </si>
  <si>
    <t>Clutter L</t>
  </si>
  <si>
    <t>Clutter H</t>
  </si>
  <si>
    <t>Losses</t>
  </si>
  <si>
    <t>Time</t>
  </si>
  <si>
    <t>Look</t>
  </si>
  <si>
    <t>Group A</t>
  </si>
  <si>
    <t>Group B</t>
  </si>
  <si>
    <t>Group C</t>
  </si>
  <si>
    <t>Group D</t>
  </si>
  <si>
    <t xml:space="preserve">highest </t>
  </si>
  <si>
    <t>lowest</t>
  </si>
  <si>
    <t>N</t>
  </si>
  <si>
    <t>Set 1</t>
  </si>
  <si>
    <t>Set 2</t>
  </si>
  <si>
    <t>Set 3</t>
  </si>
  <si>
    <t>Set 4</t>
  </si>
  <si>
    <t>Mean</t>
  </si>
  <si>
    <t>Std. Dev.</t>
  </si>
  <si>
    <t>Looks</t>
  </si>
  <si>
    <t>Results of Trials</t>
  </si>
  <si>
    <t>Study</t>
  </si>
  <si>
    <t>Aim</t>
  </si>
  <si>
    <t>Measures</t>
  </si>
  <si>
    <t>Outcome</t>
  </si>
  <si>
    <t>Preferred following distance, angle and speed in different illumination and visual clutter conditions</t>
  </si>
  <si>
    <t>Objective: Quality of following (tracking losses, duration of task), comfortability of following (number of times participants looked back), Subjective</t>
  </si>
  <si>
    <t>Participant</t>
  </si>
  <si>
    <t>51 students</t>
  </si>
  <si>
    <t xml:space="preserve">Phase </t>
  </si>
  <si>
    <t>Title</t>
  </si>
  <si>
    <t>Phase 0 (Preliminary Phase)</t>
  </si>
  <si>
    <t>Increasing the understanding between a Dining table robot assistant and the user</t>
  </si>
  <si>
    <t>Influence of illumination changes and visual clutter on user preferences for robot following</t>
  </si>
  <si>
    <t>To evaluate how illumination level and visual clutter influence the user’s preferences for different combinations of robot following acceleration, angle, and distance</t>
  </si>
  <si>
    <t>Paper</t>
  </si>
  <si>
    <t>participant num</t>
  </si>
  <si>
    <t>Feedback</t>
  </si>
  <si>
    <t>voice_or_visual</t>
  </si>
  <si>
    <t>Noise</t>
  </si>
  <si>
    <t>misses cups</t>
  </si>
  <si>
    <t>misses fruits</t>
  </si>
  <si>
    <t>total misses</t>
  </si>
  <si>
    <t>cups time</t>
  </si>
  <si>
    <t>fruit time</t>
  </si>
  <si>
    <t>Group</t>
  </si>
  <si>
    <t>Number of instructions used</t>
  </si>
  <si>
    <t>Discipline</t>
  </si>
  <si>
    <t>A</t>
  </si>
  <si>
    <t>NE</t>
  </si>
  <si>
    <t>B</t>
  </si>
  <si>
    <t>E</t>
  </si>
  <si>
    <t>C</t>
  </si>
  <si>
    <t>D</t>
  </si>
  <si>
    <t>Groups</t>
  </si>
  <si>
    <t>SE</t>
  </si>
  <si>
    <t>Ave. Time</t>
  </si>
  <si>
    <t>Total time</t>
  </si>
  <si>
    <t>SD</t>
  </si>
  <si>
    <t>Total Errors</t>
  </si>
  <si>
    <t>Ave. Errors</t>
  </si>
  <si>
    <t>To identify the most appropriate mode of communication from the robot which will convey the state of the interaction between the user and the non-humanoid robot.</t>
  </si>
  <si>
    <t>16 students</t>
  </si>
  <si>
    <t>Experimental Design</t>
  </si>
  <si>
    <t>Objective: Level of understanding (duration of task, number of errors)  Subjective: perception of participants</t>
  </si>
  <si>
    <t>The study revealed that voice feedback from the robot aids better understanding of the state of interaction compared to visual feedback in the absence of background noise while the visual feedback aids better understanding in the presence of noise</t>
  </si>
  <si>
    <t>Link</t>
  </si>
  <si>
    <t>Published as one of the studies in: Samuel Olatunji, Fleischmann-Serna Vardit, Honig S. Shanee, Zaichyk Hanan, Tamara Markovich, Oron-Gilad Tal, and Edan Yael “User preferences for socially acceptable person-following robots: environmental influence case studies,” in Assistance and Service Robotics in a Human Environment Workshop, IEEE/RSJ International Conference on Intelligent Robots and Systems., 2018.</t>
  </si>
  <si>
    <t xml:space="preserve">S. Olatunji, T. Oron-Gilad, and Y. Edan, “Increasing the Understanding between a Dining Table Robot Assistant and the User, ” in International Ph.D. Conference On Safe and Social Robotics, Madrid, 2018. </t>
  </si>
  <si>
    <t>http://www.socrates-project.eu/internal-documents/SSR_2018/SSR_2018_paper_24.pdf</t>
  </si>
  <si>
    <t>http://www.iros-ar2018.lissi.fr/lib/exe/fetch.php/wiki/iros-ar18_paper_5.pdf?DokuWiki=a9c4a439006b142f6f79d280bd708c72</t>
  </si>
  <si>
    <t>Average</t>
  </si>
  <si>
    <t>Standard Deviation</t>
  </si>
  <si>
    <t>Sample size</t>
  </si>
  <si>
    <t>Confidence Coeff</t>
  </si>
  <si>
    <t>Margin of Error</t>
  </si>
  <si>
    <t>Upper Bound</t>
  </si>
  <si>
    <t>Lower Bound</t>
  </si>
  <si>
    <t>Max</t>
  </si>
  <si>
    <t>Min</t>
  </si>
  <si>
    <t>Range</t>
  </si>
  <si>
    <t>alpha</t>
  </si>
  <si>
    <t>margin of error</t>
  </si>
  <si>
    <t>Level of understanding</t>
  </si>
  <si>
    <t>Further Analyses</t>
  </si>
  <si>
    <t>Phase 1 (Increasing Quality of Interaction)</t>
  </si>
  <si>
    <t>Feedback Design to Improve Interaction of Person-following Robots for Older Adults</t>
  </si>
  <si>
    <t>Improving the interaction of Older Adults with Socially Assistive Robots for Table setting</t>
  </si>
  <si>
    <t>https://link.springer.com/chapter/10.1007/978-3-030-35888-4_53</t>
  </si>
  <si>
    <t>https://morobae.github.io/papers/morobae_p03_olatunji.pdf</t>
  </si>
  <si>
    <t>The influence of level of automation (LOA) and level of transparency (LOT) on the quality of the interaction was considered</t>
  </si>
  <si>
    <t>Exploring user preferences regarding feedback parameters for a socially assistive person-following robot</t>
  </si>
  <si>
    <t>35 older adults</t>
  </si>
  <si>
    <t>14 older adults</t>
  </si>
  <si>
    <t>Pariticipant</t>
  </si>
  <si>
    <t>Mode, Timing of Feedback</t>
  </si>
  <si>
    <t>Trial</t>
  </si>
  <si>
    <t>Understanding</t>
  </si>
  <si>
    <t>Preference</t>
  </si>
  <si>
    <t>No_Preference</t>
  </si>
  <si>
    <t>Talker</t>
  </si>
  <si>
    <t>Beeper</t>
  </si>
  <si>
    <t>Rate</t>
  </si>
  <si>
    <t>Timing of Feedback</t>
  </si>
  <si>
    <t>Continuous</t>
  </si>
  <si>
    <t>Standard Error</t>
  </si>
  <si>
    <t>Median</t>
  </si>
  <si>
    <t>Mode</t>
  </si>
  <si>
    <t>Sample Variance</t>
  </si>
  <si>
    <t>Kurtosis</t>
  </si>
  <si>
    <t>Skewness</t>
  </si>
  <si>
    <t>Minimum</t>
  </si>
  <si>
    <t>Discrete</t>
  </si>
  <si>
    <t>Maximum</t>
  </si>
  <si>
    <t>Sum</t>
  </si>
  <si>
    <t>Count</t>
  </si>
  <si>
    <t>Confidence Level(95.0%)</t>
  </si>
  <si>
    <t>Total</t>
  </si>
  <si>
    <t>average</t>
  </si>
  <si>
    <t>Lower bound</t>
  </si>
  <si>
    <t>percentage</t>
  </si>
  <si>
    <t>Upper bound</t>
  </si>
  <si>
    <t>No Preference</t>
  </si>
  <si>
    <t>confidence coff</t>
  </si>
  <si>
    <t>Margin of error</t>
  </si>
  <si>
    <t>5seconds</t>
  </si>
  <si>
    <t>10seconds</t>
  </si>
  <si>
    <t>new margin of error</t>
  </si>
  <si>
    <t xml:space="preserve">sum </t>
  </si>
  <si>
    <t>Content of Feedback</t>
  </si>
  <si>
    <t>Following me</t>
  </si>
  <si>
    <t>stopping</t>
  </si>
  <si>
    <t>Faster</t>
  </si>
  <si>
    <t>Slower</t>
  </si>
  <si>
    <t>Hi</t>
  </si>
  <si>
    <t>Intro</t>
  </si>
  <si>
    <t>Bye</t>
  </si>
  <si>
    <t>Do all I ask</t>
  </si>
  <si>
    <t>More Personal Conversation</t>
  </si>
  <si>
    <t>Lost track</t>
  </si>
  <si>
    <t>How are you</t>
  </si>
  <si>
    <t>Friendlier Conversation</t>
  </si>
  <si>
    <t>Emergency Services</t>
  </si>
  <si>
    <t>Everything</t>
  </si>
  <si>
    <t xml:space="preserve">Total </t>
  </si>
  <si>
    <t>Level of Transparency</t>
  </si>
  <si>
    <t>Participants</t>
  </si>
  <si>
    <t>What</t>
  </si>
  <si>
    <t xml:space="preserve">Why </t>
  </si>
  <si>
    <t>What_next</t>
  </si>
  <si>
    <t>Why</t>
  </si>
  <si>
    <t>time</t>
  </si>
  <si>
    <t>Participant_Num</t>
  </si>
  <si>
    <t>Trial_Num</t>
  </si>
  <si>
    <t>stress</t>
  </si>
  <si>
    <t>comfortable_communi</t>
  </si>
  <si>
    <t>understending</t>
  </si>
  <si>
    <t>natural_commu</t>
  </si>
  <si>
    <t>glad_from_commu</t>
  </si>
  <si>
    <t xml:space="preserve">trast_robot
</t>
  </si>
  <si>
    <t xml:space="preserve">focus_on_robot
</t>
  </si>
  <si>
    <t>timing_inf</t>
  </si>
  <si>
    <t>mistake</t>
  </si>
  <si>
    <t xml:space="preserve"> </t>
  </si>
  <si>
    <t>PostTrialData</t>
  </si>
  <si>
    <t>Between-within participants design with Illumination level and visual clutter as the between variables while the robot's parameters were the within variables</t>
  </si>
  <si>
    <t>Within-participants design</t>
  </si>
  <si>
    <t>Between-within participants design with LOT as the between variable and LOA as the within variable</t>
  </si>
  <si>
    <t>S. Olatunji, V. Sarne-fleischmann, S. S. Honig, T. Oron-gilad, and Y. Edan, “Feedback Design to Improve Interaction of Person-following Robots for Older Adults,” in Mobile Robot Assistants for the Elderly, Workshop at the International Conference on Robotics and Automation (ICRA), Montreal, Canada, May 20-24, 2019</t>
  </si>
  <si>
    <t>Olatunji S. Markfeld N., Gutman D., Givati S., Oron-Gilad T., Edan Y. (2019) Improving the Interaction of Older Adults with a Socially Assistive Table Setting Robot. International conference on Social Robotics (pp 568-577) In: Salichs M. et al. (eds) Social Robotics. ICSR 2019. Lecture Notes in Computer Science, vol 11876. Springer, Cham</t>
  </si>
  <si>
    <t>Within-participants design with voice and visual feedback modes</t>
  </si>
  <si>
    <t>Results revealed that the interaction effect of LOA and LOT significantly influenced the interaction. provide some insights into shared control designs which accommodates the preferences of the older adult users as they interact with robotic aids such as the table setting robot used in this stud</t>
  </si>
  <si>
    <t>User preferences, engagement, understanding, trust and comfortability</t>
  </si>
  <si>
    <t>Results revealed that older adults preferred the robot's feedback to include only basic status information. They also preferred voice feedback over tone, and at a continuous rate to keep them constantly aware of the state and actions of the robot</t>
  </si>
  <si>
    <t>Fluency, engagement, understanding, and comfortability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</si>
</sst>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d/yyyy\ h:mm:ss"/>
  </numFmts>
  <fonts count="14" x14ac:knownFonts="1">
    <font>
      <sz val="11"/>
      <color theme="1"/>
      <name val="Calibri"/>
      <family val="2"/>
      <scheme val="minor"/>
    </font>
    <font>
      <b/>
      <sz val="11"/>
      <color theme="1"/>
      <name val="Calibri"/>
      <family val="2"/>
      <scheme val="minor"/>
    </font>
    <font>
      <sz val="10"/>
      <name val="Arial"/>
      <family val="2"/>
    </font>
    <font>
      <sz val="10"/>
      <name val="Arial"/>
      <family val="2"/>
    </font>
    <font>
      <b/>
      <sz val="10"/>
      <color rgb="FF000000"/>
      <name val="Arial"/>
      <family val="2"/>
    </font>
    <font>
      <b/>
      <sz val="10"/>
      <name val="Arial"/>
      <family val="2"/>
    </font>
    <font>
      <b/>
      <sz val="10"/>
      <color theme="1"/>
      <name val="Arial"/>
      <family val="2"/>
    </font>
    <font>
      <sz val="10"/>
      <color theme="1"/>
      <name val="Arial"/>
      <family val="2"/>
    </font>
    <font>
      <sz val="11"/>
      <color rgb="FF000000"/>
      <name val="Calibri"/>
      <family val="2"/>
    </font>
    <font>
      <sz val="11"/>
      <color theme="1"/>
      <name val="Times New Roman"/>
      <family val="1"/>
    </font>
    <font>
      <u/>
      <sz val="11"/>
      <color theme="10"/>
      <name val="Calibri"/>
      <family val="2"/>
      <scheme val="minor"/>
    </font>
    <font>
      <sz val="10"/>
      <color rgb="FF000000"/>
      <name val="Arial"/>
      <family val="2"/>
    </font>
    <font>
      <sz val="10"/>
      <color rgb="FF000000"/>
      <name val="Arial"/>
      <family val="2"/>
    </font>
    <font>
      <i/>
      <sz val="10"/>
      <color rgb="FF000000"/>
      <name val="Arial"/>
      <family val="2"/>
    </font>
  </fonts>
  <fills count="13">
    <fill>
      <patternFill patternType="none"/>
    </fill>
    <fill>
      <patternFill patternType="gray125"/>
    </fill>
    <fill>
      <patternFill patternType="solid">
        <fgColor rgb="FFFDE9D9"/>
        <bgColor rgb="FFFDE9D9"/>
      </patternFill>
    </fill>
    <fill>
      <patternFill patternType="solid">
        <fgColor rgb="FFC9DAF8"/>
        <bgColor rgb="FFC9DAF8"/>
      </patternFill>
    </fill>
    <fill>
      <patternFill patternType="solid">
        <fgColor rgb="FFFCE5CD"/>
        <bgColor rgb="FFFCE5CD"/>
      </patternFill>
    </fill>
    <fill>
      <patternFill patternType="solid">
        <fgColor rgb="FFF4CCCC"/>
        <bgColor rgb="FFF4CCCC"/>
      </patternFill>
    </fill>
    <fill>
      <patternFill patternType="solid">
        <fgColor rgb="FFD9EAD3"/>
        <bgColor rgb="FFD9EAD3"/>
      </patternFill>
    </fill>
    <fill>
      <patternFill patternType="solid">
        <fgColor theme="5"/>
        <bgColor indexed="64"/>
      </patternFill>
    </fill>
    <fill>
      <patternFill patternType="solid">
        <fgColor theme="9" tint="0.59999389629810485"/>
        <bgColor indexed="64"/>
      </patternFill>
    </fill>
    <fill>
      <patternFill patternType="solid">
        <fgColor rgb="FF92D050"/>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4" tint="0.79998168889431442"/>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rgb="FF000000"/>
      </left>
      <right style="medium">
        <color rgb="FF000000"/>
      </right>
      <top style="medium">
        <color rgb="FF000000"/>
      </top>
      <bottom style="medium">
        <color rgb="FF000000"/>
      </bottom>
      <diagonal/>
    </border>
    <border>
      <left style="medium">
        <color rgb="FFCCCCCC"/>
      </left>
      <right style="medium">
        <color rgb="FF000000"/>
      </right>
      <top style="medium">
        <color rgb="FF000000"/>
      </top>
      <bottom style="medium">
        <color rgb="FF000000"/>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000000"/>
      </right>
      <top style="medium">
        <color rgb="FFCCCCCC"/>
      </top>
      <bottom style="medium">
        <color rgb="FFCCCCCC"/>
      </bottom>
      <diagonal/>
    </border>
    <border>
      <left style="medium">
        <color rgb="FFCCCCCC"/>
      </left>
      <right style="medium">
        <color rgb="FFCCCCCC"/>
      </right>
      <top style="medium">
        <color rgb="FFCCCCCC"/>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right/>
      <top style="medium">
        <color indexed="64"/>
      </top>
      <bottom style="thin">
        <color indexed="64"/>
      </bottom>
      <diagonal/>
    </border>
    <border>
      <left/>
      <right/>
      <top/>
      <bottom style="medium">
        <color indexed="64"/>
      </bottom>
      <diagonal/>
    </border>
  </borders>
  <cellStyleXfs count="4">
    <xf numFmtId="0" fontId="0" fillId="0" borderId="0"/>
    <xf numFmtId="0" fontId="10" fillId="0" borderId="0" applyNumberFormat="0" applyFill="0" applyBorder="0" applyAlignment="0" applyProtection="0"/>
    <xf numFmtId="0" fontId="11" fillId="0" borderId="0"/>
    <xf numFmtId="0" fontId="12" fillId="0" borderId="0"/>
  </cellStyleXfs>
  <cellXfs count="110">
    <xf numFmtId="0" fontId="0" fillId="0" borderId="0" xfId="0"/>
    <xf numFmtId="0" fontId="2" fillId="0" borderId="1" xfId="0" applyFont="1" applyBorder="1" applyAlignment="1"/>
    <xf numFmtId="0" fontId="0" fillId="0" borderId="1" xfId="0" applyFont="1" applyBorder="1" applyAlignment="1"/>
    <xf numFmtId="0" fontId="3" fillId="0" borderId="1" xfId="0" applyFont="1" applyBorder="1" applyAlignment="1"/>
    <xf numFmtId="0" fontId="0" fillId="0" borderId="0" xfId="0" applyFont="1" applyAlignment="1"/>
    <xf numFmtId="0" fontId="2" fillId="0" borderId="0" xfId="0" applyFont="1" applyAlignment="1">
      <alignment horizontal="center"/>
    </xf>
    <xf numFmtId="0" fontId="2" fillId="0" borderId="0" xfId="0" applyFont="1" applyAlignment="1"/>
    <xf numFmtId="164" fontId="2" fillId="2" borderId="1" xfId="0" applyNumberFormat="1" applyFont="1" applyFill="1" applyBorder="1"/>
    <xf numFmtId="0" fontId="2" fillId="2" borderId="1" xfId="0" applyFont="1" applyFill="1" applyBorder="1"/>
    <xf numFmtId="0" fontId="2" fillId="2" borderId="1" xfId="0" applyFont="1" applyFill="1" applyBorder="1" applyAlignment="1"/>
    <xf numFmtId="0" fontId="2" fillId="2" borderId="2" xfId="0" applyFont="1" applyFill="1" applyBorder="1" applyAlignment="1"/>
    <xf numFmtId="0" fontId="2" fillId="2" borderId="3" xfId="0" applyFont="1" applyFill="1" applyBorder="1" applyAlignment="1"/>
    <xf numFmtId="0" fontId="3" fillId="2" borderId="1" xfId="0" applyFont="1" applyFill="1" applyBorder="1"/>
    <xf numFmtId="0" fontId="2" fillId="2" borderId="3" xfId="0" applyFont="1" applyFill="1" applyBorder="1"/>
    <xf numFmtId="0" fontId="0" fillId="2" borderId="3" xfId="0" applyFont="1" applyFill="1" applyBorder="1"/>
    <xf numFmtId="0" fontId="2" fillId="2" borderId="2" xfId="0" applyFont="1" applyFill="1" applyBorder="1"/>
    <xf numFmtId="164" fontId="2" fillId="3" borderId="1" xfId="0" applyNumberFormat="1" applyFont="1" applyFill="1" applyBorder="1"/>
    <xf numFmtId="0" fontId="2" fillId="3" borderId="1" xfId="0" applyFont="1" applyFill="1" applyBorder="1"/>
    <xf numFmtId="0" fontId="2" fillId="3" borderId="1" xfId="0" applyFont="1" applyFill="1" applyBorder="1" applyAlignment="1"/>
    <xf numFmtId="0" fontId="2" fillId="3" borderId="0" xfId="0" applyFont="1" applyFill="1"/>
    <xf numFmtId="0" fontId="2" fillId="3" borderId="0" xfId="0" applyFont="1" applyFill="1" applyAlignment="1"/>
    <xf numFmtId="164" fontId="2" fillId="4" borderId="1" xfId="0" applyNumberFormat="1" applyFont="1" applyFill="1" applyBorder="1"/>
    <xf numFmtId="0" fontId="2" fillId="4" borderId="1" xfId="0" applyFont="1" applyFill="1" applyBorder="1"/>
    <xf numFmtId="0" fontId="2" fillId="4" borderId="1" xfId="0" applyFont="1" applyFill="1" applyBorder="1" applyAlignment="1"/>
    <xf numFmtId="0" fontId="2" fillId="4" borderId="0" xfId="0" applyFont="1" applyFill="1"/>
    <xf numFmtId="0" fontId="2" fillId="4" borderId="0" xfId="0" applyFont="1" applyFill="1" applyAlignment="1"/>
    <xf numFmtId="164" fontId="2" fillId="5" borderId="1" xfId="0" applyNumberFormat="1" applyFont="1" applyFill="1" applyBorder="1"/>
    <xf numFmtId="0" fontId="2" fillId="5" borderId="1" xfId="0" applyFont="1" applyFill="1" applyBorder="1"/>
    <xf numFmtId="0" fontId="2" fillId="5" borderId="1" xfId="0" applyFont="1" applyFill="1" applyBorder="1" applyAlignment="1"/>
    <xf numFmtId="0" fontId="2" fillId="5" borderId="0" xfId="0" applyFont="1" applyFill="1"/>
    <xf numFmtId="0" fontId="2" fillId="5" borderId="0" xfId="0" applyFont="1" applyFill="1" applyAlignment="1"/>
    <xf numFmtId="164" fontId="2" fillId="6" borderId="1" xfId="0" applyNumberFormat="1" applyFont="1" applyFill="1" applyBorder="1"/>
    <xf numFmtId="0" fontId="2" fillId="6" borderId="1" xfId="0" applyFont="1" applyFill="1" applyBorder="1"/>
    <xf numFmtId="0" fontId="2" fillId="6" borderId="1" xfId="0" applyFont="1" applyFill="1" applyBorder="1" applyAlignment="1"/>
    <xf numFmtId="0" fontId="2" fillId="6" borderId="0" xfId="0" applyFont="1" applyFill="1"/>
    <xf numFmtId="0" fontId="2" fillId="6" borderId="0" xfId="0" applyFont="1" applyFill="1" applyAlignment="1"/>
    <xf numFmtId="0" fontId="4" fillId="0" borderId="0" xfId="0" applyFont="1" applyAlignment="1"/>
    <xf numFmtId="0" fontId="5" fillId="0" borderId="0" xfId="0" applyFont="1"/>
    <xf numFmtId="0" fontId="0" fillId="7" borderId="0" xfId="0" applyFill="1"/>
    <xf numFmtId="0" fontId="0" fillId="8" borderId="0" xfId="0" applyFill="1"/>
    <xf numFmtId="0" fontId="0" fillId="0" borderId="4" xfId="0" applyBorder="1" applyAlignment="1">
      <alignment vertical="center" wrapText="1"/>
    </xf>
    <xf numFmtId="0" fontId="0" fillId="0" borderId="5" xfId="0" applyBorder="1" applyAlignment="1">
      <alignment vertical="center" wrapText="1"/>
    </xf>
    <xf numFmtId="0" fontId="0" fillId="0" borderId="5" xfId="0" applyBorder="1" applyAlignment="1">
      <alignment horizontal="center" vertical="center" wrapText="1"/>
    </xf>
    <xf numFmtId="0" fontId="0" fillId="0" borderId="6" xfId="0" applyBorder="1" applyAlignment="1">
      <alignment vertical="center" wrapText="1"/>
    </xf>
    <xf numFmtId="0" fontId="0" fillId="0" borderId="7" xfId="0" applyBorder="1" applyAlignment="1">
      <alignment vertical="center" wrapText="1"/>
    </xf>
    <xf numFmtId="0" fontId="0" fillId="9" borderId="7" xfId="0" applyFill="1" applyBorder="1" applyAlignment="1">
      <alignment vertical="center" wrapText="1"/>
    </xf>
    <xf numFmtId="0" fontId="0" fillId="7" borderId="7" xfId="0" applyFill="1" applyBorder="1" applyAlignment="1">
      <alignment vertical="center" wrapText="1"/>
    </xf>
    <xf numFmtId="0" fontId="0" fillId="0" borderId="0" xfId="0" applyAlignment="1">
      <alignment wrapText="1"/>
    </xf>
    <xf numFmtId="0" fontId="0" fillId="0" borderId="0" xfId="0" applyAlignment="1">
      <alignment vertical="center"/>
    </xf>
    <xf numFmtId="0" fontId="0" fillId="0" borderId="0" xfId="0" applyAlignment="1">
      <alignment vertical="center" wrapText="1"/>
    </xf>
    <xf numFmtId="0" fontId="6" fillId="0" borderId="9" xfId="0" applyFont="1" applyBorder="1" applyAlignment="1">
      <alignment horizontal="center" wrapText="1"/>
    </xf>
    <xf numFmtId="0" fontId="6" fillId="0" borderId="10" xfId="0" applyFont="1" applyBorder="1" applyAlignment="1">
      <alignment horizontal="center" wrapText="1"/>
    </xf>
    <xf numFmtId="0" fontId="6" fillId="0" borderId="10" xfId="0" applyFont="1" applyBorder="1" applyAlignment="1">
      <alignment wrapText="1"/>
    </xf>
    <xf numFmtId="0" fontId="7" fillId="0" borderId="10" xfId="0" applyFont="1" applyBorder="1" applyAlignment="1">
      <alignment wrapText="1"/>
    </xf>
    <xf numFmtId="0" fontId="7" fillId="0" borderId="11" xfId="0" applyFont="1" applyBorder="1" applyAlignment="1">
      <alignment wrapText="1"/>
    </xf>
    <xf numFmtId="0" fontId="7" fillId="0" borderId="12" xfId="0" applyFont="1" applyBorder="1" applyAlignment="1">
      <alignment wrapText="1"/>
    </xf>
    <xf numFmtId="0" fontId="6" fillId="0" borderId="13" xfId="0" applyFont="1" applyBorder="1" applyAlignment="1">
      <alignment wrapText="1"/>
    </xf>
    <xf numFmtId="0" fontId="7" fillId="0" borderId="14" xfId="0" applyFont="1" applyBorder="1" applyAlignment="1">
      <alignment horizontal="center" wrapText="1"/>
    </xf>
    <xf numFmtId="0" fontId="7" fillId="0" borderId="15" xfId="0" applyFont="1" applyBorder="1" applyAlignment="1">
      <alignment horizontal="center" wrapText="1"/>
    </xf>
    <xf numFmtId="0" fontId="7" fillId="0" borderId="15" xfId="0" applyFont="1" applyBorder="1" applyAlignment="1">
      <alignment wrapText="1"/>
    </xf>
    <xf numFmtId="20" fontId="7" fillId="0" borderId="15" xfId="0" applyNumberFormat="1" applyFont="1" applyBorder="1" applyAlignment="1">
      <alignment horizontal="center" wrapText="1"/>
    </xf>
    <xf numFmtId="0" fontId="7" fillId="0" borderId="11" xfId="0" applyFont="1" applyBorder="1" applyAlignment="1">
      <alignment horizontal="center" wrapText="1"/>
    </xf>
    <xf numFmtId="20" fontId="7" fillId="0" borderId="15" xfId="0" applyNumberFormat="1" applyFont="1" applyBorder="1" applyAlignment="1">
      <alignment horizontal="right" wrapText="1"/>
    </xf>
    <xf numFmtId="0" fontId="7" fillId="0" borderId="15" xfId="0" applyFont="1" applyBorder="1" applyAlignment="1">
      <alignment horizontal="right" wrapText="1"/>
    </xf>
    <xf numFmtId="20" fontId="8" fillId="0" borderId="11" xfId="0" applyNumberFormat="1" applyFont="1" applyBorder="1" applyAlignment="1">
      <alignment horizontal="right" wrapText="1"/>
    </xf>
    <xf numFmtId="0" fontId="7" fillId="0" borderId="11" xfId="0" applyFont="1" applyBorder="1" applyAlignment="1">
      <alignment horizontal="right" wrapText="1"/>
    </xf>
    <xf numFmtId="0" fontId="7" fillId="0" borderId="11" xfId="0" applyFont="1" applyBorder="1" applyAlignment="1">
      <alignment horizontal="center" vertical="center"/>
    </xf>
    <xf numFmtId="0" fontId="8" fillId="0" borderId="11" xfId="0" applyFont="1" applyBorder="1" applyAlignment="1">
      <alignment horizontal="right" wrapText="1"/>
    </xf>
    <xf numFmtId="0" fontId="8" fillId="0" borderId="11" xfId="0" applyFont="1" applyBorder="1" applyAlignment="1">
      <alignment vertical="center"/>
    </xf>
    <xf numFmtId="0" fontId="7" fillId="0" borderId="0" xfId="0" applyFont="1" applyBorder="1" applyAlignment="1">
      <alignment wrapText="1"/>
    </xf>
    <xf numFmtId="0" fontId="8" fillId="0" borderId="0" xfId="0" applyFont="1" applyBorder="1" applyAlignment="1">
      <alignment horizontal="right" wrapText="1"/>
    </xf>
    <xf numFmtId="0" fontId="7" fillId="0" borderId="0" xfId="0" applyFont="1" applyBorder="1" applyAlignment="1">
      <alignment horizontal="center" wrapText="1"/>
    </xf>
    <xf numFmtId="0" fontId="7" fillId="0" borderId="0" xfId="0" applyFont="1" applyBorder="1" applyAlignment="1">
      <alignment horizontal="right" wrapText="1"/>
    </xf>
    <xf numFmtId="0" fontId="1" fillId="0" borderId="0" xfId="0" applyFont="1"/>
    <xf numFmtId="0" fontId="0" fillId="10" borderId="0" xfId="0" applyFill="1"/>
    <xf numFmtId="0" fontId="0" fillId="11" borderId="0" xfId="0" applyFill="1" applyAlignment="1">
      <alignment vertical="center"/>
    </xf>
    <xf numFmtId="0" fontId="0" fillId="11" borderId="0" xfId="0" applyFill="1"/>
    <xf numFmtId="0" fontId="0" fillId="11" borderId="1" xfId="0" applyFill="1" applyBorder="1" applyAlignment="1">
      <alignment vertical="center"/>
    </xf>
    <xf numFmtId="0" fontId="0" fillId="11" borderId="1" xfId="0" applyFill="1" applyBorder="1"/>
    <xf numFmtId="0" fontId="0" fillId="0" borderId="1" xfId="0" applyBorder="1" applyAlignment="1">
      <alignment horizontal="center" vertical="center" wrapText="1"/>
    </xf>
    <xf numFmtId="0" fontId="0" fillId="0" borderId="1" xfId="0" applyBorder="1" applyAlignment="1">
      <alignment vertical="center"/>
    </xf>
    <xf numFmtId="0" fontId="0" fillId="0" borderId="1" xfId="0" applyBorder="1" applyAlignment="1">
      <alignment wrapText="1"/>
    </xf>
    <xf numFmtId="0" fontId="0" fillId="0" borderId="1" xfId="0" applyBorder="1" applyAlignment="1">
      <alignment vertical="center" wrapText="1"/>
    </xf>
    <xf numFmtId="0" fontId="0" fillId="0" borderId="1" xfId="0" applyBorder="1"/>
    <xf numFmtId="0" fontId="0" fillId="10" borderId="1" xfId="0" applyFill="1" applyBorder="1" applyAlignment="1">
      <alignment wrapText="1"/>
    </xf>
    <xf numFmtId="0" fontId="0" fillId="10" borderId="1" xfId="0" applyFill="1" applyBorder="1" applyAlignment="1">
      <alignment vertical="center"/>
    </xf>
    <xf numFmtId="0" fontId="0" fillId="10" borderId="1" xfId="0" applyFill="1" applyBorder="1" applyAlignment="1">
      <alignment vertical="center" wrapText="1"/>
    </xf>
    <xf numFmtId="0" fontId="0" fillId="10" borderId="1" xfId="0" applyFill="1" applyBorder="1"/>
    <xf numFmtId="0" fontId="0" fillId="12" borderId="1" xfId="0" applyFill="1" applyBorder="1" applyAlignment="1">
      <alignment wrapText="1"/>
    </xf>
    <xf numFmtId="0" fontId="0" fillId="12" borderId="1" xfId="0" applyFill="1" applyBorder="1" applyAlignment="1">
      <alignment vertical="center"/>
    </xf>
    <xf numFmtId="0" fontId="0" fillId="12" borderId="1" xfId="0" applyFill="1" applyBorder="1" applyAlignment="1">
      <alignment vertical="center" wrapText="1"/>
    </xf>
    <xf numFmtId="0" fontId="0" fillId="12" borderId="1" xfId="0" applyFill="1" applyBorder="1"/>
    <xf numFmtId="0" fontId="9" fillId="12" borderId="1" xfId="0" applyFont="1" applyFill="1" applyBorder="1" applyAlignment="1">
      <alignment wrapText="1"/>
    </xf>
    <xf numFmtId="0" fontId="10" fillId="12" borderId="1" xfId="1" applyFill="1" applyBorder="1" applyAlignment="1">
      <alignment vertical="center"/>
    </xf>
    <xf numFmtId="0" fontId="10" fillId="12" borderId="1" xfId="1" applyFill="1" applyBorder="1" applyAlignment="1">
      <alignment wrapText="1"/>
    </xf>
    <xf numFmtId="0" fontId="10" fillId="0" borderId="0" xfId="1"/>
    <xf numFmtId="0" fontId="12" fillId="0" borderId="0" xfId="3" applyFont="1" applyAlignment="1"/>
    <xf numFmtId="0" fontId="4" fillId="0" borderId="0" xfId="3" applyFont="1" applyAlignment="1"/>
    <xf numFmtId="164" fontId="3" fillId="0" borderId="0" xfId="3" applyNumberFormat="1" applyFont="1" applyAlignment="1"/>
    <xf numFmtId="0" fontId="3" fillId="0" borderId="0" xfId="3" applyFont="1" applyAlignment="1"/>
    <xf numFmtId="0" fontId="13" fillId="0" borderId="16" xfId="3" applyFont="1" applyFill="1" applyBorder="1" applyAlignment="1">
      <alignment horizontal="centerContinuous"/>
    </xf>
    <xf numFmtId="0" fontId="12" fillId="0" borderId="0" xfId="3" applyFill="1" applyBorder="1" applyAlignment="1"/>
    <xf numFmtId="0" fontId="12" fillId="0" borderId="17" xfId="3" applyFill="1" applyBorder="1" applyAlignment="1"/>
    <xf numFmtId="0" fontId="12" fillId="0" borderId="0" xfId="3" applyFont="1" applyFill="1" applyBorder="1" applyAlignment="1"/>
    <xf numFmtId="0" fontId="0" fillId="12" borderId="1" xfId="0" applyFill="1" applyBorder="1" applyAlignment="1">
      <alignment horizontal="center" vertical="center" wrapText="1"/>
    </xf>
    <xf numFmtId="0" fontId="0" fillId="0" borderId="8" xfId="0" applyBorder="1" applyAlignment="1">
      <alignment horizontal="center" vertical="top" wrapText="1"/>
    </xf>
    <xf numFmtId="0" fontId="0" fillId="0" borderId="6" xfId="0" applyBorder="1" applyAlignment="1">
      <alignment horizontal="center" vertical="top" wrapText="1"/>
    </xf>
    <xf numFmtId="0" fontId="2" fillId="0" borderId="0" xfId="0" applyFont="1" applyAlignment="1">
      <alignment horizontal="center"/>
    </xf>
    <xf numFmtId="0" fontId="0" fillId="0" borderId="0" xfId="0" applyFont="1" applyAlignment="1"/>
    <xf numFmtId="0" fontId="9" fillId="10" borderId="1" xfId="0" applyFont="1" applyFill="1" applyBorder="1" applyAlignment="1">
      <alignment vertical="center" wrapText="1"/>
    </xf>
  </cellXfs>
  <cellStyles count="4">
    <cellStyle name="Hyperlink" xfId="1" builtinId="8"/>
    <cellStyle name="Normal" xfId="0" builtinId="0"/>
    <cellStyle name="Normal 2" xfId="2"/>
    <cellStyle name="Normal 3" xfId="3"/>
  </cellStyles>
  <dxfs count="0"/>
  <tableStyles count="0" defaultTableStyle="TableStyleMedium2" defaultPivotStyle="PivotStyleLight16"/>
  <colors>
    <mruColors>
      <color rgb="FFEBFFB3"/>
      <color rgb="FFF6F8F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lost (p=0.024)</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'[1]תגובות לטופס 1'!$A$55:$A$58</c:f>
              <c:strCache>
                <c:ptCount val="4"/>
                <c:pt idx="0">
                  <c:v>H-L</c:v>
                </c:pt>
                <c:pt idx="1">
                  <c:v>L-L</c:v>
                </c:pt>
                <c:pt idx="2">
                  <c:v>H-H</c:v>
                </c:pt>
                <c:pt idx="3">
                  <c:v>L-H</c:v>
                </c:pt>
              </c:strCache>
            </c:strRef>
          </c:cat>
          <c:val>
            <c:numRef>
              <c:f>'[1]תגובות לטופס 1'!$J$61:$J$64</c:f>
              <c:numCache>
                <c:formatCode>General</c:formatCode>
                <c:ptCount val="4"/>
                <c:pt idx="0">
                  <c:v>8.0769230769230766</c:v>
                </c:pt>
                <c:pt idx="1">
                  <c:v>15.454545454545455</c:v>
                </c:pt>
                <c:pt idx="2">
                  <c:v>15.5</c:v>
                </c:pt>
                <c:pt idx="3">
                  <c:v>9.8571428571428577</c:v>
                </c:pt>
              </c:numCache>
            </c:numRef>
          </c:val>
          <c:extLst>
            <c:ext xmlns:c16="http://schemas.microsoft.com/office/drawing/2014/chart" uri="{C3380CC4-5D6E-409C-BE32-E72D297353CC}">
              <c16:uniqueId val="{00000000-0C94-4262-B6F5-AE6F4E450C4B}"/>
            </c:ext>
          </c:extLst>
        </c:ser>
        <c:dLbls>
          <c:showLegendKey val="0"/>
          <c:showVal val="0"/>
          <c:showCatName val="0"/>
          <c:showSerName val="0"/>
          <c:showPercent val="0"/>
          <c:showBubbleSize val="0"/>
        </c:dLbls>
        <c:gapWidth val="219"/>
        <c:overlap val="-27"/>
        <c:axId val="767219295"/>
        <c:axId val="767222207"/>
      </c:barChart>
      <c:catAx>
        <c:axId val="7672192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7222207"/>
        <c:crosses val="autoZero"/>
        <c:auto val="1"/>
        <c:lblAlgn val="ctr"/>
        <c:lblOffset val="100"/>
        <c:noMultiLvlLbl val="0"/>
      </c:catAx>
      <c:valAx>
        <c:axId val="7672222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721929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x:chartSpace xmlns:a="http://schemas.openxmlformats.org/drawingml/2006/main" xmlns:r="http://schemas.openxmlformats.org/officeDocument/2006/relationships" xmlns:cx="http://schemas.microsoft.com/office/drawing/2014/chartex">
  <cx:chartData>
    <cx:data id="0">
      <cx:numDim type="val">
        <cx:f>_xlchart.1</cx:f>
      </cx:numDim>
    </cx:data>
  </cx:chartData>
  <cx:chart>
    <cx:title pos="t" align="ctr" overlay="0">
      <cx:tx>
        <cx:rich>
          <a:bodyPr rot="0" spcFirstLastPara="1" vertOverflow="ellipsis" vert="horz" wrap="square" lIns="0" tIns="0" rIns="0" bIns="0" anchor="ctr" anchorCtr="1"/>
          <a:lstStyle/>
          <a:p>
            <a:pPr algn="ctr">
              <a:defRPr/>
            </a:pPr>
            <a:r>
              <a:rPr lang="en-US"/>
              <a:t>Time</a:t>
            </a:r>
          </a:p>
        </cx:rich>
      </cx:tx>
    </cx:title>
    <cx:plotArea>
      <cx:plotAreaRegion>
        <cx:series layoutId="boxWhisker" uniqueId="{9E4CE2EB-4D3E-4124-B61E-EEE13B713D77}" formatIdx="0">
          <cx:tx>
            <cx:txData>
              <cx:v>time</cx:v>
            </cx:txData>
          </cx:tx>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lrMapOvr bg1="lt1" tx1="dk1" bg2="lt2" tx2="dk2" accent1="accent1" accent2="accent2" accent3="accent3" accent4="accent4" accent5="accent5" accent6="accent6" hlink="hlink" folHlink="folHlink"/>
</cx:chartSpace>
</file>

<file path=xl/charts/chart11.xml><?xml version="1.0" encoding="utf-8"?>
<cx:chartSpace xmlns:a="http://schemas.openxmlformats.org/drawingml/2006/main" xmlns:r="http://schemas.openxmlformats.org/officeDocument/2006/relationships" xmlns:cx="http://schemas.microsoft.com/office/drawing/2014/chartex">
  <cx:chartData>
    <cx:data id="0">
      <cx:numDim type="val">
        <cx:f>_xlchart.0</cx:f>
      </cx:numDim>
    </cx:data>
  </cx:chartData>
  <cx:chart>
    <cx:title pos="t" align="ctr" overlay="0">
      <cx:tx>
        <cx:rich>
          <a:bodyPr rot="0" spcFirstLastPara="1" vertOverflow="ellipsis" vert="horz" wrap="square" lIns="0" tIns="0" rIns="0" bIns="0" anchor="ctr" anchorCtr="1"/>
          <a:lstStyle/>
          <a:p>
            <a:pPr algn="ctr">
              <a:defRPr/>
            </a:pPr>
            <a:r>
              <a:rPr lang="en-US"/>
              <a:t>lost</a:t>
            </a:r>
          </a:p>
        </cx:rich>
      </cx:tx>
    </cx:title>
    <cx:plotArea>
      <cx:plotAreaRegion>
        <cx:series layoutId="boxWhisker" uniqueId="{60FC3BBD-5F9B-4845-822D-5B9223F5E014}">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lrMapOvr bg1="lt1" tx1="dk1" bg2="lt2" tx2="dk2" accent1="accent1" accent2="accent2" accent3="accent3" accent4="accent4" accent5="accent5" accent6="accent6" hlink="hlink" folHlink="folHlink"/>
</cx:chartSpace>
</file>

<file path=xl/charts/chart12.xml><?xml version="1.0" encoding="utf-8"?>
<cx:chartSpace xmlns:a="http://schemas.openxmlformats.org/drawingml/2006/main" xmlns:r="http://schemas.openxmlformats.org/officeDocument/2006/relationships" xmlns:cx="http://schemas.microsoft.com/office/drawing/2014/chartex">
  <cx:chartData>
    <cx:data id="0">
      <cx:numDim type="val">
        <cx:f>_xlchart.2</cx:f>
      </cx:numDim>
    </cx:data>
  </cx:chartData>
  <cx:chart>
    <cx:title pos="t" align="ctr" overlay="0">
      <cx:tx>
        <cx:rich>
          <a:bodyPr rot="0" spcFirstLastPara="1" vertOverflow="ellipsis" vert="horz" wrap="square" lIns="0" tIns="0" rIns="0" bIns="0" anchor="ctr" anchorCtr="1"/>
          <a:lstStyle/>
          <a:p>
            <a:pPr algn="ctr">
              <a:defRPr/>
            </a:pPr>
            <a:r>
              <a:rPr lang="en-US"/>
              <a:t>look</a:t>
            </a:r>
          </a:p>
        </cx:rich>
      </cx:tx>
    </cx:title>
    <cx:plotArea>
      <cx:plotAreaRegion>
        <cx:series layoutId="boxWhisker" uniqueId="{2C925C99-8954-4EB6-BFE4-B2CFC3BA9B7F}">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mean tracking losses (p&lt;0.001)</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'[1]תגובות לטופס 1'!$I$73:$I$76</c:f>
              <c:strCache>
                <c:ptCount val="4"/>
                <c:pt idx="0">
                  <c:v>Group A</c:v>
                </c:pt>
                <c:pt idx="1">
                  <c:v>Group B</c:v>
                </c:pt>
                <c:pt idx="2">
                  <c:v>Group C</c:v>
                </c:pt>
                <c:pt idx="3">
                  <c:v>Group D</c:v>
                </c:pt>
              </c:strCache>
            </c:strRef>
          </c:cat>
          <c:val>
            <c:numRef>
              <c:f>'[1]תגובות לטופס 1'!$J$73:$J$76</c:f>
              <c:numCache>
                <c:formatCode>General</c:formatCode>
                <c:ptCount val="4"/>
                <c:pt idx="0">
                  <c:v>1</c:v>
                </c:pt>
                <c:pt idx="1">
                  <c:v>1.95</c:v>
                </c:pt>
                <c:pt idx="2">
                  <c:v>1.98</c:v>
                </c:pt>
                <c:pt idx="3">
                  <c:v>1.2</c:v>
                </c:pt>
              </c:numCache>
            </c:numRef>
          </c:val>
          <c:extLst>
            <c:ext xmlns:c16="http://schemas.microsoft.com/office/drawing/2014/chart" uri="{C3380CC4-5D6E-409C-BE32-E72D297353CC}">
              <c16:uniqueId val="{00000000-503A-4AA8-AB2E-92910204C318}"/>
            </c:ext>
          </c:extLst>
        </c:ser>
        <c:dLbls>
          <c:showLegendKey val="0"/>
          <c:showVal val="0"/>
          <c:showCatName val="0"/>
          <c:showSerName val="0"/>
          <c:showPercent val="0"/>
          <c:showBubbleSize val="0"/>
        </c:dLbls>
        <c:gapWidth val="219"/>
        <c:overlap val="-27"/>
        <c:axId val="240830720"/>
        <c:axId val="240831968"/>
      </c:barChart>
      <c:catAx>
        <c:axId val="2408307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0831968"/>
        <c:crosses val="autoZero"/>
        <c:auto val="1"/>
        <c:lblAlgn val="ctr"/>
        <c:lblOffset val="100"/>
        <c:noMultiLvlLbl val="0"/>
      </c:catAx>
      <c:valAx>
        <c:axId val="2408319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083072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mean</a:t>
            </a:r>
            <a:r>
              <a:rPr lang="en-US" baseline="0"/>
              <a:t> number of times participants looked back</a:t>
            </a:r>
            <a:r>
              <a:rPr lang="en-US"/>
              <a:t> (p&lt;0.001)</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2"/>
            </a:solidFill>
            <a:ln>
              <a:noFill/>
            </a:ln>
            <a:effectLst/>
          </c:spPr>
          <c:invertIfNegative val="0"/>
          <c:cat>
            <c:strRef>
              <c:f>'[1]תגובות לטופס 1'!$I$73:$I$76</c:f>
              <c:strCache>
                <c:ptCount val="4"/>
                <c:pt idx="0">
                  <c:v>Group A</c:v>
                </c:pt>
                <c:pt idx="1">
                  <c:v>Group B</c:v>
                </c:pt>
                <c:pt idx="2">
                  <c:v>Group C</c:v>
                </c:pt>
                <c:pt idx="3">
                  <c:v>Group D</c:v>
                </c:pt>
              </c:strCache>
            </c:strRef>
          </c:cat>
          <c:val>
            <c:numRef>
              <c:f>'[1]תגובות לטופס 1'!$L$73:$L$76</c:f>
              <c:numCache>
                <c:formatCode>General</c:formatCode>
                <c:ptCount val="4"/>
                <c:pt idx="0">
                  <c:v>1.5</c:v>
                </c:pt>
                <c:pt idx="1">
                  <c:v>2.7</c:v>
                </c:pt>
                <c:pt idx="2">
                  <c:v>2.2000000000000002</c:v>
                </c:pt>
                <c:pt idx="3">
                  <c:v>1.2</c:v>
                </c:pt>
              </c:numCache>
            </c:numRef>
          </c:val>
          <c:extLst>
            <c:ext xmlns:c16="http://schemas.microsoft.com/office/drawing/2014/chart" uri="{C3380CC4-5D6E-409C-BE32-E72D297353CC}">
              <c16:uniqueId val="{00000000-B861-483A-AC01-9874A16FDCDF}"/>
            </c:ext>
          </c:extLst>
        </c:ser>
        <c:dLbls>
          <c:showLegendKey val="0"/>
          <c:showVal val="0"/>
          <c:showCatName val="0"/>
          <c:showSerName val="0"/>
          <c:showPercent val="0"/>
          <c:showBubbleSize val="0"/>
        </c:dLbls>
        <c:gapWidth val="219"/>
        <c:overlap val="-27"/>
        <c:axId val="236722736"/>
        <c:axId val="236735216"/>
      </c:barChart>
      <c:catAx>
        <c:axId val="2367227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6735216"/>
        <c:crosses val="autoZero"/>
        <c:auto val="1"/>
        <c:lblAlgn val="ctr"/>
        <c:lblOffset val="100"/>
        <c:noMultiLvlLbl val="0"/>
      </c:catAx>
      <c:valAx>
        <c:axId val="2367352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67227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mean walking time (p&lt;0.001)</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6"/>
            </a:solidFill>
            <a:ln>
              <a:noFill/>
            </a:ln>
            <a:effectLst/>
          </c:spPr>
          <c:invertIfNegative val="0"/>
          <c:cat>
            <c:strRef>
              <c:f>'[1]תגובות לטופס 1'!$I$73:$I$76</c:f>
              <c:strCache>
                <c:ptCount val="4"/>
                <c:pt idx="0">
                  <c:v>Group A</c:v>
                </c:pt>
                <c:pt idx="1">
                  <c:v>Group B</c:v>
                </c:pt>
                <c:pt idx="2">
                  <c:v>Group C</c:v>
                </c:pt>
                <c:pt idx="3">
                  <c:v>Group D</c:v>
                </c:pt>
              </c:strCache>
            </c:strRef>
          </c:cat>
          <c:val>
            <c:numRef>
              <c:f>'[1]תגובות לטופס 1'!$K$73:$K$76</c:f>
              <c:numCache>
                <c:formatCode>General</c:formatCode>
                <c:ptCount val="4"/>
                <c:pt idx="0">
                  <c:v>62</c:v>
                </c:pt>
                <c:pt idx="1">
                  <c:v>72</c:v>
                </c:pt>
                <c:pt idx="2">
                  <c:v>76</c:v>
                </c:pt>
                <c:pt idx="3">
                  <c:v>66</c:v>
                </c:pt>
              </c:numCache>
            </c:numRef>
          </c:val>
          <c:extLst>
            <c:ext xmlns:c16="http://schemas.microsoft.com/office/drawing/2014/chart" uri="{C3380CC4-5D6E-409C-BE32-E72D297353CC}">
              <c16:uniqueId val="{00000000-67BB-4CD3-93ED-C0B52AF6FC26}"/>
            </c:ext>
          </c:extLst>
        </c:ser>
        <c:dLbls>
          <c:showLegendKey val="0"/>
          <c:showVal val="0"/>
          <c:showCatName val="0"/>
          <c:showSerName val="0"/>
          <c:showPercent val="0"/>
          <c:showBubbleSize val="0"/>
        </c:dLbls>
        <c:gapWidth val="219"/>
        <c:overlap val="-27"/>
        <c:axId val="240806176"/>
        <c:axId val="240812832"/>
      </c:barChart>
      <c:catAx>
        <c:axId val="240806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0812832"/>
        <c:crosses val="autoZero"/>
        <c:auto val="1"/>
        <c:lblAlgn val="ctr"/>
        <c:lblOffset val="100"/>
        <c:noMultiLvlLbl val="0"/>
      </c:catAx>
      <c:valAx>
        <c:axId val="2408128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080617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v>Set 1</c:v>
          </c:tx>
          <c:spPr>
            <a:solidFill>
              <a:schemeClr val="accent1"/>
            </a:solidFill>
            <a:ln>
              <a:noFill/>
            </a:ln>
            <a:effectLst/>
          </c:spPr>
          <c:invertIfNegative val="0"/>
          <c:cat>
            <c:strRef>
              <c:f>([2]Sheet1!$B$3,[2]Sheet1!$B$5,[2]Sheet1!$B$7,[2]Sheet1!$B$9)</c:f>
              <c:strCache>
                <c:ptCount val="4"/>
                <c:pt idx="0">
                  <c:v>Group A</c:v>
                </c:pt>
                <c:pt idx="1">
                  <c:v>Group B</c:v>
                </c:pt>
                <c:pt idx="2">
                  <c:v>Group C</c:v>
                </c:pt>
                <c:pt idx="3">
                  <c:v>Group D</c:v>
                </c:pt>
              </c:strCache>
            </c:strRef>
          </c:cat>
          <c:val>
            <c:numRef>
              <c:f>([2]Sheet1!$E$3,[2]Sheet1!$E$5,[2]Sheet1!$E$7,[2]Sheet1!$E$9)</c:f>
              <c:numCache>
                <c:formatCode>General</c:formatCode>
                <c:ptCount val="4"/>
                <c:pt idx="0">
                  <c:v>1.19</c:v>
                </c:pt>
                <c:pt idx="1">
                  <c:v>1.41</c:v>
                </c:pt>
                <c:pt idx="2">
                  <c:v>1.96</c:v>
                </c:pt>
                <c:pt idx="3">
                  <c:v>1.29</c:v>
                </c:pt>
              </c:numCache>
            </c:numRef>
          </c:val>
          <c:extLst>
            <c:ext xmlns:c16="http://schemas.microsoft.com/office/drawing/2014/chart" uri="{C3380CC4-5D6E-409C-BE32-E72D297353CC}">
              <c16:uniqueId val="{00000000-F89F-40F5-A14E-13EED4CC1A68}"/>
            </c:ext>
          </c:extLst>
        </c:ser>
        <c:ser>
          <c:idx val="1"/>
          <c:order val="1"/>
          <c:tx>
            <c:v>Set 2</c:v>
          </c:tx>
          <c:spPr>
            <a:solidFill>
              <a:schemeClr val="accent2"/>
            </a:solidFill>
            <a:ln>
              <a:noFill/>
            </a:ln>
            <a:effectLst/>
          </c:spPr>
          <c:invertIfNegative val="0"/>
          <c:val>
            <c:numRef>
              <c:f>([2]Sheet1!$F$3,[2]Sheet1!$F$5,[2]Sheet1!$F$7,[2]Sheet1!$F$9)</c:f>
              <c:numCache>
                <c:formatCode>General</c:formatCode>
                <c:ptCount val="4"/>
                <c:pt idx="0">
                  <c:v>0.65</c:v>
                </c:pt>
                <c:pt idx="1">
                  <c:v>2</c:v>
                </c:pt>
                <c:pt idx="2">
                  <c:v>1.63</c:v>
                </c:pt>
                <c:pt idx="3">
                  <c:v>1.21</c:v>
                </c:pt>
              </c:numCache>
            </c:numRef>
          </c:val>
          <c:extLst>
            <c:ext xmlns:c16="http://schemas.microsoft.com/office/drawing/2014/chart" uri="{C3380CC4-5D6E-409C-BE32-E72D297353CC}">
              <c16:uniqueId val="{00000001-F89F-40F5-A14E-13EED4CC1A68}"/>
            </c:ext>
          </c:extLst>
        </c:ser>
        <c:ser>
          <c:idx val="2"/>
          <c:order val="2"/>
          <c:tx>
            <c:v>Set 3</c:v>
          </c:tx>
          <c:spPr>
            <a:solidFill>
              <a:schemeClr val="accent3"/>
            </a:solidFill>
            <a:ln>
              <a:noFill/>
            </a:ln>
            <a:effectLst/>
          </c:spPr>
          <c:invertIfNegative val="0"/>
          <c:val>
            <c:numRef>
              <c:f>([2]Sheet1!$G$3,[2]Sheet1!$G$5,[2]Sheet1!$G$7,[2]Sheet1!$G$9)</c:f>
              <c:numCache>
                <c:formatCode>General</c:formatCode>
                <c:ptCount val="4"/>
                <c:pt idx="0">
                  <c:v>1.32</c:v>
                </c:pt>
                <c:pt idx="1">
                  <c:v>1.86</c:v>
                </c:pt>
                <c:pt idx="2">
                  <c:v>2.04</c:v>
                </c:pt>
                <c:pt idx="3">
                  <c:v>1.25</c:v>
                </c:pt>
              </c:numCache>
            </c:numRef>
          </c:val>
          <c:extLst>
            <c:ext xmlns:c16="http://schemas.microsoft.com/office/drawing/2014/chart" uri="{C3380CC4-5D6E-409C-BE32-E72D297353CC}">
              <c16:uniqueId val="{00000002-F89F-40F5-A14E-13EED4CC1A68}"/>
            </c:ext>
          </c:extLst>
        </c:ser>
        <c:ser>
          <c:idx val="3"/>
          <c:order val="3"/>
          <c:tx>
            <c:v>Set 4</c:v>
          </c:tx>
          <c:spPr>
            <a:solidFill>
              <a:schemeClr val="accent4"/>
            </a:solidFill>
            <a:ln>
              <a:noFill/>
            </a:ln>
            <a:effectLst/>
          </c:spPr>
          <c:invertIfNegative val="0"/>
          <c:val>
            <c:numRef>
              <c:f>([2]Sheet1!$H$3,[2]Sheet1!$H$5,[2]Sheet1!$H$7,[2]Sheet1!$H$9)</c:f>
              <c:numCache>
                <c:formatCode>General</c:formatCode>
                <c:ptCount val="4"/>
                <c:pt idx="0">
                  <c:v>0.88</c:v>
                </c:pt>
                <c:pt idx="1">
                  <c:v>2.4500000000000002</c:v>
                </c:pt>
                <c:pt idx="2">
                  <c:v>2.13</c:v>
                </c:pt>
                <c:pt idx="3">
                  <c:v>1.1100000000000001</c:v>
                </c:pt>
              </c:numCache>
            </c:numRef>
          </c:val>
          <c:extLst>
            <c:ext xmlns:c16="http://schemas.microsoft.com/office/drawing/2014/chart" uri="{C3380CC4-5D6E-409C-BE32-E72D297353CC}">
              <c16:uniqueId val="{00000003-F89F-40F5-A14E-13EED4CC1A68}"/>
            </c:ext>
          </c:extLst>
        </c:ser>
        <c:dLbls>
          <c:showLegendKey val="0"/>
          <c:showVal val="0"/>
          <c:showCatName val="0"/>
          <c:showSerName val="0"/>
          <c:showPercent val="0"/>
          <c:showBubbleSize val="0"/>
        </c:dLbls>
        <c:gapWidth val="219"/>
        <c:overlap val="-27"/>
        <c:axId val="230870976"/>
        <c:axId val="230874720"/>
      </c:barChart>
      <c:catAx>
        <c:axId val="2308709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0874720"/>
        <c:crosses val="autoZero"/>
        <c:auto val="1"/>
        <c:lblAlgn val="ctr"/>
        <c:lblOffset val="100"/>
        <c:noMultiLvlLbl val="0"/>
      </c:catAx>
      <c:valAx>
        <c:axId val="2308747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0870976"/>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v>Set 1</c:v>
          </c:tx>
          <c:spPr>
            <a:solidFill>
              <a:schemeClr val="accent1"/>
            </a:solidFill>
            <a:ln>
              <a:noFill/>
            </a:ln>
            <a:effectLst/>
          </c:spPr>
          <c:invertIfNegative val="0"/>
          <c:cat>
            <c:strRef>
              <c:f>([2]Sheet1!$B$29,[2]Sheet1!$B$31,[2]Sheet1!$B$33,[2]Sheet1!$B$35)</c:f>
              <c:strCache>
                <c:ptCount val="4"/>
                <c:pt idx="0">
                  <c:v>Group A</c:v>
                </c:pt>
                <c:pt idx="1">
                  <c:v>Group B</c:v>
                </c:pt>
                <c:pt idx="2">
                  <c:v>Group C</c:v>
                </c:pt>
                <c:pt idx="3">
                  <c:v>Group D</c:v>
                </c:pt>
              </c:strCache>
            </c:strRef>
          </c:cat>
          <c:val>
            <c:numRef>
              <c:f>([2]Sheet1!$E$29,[2]Sheet1!$E$31,[2]Sheet1!$E$33,[2]Sheet1!$E$35)</c:f>
              <c:numCache>
                <c:formatCode>General</c:formatCode>
                <c:ptCount val="4"/>
                <c:pt idx="0">
                  <c:v>59.62</c:v>
                </c:pt>
                <c:pt idx="1">
                  <c:v>64.45</c:v>
                </c:pt>
                <c:pt idx="2">
                  <c:v>73</c:v>
                </c:pt>
                <c:pt idx="3">
                  <c:v>64.569999999999993</c:v>
                </c:pt>
              </c:numCache>
            </c:numRef>
          </c:val>
          <c:extLst>
            <c:ext xmlns:c16="http://schemas.microsoft.com/office/drawing/2014/chart" uri="{C3380CC4-5D6E-409C-BE32-E72D297353CC}">
              <c16:uniqueId val="{00000000-8048-4C9F-9A81-13239D043CBD}"/>
            </c:ext>
          </c:extLst>
        </c:ser>
        <c:ser>
          <c:idx val="1"/>
          <c:order val="1"/>
          <c:tx>
            <c:strRef>
              <c:f>[2]Sheet1!$F$28</c:f>
              <c:strCache>
                <c:ptCount val="1"/>
                <c:pt idx="0">
                  <c:v>Set 2</c:v>
                </c:pt>
              </c:strCache>
            </c:strRef>
          </c:tx>
          <c:spPr>
            <a:solidFill>
              <a:schemeClr val="accent2"/>
            </a:solidFill>
            <a:ln>
              <a:noFill/>
            </a:ln>
            <a:effectLst/>
          </c:spPr>
          <c:invertIfNegative val="0"/>
          <c:val>
            <c:numRef>
              <c:f>([2]Sheet1!$F$29,[2]Sheet1!$F$31,[2]Sheet1!$F$33,[2]Sheet1!$F$35)</c:f>
              <c:numCache>
                <c:formatCode>General</c:formatCode>
                <c:ptCount val="4"/>
                <c:pt idx="0">
                  <c:v>56.66</c:v>
                </c:pt>
                <c:pt idx="1">
                  <c:v>75.180000000000007</c:v>
                </c:pt>
                <c:pt idx="2">
                  <c:v>78.7</c:v>
                </c:pt>
                <c:pt idx="3">
                  <c:v>65.64</c:v>
                </c:pt>
              </c:numCache>
            </c:numRef>
          </c:val>
          <c:extLst>
            <c:ext xmlns:c16="http://schemas.microsoft.com/office/drawing/2014/chart" uri="{C3380CC4-5D6E-409C-BE32-E72D297353CC}">
              <c16:uniqueId val="{00000001-8048-4C9F-9A81-13239D043CBD}"/>
            </c:ext>
          </c:extLst>
        </c:ser>
        <c:ser>
          <c:idx val="2"/>
          <c:order val="2"/>
          <c:tx>
            <c:strRef>
              <c:f>[2]Sheet1!$G$28</c:f>
              <c:strCache>
                <c:ptCount val="1"/>
                <c:pt idx="0">
                  <c:v>Set 3</c:v>
                </c:pt>
              </c:strCache>
            </c:strRef>
          </c:tx>
          <c:spPr>
            <a:solidFill>
              <a:schemeClr val="accent3"/>
            </a:solidFill>
            <a:ln>
              <a:noFill/>
            </a:ln>
            <a:effectLst/>
          </c:spPr>
          <c:invertIfNegative val="0"/>
          <c:val>
            <c:numRef>
              <c:f>([2]Sheet1!$G$29,[2]Sheet1!$G$31,[2]Sheet1!$G$33,[2]Sheet1!$G$35)</c:f>
              <c:numCache>
                <c:formatCode>General</c:formatCode>
                <c:ptCount val="4"/>
                <c:pt idx="0">
                  <c:v>69.14</c:v>
                </c:pt>
                <c:pt idx="1">
                  <c:v>69.5</c:v>
                </c:pt>
                <c:pt idx="2">
                  <c:v>75.099999999999994</c:v>
                </c:pt>
                <c:pt idx="3">
                  <c:v>73.25</c:v>
                </c:pt>
              </c:numCache>
            </c:numRef>
          </c:val>
          <c:extLst>
            <c:ext xmlns:c16="http://schemas.microsoft.com/office/drawing/2014/chart" uri="{C3380CC4-5D6E-409C-BE32-E72D297353CC}">
              <c16:uniqueId val="{00000002-8048-4C9F-9A81-13239D043CBD}"/>
            </c:ext>
          </c:extLst>
        </c:ser>
        <c:ser>
          <c:idx val="3"/>
          <c:order val="3"/>
          <c:tx>
            <c:strRef>
              <c:f>[2]Sheet1!$H$28</c:f>
              <c:strCache>
                <c:ptCount val="1"/>
                <c:pt idx="0">
                  <c:v>Set 4</c:v>
                </c:pt>
              </c:strCache>
            </c:strRef>
          </c:tx>
          <c:spPr>
            <a:solidFill>
              <a:schemeClr val="accent4"/>
            </a:solidFill>
            <a:ln>
              <a:noFill/>
            </a:ln>
            <a:effectLst/>
          </c:spPr>
          <c:invertIfNegative val="0"/>
          <c:val>
            <c:numRef>
              <c:f>([2]Sheet1!$H$29,[2]Sheet1!$H$31,[2]Sheet1!$H$33,[2]Sheet1!$H$35)</c:f>
              <c:numCache>
                <c:formatCode>General</c:formatCode>
                <c:ptCount val="4"/>
                <c:pt idx="0">
                  <c:v>60.71</c:v>
                </c:pt>
                <c:pt idx="1">
                  <c:v>76.36</c:v>
                </c:pt>
                <c:pt idx="2">
                  <c:v>80.2</c:v>
                </c:pt>
                <c:pt idx="3">
                  <c:v>63.78</c:v>
                </c:pt>
              </c:numCache>
            </c:numRef>
          </c:val>
          <c:extLst>
            <c:ext xmlns:c16="http://schemas.microsoft.com/office/drawing/2014/chart" uri="{C3380CC4-5D6E-409C-BE32-E72D297353CC}">
              <c16:uniqueId val="{00000003-8048-4C9F-9A81-13239D043CBD}"/>
            </c:ext>
          </c:extLst>
        </c:ser>
        <c:dLbls>
          <c:showLegendKey val="0"/>
          <c:showVal val="0"/>
          <c:showCatName val="0"/>
          <c:showSerName val="0"/>
          <c:showPercent val="0"/>
          <c:showBubbleSize val="0"/>
        </c:dLbls>
        <c:gapWidth val="219"/>
        <c:overlap val="-27"/>
        <c:axId val="233013440"/>
        <c:axId val="233027168"/>
      </c:barChart>
      <c:catAx>
        <c:axId val="2330134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3027168"/>
        <c:crosses val="autoZero"/>
        <c:auto val="1"/>
        <c:lblAlgn val="ctr"/>
        <c:lblOffset val="100"/>
        <c:noMultiLvlLbl val="0"/>
      </c:catAx>
      <c:valAx>
        <c:axId val="2330271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3013440"/>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autoTitleDeleted val="1"/>
    <c:plotArea>
      <c:layout/>
      <c:barChart>
        <c:barDir val="bar"/>
        <c:grouping val="clustered"/>
        <c:varyColors val="0"/>
        <c:ser>
          <c:idx val="0"/>
          <c:order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2">
                          <a:lumMod val="35000"/>
                          <a:lumOff val="65000"/>
                        </a:schemeClr>
                      </a:solidFill>
                    </a:ln>
                    <a:effectLst/>
                  </c:spPr>
                </c15:leaderLines>
              </c:ext>
            </c:extLst>
          </c:dLbls>
          <c:errBars>
            <c:errBarType val="both"/>
            <c:errValType val="cust"/>
            <c:noEndCap val="0"/>
            <c:plus>
              <c:numRef>
                <c:f>'[3]Post - Quantitative'!$J$20:$M$20</c:f>
                <c:numCache>
                  <c:formatCode>General</c:formatCode>
                  <c:ptCount val="4"/>
                  <c:pt idx="0">
                    <c:v>47.754371563597573</c:v>
                  </c:pt>
                  <c:pt idx="1">
                    <c:v>120.89369607675364</c:v>
                  </c:pt>
                  <c:pt idx="2">
                    <c:v>26.79609080083068</c:v>
                  </c:pt>
                  <c:pt idx="3">
                    <c:v>57.480756904392969</c:v>
                  </c:pt>
                </c:numCache>
              </c:numRef>
            </c:plus>
            <c:minus>
              <c:numRef>
                <c:f>'[3]Post - Quantitative'!$J$20:$M$20</c:f>
                <c:numCache>
                  <c:formatCode>General</c:formatCode>
                  <c:ptCount val="4"/>
                  <c:pt idx="0">
                    <c:v>47.754371563597573</c:v>
                  </c:pt>
                  <c:pt idx="1">
                    <c:v>120.89369607675364</c:v>
                  </c:pt>
                  <c:pt idx="2">
                    <c:v>26.79609080083068</c:v>
                  </c:pt>
                  <c:pt idx="3">
                    <c:v>57.480756904392969</c:v>
                  </c:pt>
                </c:numCache>
              </c:numRef>
            </c:minus>
            <c:spPr>
              <a:noFill/>
              <a:ln w="9525">
                <a:solidFill>
                  <a:schemeClr val="tx2">
                    <a:lumMod val="75000"/>
                  </a:schemeClr>
                </a:solidFill>
                <a:round/>
              </a:ln>
              <a:effectLst/>
            </c:spPr>
          </c:errBars>
          <c:cat>
            <c:strRef>
              <c:f>'[3]Post - Quantitative'!$J$2:$M$2</c:f>
              <c:strCache>
                <c:ptCount val="4"/>
                <c:pt idx="0">
                  <c:v>A</c:v>
                </c:pt>
                <c:pt idx="1">
                  <c:v>B</c:v>
                </c:pt>
                <c:pt idx="2">
                  <c:v>C</c:v>
                </c:pt>
                <c:pt idx="3">
                  <c:v>D</c:v>
                </c:pt>
              </c:strCache>
            </c:strRef>
          </c:cat>
          <c:val>
            <c:numRef>
              <c:f>'[3]Post - Quantitative'!$J$8:$M$8</c:f>
              <c:numCache>
                <c:formatCode>General</c:formatCode>
                <c:ptCount val="4"/>
                <c:pt idx="0">
                  <c:v>341</c:v>
                </c:pt>
                <c:pt idx="1">
                  <c:v>348.75</c:v>
                </c:pt>
                <c:pt idx="2">
                  <c:v>326.75</c:v>
                </c:pt>
                <c:pt idx="3">
                  <c:v>363.25</c:v>
                </c:pt>
              </c:numCache>
            </c:numRef>
          </c:val>
          <c:extLst>
            <c:ext xmlns:c16="http://schemas.microsoft.com/office/drawing/2014/chart" uri="{C3380CC4-5D6E-409C-BE32-E72D297353CC}">
              <c16:uniqueId val="{00000000-C190-42C4-9A26-C7E42BB0F549}"/>
            </c:ext>
          </c:extLst>
        </c:ser>
        <c:dLbls>
          <c:dLblPos val="inEnd"/>
          <c:showLegendKey val="0"/>
          <c:showVal val="1"/>
          <c:showCatName val="0"/>
          <c:showSerName val="0"/>
          <c:showPercent val="0"/>
          <c:showBubbleSize val="0"/>
        </c:dLbls>
        <c:gapWidth val="100"/>
        <c:axId val="219143663"/>
        <c:axId val="219139503"/>
      </c:barChart>
      <c:catAx>
        <c:axId val="219143663"/>
        <c:scaling>
          <c:orientation val="minMax"/>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19139503"/>
        <c:crosses val="autoZero"/>
        <c:auto val="1"/>
        <c:lblAlgn val="ctr"/>
        <c:lblOffset val="100"/>
        <c:noMultiLvlLbl val="0"/>
      </c:catAx>
      <c:valAx>
        <c:axId val="219139503"/>
        <c:scaling>
          <c:orientation val="minMax"/>
          <c:min val="250"/>
        </c:scaling>
        <c:delete val="0"/>
        <c:axPos val="b"/>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tx2"/>
                </a:solidFill>
                <a:latin typeface="+mn-lt"/>
                <a:ea typeface="+mn-ea"/>
                <a:cs typeface="+mn-cs"/>
              </a:defRPr>
            </a:pPr>
            <a:endParaRPr lang="en-US"/>
          </a:p>
        </c:txPr>
        <c:crossAx val="21914366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Preferred</a:t>
            </a:r>
            <a:r>
              <a:rPr lang="en-US" baseline="0"/>
              <a:t> Communication</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errBars>
            <c:errBarType val="both"/>
            <c:errValType val="cust"/>
            <c:noEndCap val="0"/>
            <c:plus>
              <c:numRef>
                <c:f>Phase1_Study1!$T$40:$V$40</c:f>
                <c:numCache>
                  <c:formatCode>General</c:formatCode>
                  <c:ptCount val="3"/>
                  <c:pt idx="0">
                    <c:v>0.22693280903500146</c:v>
                  </c:pt>
                  <c:pt idx="1">
                    <c:v>0.2650004283440357</c:v>
                  </c:pt>
                  <c:pt idx="2">
                    <c:v>0.16760098689747913</c:v>
                  </c:pt>
                </c:numCache>
              </c:numRef>
            </c:plus>
            <c:minus>
              <c:numRef>
                <c:f>Phase1_Study1!$T$40:$V$40</c:f>
                <c:numCache>
                  <c:formatCode>General</c:formatCode>
                  <c:ptCount val="3"/>
                  <c:pt idx="0">
                    <c:v>0.22693280903500146</c:v>
                  </c:pt>
                  <c:pt idx="1">
                    <c:v>0.2650004283440357</c:v>
                  </c:pt>
                  <c:pt idx="2">
                    <c:v>0.16760098689747913</c:v>
                  </c:pt>
                </c:numCache>
              </c:numRef>
            </c:minus>
            <c:spPr>
              <a:noFill/>
              <a:ln w="22225" cap="flat" cmpd="sng" algn="ctr">
                <a:solidFill>
                  <a:schemeClr val="tx1"/>
                </a:solidFill>
                <a:round/>
              </a:ln>
              <a:effectLst/>
            </c:spPr>
          </c:errBars>
          <c:cat>
            <c:strRef>
              <c:f>Phase1_Study1!$T$2:$V$2</c:f>
              <c:strCache>
                <c:ptCount val="3"/>
                <c:pt idx="0">
                  <c:v>No_Preference</c:v>
                </c:pt>
                <c:pt idx="1">
                  <c:v>Talker</c:v>
                </c:pt>
                <c:pt idx="2">
                  <c:v>Beeper</c:v>
                </c:pt>
              </c:strCache>
            </c:strRef>
          </c:cat>
          <c:val>
            <c:numRef>
              <c:f>Phase1_Study1!$T$29:$V$29</c:f>
              <c:numCache>
                <c:formatCode>General</c:formatCode>
                <c:ptCount val="3"/>
                <c:pt idx="0">
                  <c:v>0.15384615384615385</c:v>
                </c:pt>
                <c:pt idx="1">
                  <c:v>0.76923076923076927</c:v>
                </c:pt>
                <c:pt idx="2">
                  <c:v>7.6923076923076927E-2</c:v>
                </c:pt>
              </c:numCache>
            </c:numRef>
          </c:val>
          <c:extLst>
            <c:ext xmlns:c16="http://schemas.microsoft.com/office/drawing/2014/chart" uri="{C3380CC4-5D6E-409C-BE32-E72D297353CC}">
              <c16:uniqueId val="{00000000-81E9-4003-BCC9-422E3448538F}"/>
            </c:ext>
          </c:extLst>
        </c:ser>
        <c:dLbls>
          <c:showLegendKey val="0"/>
          <c:showVal val="0"/>
          <c:showCatName val="0"/>
          <c:showSerName val="0"/>
          <c:showPercent val="0"/>
          <c:showBubbleSize val="0"/>
        </c:dLbls>
        <c:gapWidth val="150"/>
        <c:axId val="1454288592"/>
        <c:axId val="1454274864"/>
      </c:barChart>
      <c:catAx>
        <c:axId val="14542885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Preferred</a:t>
                </a:r>
                <a:r>
                  <a:rPr lang="en-US" baseline="0"/>
                  <a:t> Mode</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4274864"/>
        <c:crosses val="autoZero"/>
        <c:auto val="1"/>
        <c:lblAlgn val="ctr"/>
        <c:lblOffset val="100"/>
        <c:noMultiLvlLbl val="0"/>
      </c:catAx>
      <c:valAx>
        <c:axId val="14542748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Mean</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428859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time to complete walk (p=0.169)</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6"/>
            </a:solidFill>
            <a:ln>
              <a:noFill/>
            </a:ln>
            <a:effectLst/>
          </c:spPr>
          <c:invertIfNegative val="0"/>
          <c:cat>
            <c:strRef>
              <c:f>'[1]תגובות לטופס 1'!$A$55:$A$58</c:f>
              <c:strCache>
                <c:ptCount val="4"/>
                <c:pt idx="0">
                  <c:v>H-L</c:v>
                </c:pt>
                <c:pt idx="1">
                  <c:v>L-L</c:v>
                </c:pt>
                <c:pt idx="2">
                  <c:v>H-H</c:v>
                </c:pt>
                <c:pt idx="3">
                  <c:v>L-H</c:v>
                </c:pt>
              </c:strCache>
            </c:strRef>
          </c:cat>
          <c:val>
            <c:numRef>
              <c:f>'[1]תגובות לטופס 1'!$L$61:$L$64</c:f>
              <c:numCache>
                <c:formatCode>General</c:formatCode>
                <c:ptCount val="4"/>
                <c:pt idx="0">
                  <c:v>491.76923076923077</c:v>
                </c:pt>
                <c:pt idx="1">
                  <c:v>571</c:v>
                </c:pt>
                <c:pt idx="2">
                  <c:v>601.20000000000005</c:v>
                </c:pt>
                <c:pt idx="3">
                  <c:v>535.64285714285711</c:v>
                </c:pt>
              </c:numCache>
            </c:numRef>
          </c:val>
          <c:extLst>
            <c:ext xmlns:c16="http://schemas.microsoft.com/office/drawing/2014/chart" uri="{C3380CC4-5D6E-409C-BE32-E72D297353CC}">
              <c16:uniqueId val="{00000000-F17A-4BFF-BE6F-DD4FCF850175}"/>
            </c:ext>
          </c:extLst>
        </c:ser>
        <c:dLbls>
          <c:showLegendKey val="0"/>
          <c:showVal val="0"/>
          <c:showCatName val="0"/>
          <c:showSerName val="0"/>
          <c:showPercent val="0"/>
          <c:showBubbleSize val="0"/>
        </c:dLbls>
        <c:gapWidth val="219"/>
        <c:overlap val="-27"/>
        <c:axId val="836068607"/>
        <c:axId val="836092735"/>
      </c:barChart>
      <c:catAx>
        <c:axId val="8360686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6092735"/>
        <c:crosses val="autoZero"/>
        <c:auto val="1"/>
        <c:lblAlgn val="ctr"/>
        <c:lblOffset val="100"/>
        <c:noMultiLvlLbl val="0"/>
      </c:catAx>
      <c:valAx>
        <c:axId val="8360927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606860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Preferred Communication Mode</a:t>
            </a:r>
            <a:r>
              <a:rPr lang="en-GB" baseline="0"/>
              <a:t> </a:t>
            </a:r>
            <a:endParaRPr lang="en-GB"/>
          </a:p>
        </c:rich>
      </c:tx>
      <c:layout>
        <c:manualLayout>
          <c:xMode val="edge"/>
          <c:yMode val="edge"/>
          <c:x val="0.23927777777777778"/>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1E8-43E3-9A8E-696D10D6234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1E8-43E3-9A8E-696D10D6234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1E8-43E3-9A8E-696D10D6234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Phase1_Study1!$L$31:$L$33</c:f>
              <c:strCache>
                <c:ptCount val="3"/>
                <c:pt idx="0">
                  <c:v>No Preference</c:v>
                </c:pt>
                <c:pt idx="1">
                  <c:v>Talker</c:v>
                </c:pt>
                <c:pt idx="2">
                  <c:v>Beeper</c:v>
                </c:pt>
              </c:strCache>
            </c:strRef>
          </c:cat>
          <c:val>
            <c:numRef>
              <c:f>Phase1_Study1!$M$31:$M$33</c:f>
              <c:numCache>
                <c:formatCode>General</c:formatCode>
                <c:ptCount val="3"/>
                <c:pt idx="0">
                  <c:v>2</c:v>
                </c:pt>
                <c:pt idx="1">
                  <c:v>10</c:v>
                </c:pt>
                <c:pt idx="2">
                  <c:v>1</c:v>
                </c:pt>
              </c:numCache>
            </c:numRef>
          </c:val>
          <c:extLst>
            <c:ext xmlns:c16="http://schemas.microsoft.com/office/drawing/2014/chart" uri="{C3380CC4-5D6E-409C-BE32-E72D297353CC}">
              <c16:uniqueId val="{00000006-91E8-43E3-9A8E-696D10D62346}"/>
            </c:ext>
          </c:extLst>
        </c:ser>
        <c:dLbls>
          <c:showLegendKey val="0"/>
          <c:showVal val="0"/>
          <c:showCatName val="0"/>
          <c:showSerName val="0"/>
          <c:showPercent val="1"/>
          <c:showBubbleSize val="0"/>
          <c:showLeaderLines val="1"/>
        </c:dLbls>
        <c:firstSliceAng val="0"/>
      </c:pieChart>
      <c:spPr>
        <a:noFill/>
        <a:ln>
          <a:noFill/>
        </a:ln>
        <a:effectLst/>
      </c:spPr>
    </c:plotArea>
    <c:legend>
      <c:legendPos val="t"/>
      <c:layout/>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Feedback</a:t>
            </a:r>
            <a:r>
              <a:rPr lang="en-GB" baseline="0"/>
              <a:t> Timing</a:t>
            </a:r>
            <a:endParaRPr lang="en-GB"/>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6"/>
            </a:solidFill>
            <a:ln>
              <a:noFill/>
            </a:ln>
            <a:effectLst/>
          </c:spPr>
          <c:invertIfNegative val="0"/>
          <c:cat>
            <c:strRef>
              <c:f>Phase1_Study1!$L$42:$L$43</c:f>
              <c:strCache>
                <c:ptCount val="2"/>
                <c:pt idx="0">
                  <c:v>Discrete</c:v>
                </c:pt>
                <c:pt idx="1">
                  <c:v>Continuous</c:v>
                </c:pt>
              </c:strCache>
            </c:strRef>
          </c:cat>
          <c:val>
            <c:numRef>
              <c:f>Phase1_Study1!$N$42:$N$43</c:f>
              <c:numCache>
                <c:formatCode>General</c:formatCode>
                <c:ptCount val="2"/>
                <c:pt idx="0">
                  <c:v>15.384615384615385</c:v>
                </c:pt>
                <c:pt idx="1">
                  <c:v>84.615384615384613</c:v>
                </c:pt>
              </c:numCache>
            </c:numRef>
          </c:val>
          <c:extLst>
            <c:ext xmlns:c16="http://schemas.microsoft.com/office/drawing/2014/chart" uri="{C3380CC4-5D6E-409C-BE32-E72D297353CC}">
              <c16:uniqueId val="{00000000-A83A-471F-B95E-EC374E0077F2}"/>
            </c:ext>
          </c:extLst>
        </c:ser>
        <c:dLbls>
          <c:showLegendKey val="0"/>
          <c:showVal val="0"/>
          <c:showCatName val="0"/>
          <c:showSerName val="0"/>
          <c:showPercent val="0"/>
          <c:showBubbleSize val="0"/>
        </c:dLbls>
        <c:gapWidth val="219"/>
        <c:overlap val="-27"/>
        <c:axId val="746962319"/>
        <c:axId val="746968143"/>
      </c:barChart>
      <c:catAx>
        <c:axId val="7469623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6968143"/>
        <c:crosses val="autoZero"/>
        <c:auto val="1"/>
        <c:lblAlgn val="ctr"/>
        <c:lblOffset val="100"/>
        <c:noMultiLvlLbl val="0"/>
      </c:catAx>
      <c:valAx>
        <c:axId val="7469681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6962319"/>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look (p=0.005)</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look</c:v>
          </c:tx>
          <c:spPr>
            <a:solidFill>
              <a:schemeClr val="accent2"/>
            </a:solidFill>
            <a:ln>
              <a:noFill/>
            </a:ln>
            <a:effectLst/>
          </c:spPr>
          <c:invertIfNegative val="0"/>
          <c:cat>
            <c:strRef>
              <c:f>'[1]תגובות לטופס 1'!$A$55:$A$58</c:f>
              <c:strCache>
                <c:ptCount val="4"/>
                <c:pt idx="0">
                  <c:v>H-L</c:v>
                </c:pt>
                <c:pt idx="1">
                  <c:v>L-L</c:v>
                </c:pt>
                <c:pt idx="2">
                  <c:v>H-H</c:v>
                </c:pt>
                <c:pt idx="3">
                  <c:v>L-H</c:v>
                </c:pt>
              </c:strCache>
            </c:strRef>
          </c:cat>
          <c:val>
            <c:numRef>
              <c:f>'[1]תגובות לטופס 1'!$K$61:$K$64</c:f>
              <c:numCache>
                <c:formatCode>General</c:formatCode>
                <c:ptCount val="4"/>
                <c:pt idx="0">
                  <c:v>12.153846153846153</c:v>
                </c:pt>
                <c:pt idx="1">
                  <c:v>21.583333333333332</c:v>
                </c:pt>
                <c:pt idx="2">
                  <c:v>16.916666666666668</c:v>
                </c:pt>
                <c:pt idx="3">
                  <c:v>9.7142857142857135</c:v>
                </c:pt>
              </c:numCache>
            </c:numRef>
          </c:val>
          <c:extLst>
            <c:ext xmlns:c16="http://schemas.microsoft.com/office/drawing/2014/chart" uri="{C3380CC4-5D6E-409C-BE32-E72D297353CC}">
              <c16:uniqueId val="{00000000-35C6-454E-8CE1-A908C9CCEA56}"/>
            </c:ext>
          </c:extLst>
        </c:ser>
        <c:dLbls>
          <c:showLegendKey val="0"/>
          <c:showVal val="0"/>
          <c:showCatName val="0"/>
          <c:showSerName val="0"/>
          <c:showPercent val="0"/>
          <c:showBubbleSize val="0"/>
        </c:dLbls>
        <c:gapWidth val="219"/>
        <c:overlap val="-27"/>
        <c:axId val="767221791"/>
        <c:axId val="767220959"/>
      </c:barChart>
      <c:catAx>
        <c:axId val="7672217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7220959"/>
        <c:crosses val="autoZero"/>
        <c:auto val="1"/>
        <c:lblAlgn val="ctr"/>
        <c:lblOffset val="100"/>
        <c:noMultiLvlLbl val="0"/>
      </c:catAx>
      <c:valAx>
        <c:axId val="7672209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722179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lost (Illumination)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look (Illumination)</c:v>
          </c:tx>
          <c:spPr>
            <a:solidFill>
              <a:schemeClr val="accent1"/>
            </a:solidFill>
            <a:ln>
              <a:noFill/>
            </a:ln>
            <a:effectLst/>
          </c:spPr>
          <c:invertIfNegative val="0"/>
          <c:cat>
            <c:strRef>
              <c:f>'[1]תגובות לטופס 1'!$I$66:$I$67</c:f>
              <c:strCache>
                <c:ptCount val="2"/>
                <c:pt idx="0">
                  <c:v>Illumination H</c:v>
                </c:pt>
                <c:pt idx="1">
                  <c:v>Illumination L</c:v>
                </c:pt>
              </c:strCache>
            </c:strRef>
          </c:cat>
          <c:val>
            <c:numRef>
              <c:f>'[1]תגובות לטופס 1'!$J$66:$J$67</c:f>
              <c:numCache>
                <c:formatCode>General</c:formatCode>
                <c:ptCount val="2"/>
                <c:pt idx="0">
                  <c:v>23.576923076923077</c:v>
                </c:pt>
                <c:pt idx="1">
                  <c:v>25.311688311688314</c:v>
                </c:pt>
              </c:numCache>
            </c:numRef>
          </c:val>
          <c:extLst>
            <c:ext xmlns:c16="http://schemas.microsoft.com/office/drawing/2014/chart" uri="{C3380CC4-5D6E-409C-BE32-E72D297353CC}">
              <c16:uniqueId val="{00000000-159D-4D07-82AB-4C490D2927D6}"/>
            </c:ext>
          </c:extLst>
        </c:ser>
        <c:dLbls>
          <c:showLegendKey val="0"/>
          <c:showVal val="0"/>
          <c:showCatName val="0"/>
          <c:showSerName val="0"/>
          <c:showPercent val="0"/>
          <c:showBubbleSize val="0"/>
        </c:dLbls>
        <c:gapWidth val="219"/>
        <c:overlap val="-27"/>
        <c:axId val="741703423"/>
        <c:axId val="741691359"/>
      </c:barChart>
      <c:catAx>
        <c:axId val="7417034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1691359"/>
        <c:crosses val="autoZero"/>
        <c:auto val="1"/>
        <c:lblAlgn val="ctr"/>
        <c:lblOffset val="100"/>
        <c:noMultiLvlLbl val="0"/>
      </c:catAx>
      <c:valAx>
        <c:axId val="7416913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170342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look (illumination)</c:v>
          </c:tx>
          <c:spPr>
            <a:solidFill>
              <a:schemeClr val="accent1"/>
            </a:solidFill>
            <a:ln>
              <a:noFill/>
            </a:ln>
            <a:effectLst/>
          </c:spPr>
          <c:invertIfNegative val="0"/>
          <c:cat>
            <c:strRef>
              <c:f>'[1]תגובות לטופס 1'!$I$66:$I$67</c:f>
              <c:strCache>
                <c:ptCount val="2"/>
                <c:pt idx="0">
                  <c:v>Illumination H</c:v>
                </c:pt>
                <c:pt idx="1">
                  <c:v>Illumination L</c:v>
                </c:pt>
              </c:strCache>
            </c:strRef>
          </c:cat>
          <c:val>
            <c:numRef>
              <c:f>'[1]תגובות לטופס 1'!$K$66:$K$67</c:f>
              <c:numCache>
                <c:formatCode>General</c:formatCode>
                <c:ptCount val="2"/>
                <c:pt idx="0">
                  <c:v>29.070512820512821</c:v>
                </c:pt>
                <c:pt idx="1">
                  <c:v>31.297619047619044</c:v>
                </c:pt>
              </c:numCache>
            </c:numRef>
          </c:val>
          <c:extLst>
            <c:ext xmlns:c16="http://schemas.microsoft.com/office/drawing/2014/chart" uri="{C3380CC4-5D6E-409C-BE32-E72D297353CC}">
              <c16:uniqueId val="{00000000-64F0-40BC-BAC0-B1427B0179E5}"/>
            </c:ext>
          </c:extLst>
        </c:ser>
        <c:dLbls>
          <c:showLegendKey val="0"/>
          <c:showVal val="0"/>
          <c:showCatName val="0"/>
          <c:showSerName val="0"/>
          <c:showPercent val="0"/>
          <c:showBubbleSize val="0"/>
        </c:dLbls>
        <c:gapWidth val="219"/>
        <c:overlap val="-27"/>
        <c:axId val="742648767"/>
        <c:axId val="742657087"/>
      </c:barChart>
      <c:catAx>
        <c:axId val="7426487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2657087"/>
        <c:crosses val="autoZero"/>
        <c:auto val="1"/>
        <c:lblAlgn val="ctr"/>
        <c:lblOffset val="100"/>
        <c:noMultiLvlLbl val="0"/>
      </c:catAx>
      <c:valAx>
        <c:axId val="7426570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264876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time (illumination)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time</c:v>
          </c:tx>
          <c:spPr>
            <a:solidFill>
              <a:schemeClr val="accent1"/>
            </a:solidFill>
            <a:ln>
              <a:noFill/>
            </a:ln>
            <a:effectLst/>
          </c:spPr>
          <c:invertIfNegative val="0"/>
          <c:cat>
            <c:strRef>
              <c:f>'[1]תגובות לטופס 1'!$I$66:$I$67</c:f>
              <c:strCache>
                <c:ptCount val="2"/>
                <c:pt idx="0">
                  <c:v>Illumination H</c:v>
                </c:pt>
                <c:pt idx="1">
                  <c:v>Illumination L</c:v>
                </c:pt>
              </c:strCache>
            </c:strRef>
          </c:cat>
          <c:val>
            <c:numRef>
              <c:f>'[1]תגובות לטופס 1'!$L$66:$L$67</c:f>
              <c:numCache>
                <c:formatCode>General</c:formatCode>
                <c:ptCount val="2"/>
                <c:pt idx="0">
                  <c:v>1092.9692307692308</c:v>
                </c:pt>
                <c:pt idx="1">
                  <c:v>1106.6428571428571</c:v>
                </c:pt>
              </c:numCache>
            </c:numRef>
          </c:val>
          <c:extLst>
            <c:ext xmlns:c16="http://schemas.microsoft.com/office/drawing/2014/chart" uri="{C3380CC4-5D6E-409C-BE32-E72D297353CC}">
              <c16:uniqueId val="{00000000-8DCE-4B11-830E-D9F9F7C6492B}"/>
            </c:ext>
          </c:extLst>
        </c:ser>
        <c:dLbls>
          <c:showLegendKey val="0"/>
          <c:showVal val="0"/>
          <c:showCatName val="0"/>
          <c:showSerName val="0"/>
          <c:showPercent val="0"/>
          <c:showBubbleSize val="0"/>
        </c:dLbls>
        <c:gapWidth val="219"/>
        <c:overlap val="-27"/>
        <c:axId val="741689695"/>
        <c:axId val="741703007"/>
      </c:barChart>
      <c:catAx>
        <c:axId val="7416896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1703007"/>
        <c:crosses val="autoZero"/>
        <c:auto val="1"/>
        <c:lblAlgn val="ctr"/>
        <c:lblOffset val="100"/>
        <c:noMultiLvlLbl val="0"/>
      </c:catAx>
      <c:valAx>
        <c:axId val="7417030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168969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lost (clutter)</c:v>
          </c:tx>
          <c:spPr>
            <a:solidFill>
              <a:schemeClr val="accent2"/>
            </a:solidFill>
            <a:ln>
              <a:noFill/>
            </a:ln>
            <a:effectLst/>
          </c:spPr>
          <c:invertIfNegative val="0"/>
          <c:cat>
            <c:strRef>
              <c:f>'[1]תגובות לטופס 1'!$I$68:$I$69</c:f>
              <c:strCache>
                <c:ptCount val="2"/>
                <c:pt idx="0">
                  <c:v>Clutter L</c:v>
                </c:pt>
                <c:pt idx="1">
                  <c:v>Clutter H</c:v>
                </c:pt>
              </c:strCache>
            </c:strRef>
          </c:cat>
          <c:val>
            <c:numRef>
              <c:f>'[1]תגובות לטופס 1'!$J$68:$J$69</c:f>
              <c:numCache>
                <c:formatCode>General</c:formatCode>
                <c:ptCount val="2"/>
                <c:pt idx="0">
                  <c:v>23.531468531468533</c:v>
                </c:pt>
                <c:pt idx="1">
                  <c:v>25.357142857142858</c:v>
                </c:pt>
              </c:numCache>
            </c:numRef>
          </c:val>
          <c:extLst>
            <c:ext xmlns:c16="http://schemas.microsoft.com/office/drawing/2014/chart" uri="{C3380CC4-5D6E-409C-BE32-E72D297353CC}">
              <c16:uniqueId val="{00000000-C585-4E32-9422-8A7BE7815D4D}"/>
            </c:ext>
          </c:extLst>
        </c:ser>
        <c:dLbls>
          <c:showLegendKey val="0"/>
          <c:showVal val="0"/>
          <c:showCatName val="0"/>
          <c:showSerName val="0"/>
          <c:showPercent val="0"/>
          <c:showBubbleSize val="0"/>
        </c:dLbls>
        <c:gapWidth val="219"/>
        <c:overlap val="-27"/>
        <c:axId val="749082831"/>
        <c:axId val="749076591"/>
      </c:barChart>
      <c:catAx>
        <c:axId val="7490828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9076591"/>
        <c:crosses val="autoZero"/>
        <c:auto val="1"/>
        <c:lblAlgn val="ctr"/>
        <c:lblOffset val="100"/>
        <c:noMultiLvlLbl val="0"/>
      </c:catAx>
      <c:valAx>
        <c:axId val="7490765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908283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look (clutter)</c:v>
          </c:tx>
          <c:spPr>
            <a:solidFill>
              <a:schemeClr val="accent2"/>
            </a:solidFill>
            <a:ln>
              <a:noFill/>
            </a:ln>
            <a:effectLst/>
          </c:spPr>
          <c:invertIfNegative val="0"/>
          <c:cat>
            <c:strRef>
              <c:f>'[1]תגובות לטופס 1'!$I$68:$I$69</c:f>
              <c:strCache>
                <c:ptCount val="2"/>
                <c:pt idx="0">
                  <c:v>Clutter L</c:v>
                </c:pt>
                <c:pt idx="1">
                  <c:v>Clutter H</c:v>
                </c:pt>
              </c:strCache>
            </c:strRef>
          </c:cat>
          <c:val>
            <c:numRef>
              <c:f>'[1]תגובות לטופס 1'!$K$68:$K$69</c:f>
              <c:numCache>
                <c:formatCode>General</c:formatCode>
                <c:ptCount val="2"/>
                <c:pt idx="0">
                  <c:v>33.737179487179489</c:v>
                </c:pt>
                <c:pt idx="1">
                  <c:v>26.63095238095238</c:v>
                </c:pt>
              </c:numCache>
            </c:numRef>
          </c:val>
          <c:extLst>
            <c:ext xmlns:c16="http://schemas.microsoft.com/office/drawing/2014/chart" uri="{C3380CC4-5D6E-409C-BE32-E72D297353CC}">
              <c16:uniqueId val="{00000000-CC33-4D5E-815B-3E2683CAC1DA}"/>
            </c:ext>
          </c:extLst>
        </c:ser>
        <c:dLbls>
          <c:showLegendKey val="0"/>
          <c:showVal val="0"/>
          <c:showCatName val="0"/>
          <c:showSerName val="0"/>
          <c:showPercent val="0"/>
          <c:showBubbleSize val="0"/>
        </c:dLbls>
        <c:gapWidth val="219"/>
        <c:overlap val="-27"/>
        <c:axId val="785578799"/>
        <c:axId val="785579215"/>
      </c:barChart>
      <c:catAx>
        <c:axId val="7855787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5579215"/>
        <c:crosses val="autoZero"/>
        <c:auto val="1"/>
        <c:lblAlgn val="ctr"/>
        <c:lblOffset val="100"/>
        <c:noMultiLvlLbl val="0"/>
      </c:catAx>
      <c:valAx>
        <c:axId val="7855792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5578799"/>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time (clutter)</c:v>
          </c:tx>
          <c:spPr>
            <a:solidFill>
              <a:schemeClr val="accent2"/>
            </a:solidFill>
            <a:ln>
              <a:noFill/>
            </a:ln>
            <a:effectLst/>
          </c:spPr>
          <c:invertIfNegative val="0"/>
          <c:cat>
            <c:strRef>
              <c:f>'[1]תגובות לטופס 1'!$I$68:$I$69</c:f>
              <c:strCache>
                <c:ptCount val="2"/>
                <c:pt idx="0">
                  <c:v>Clutter L</c:v>
                </c:pt>
                <c:pt idx="1">
                  <c:v>Clutter H</c:v>
                </c:pt>
              </c:strCache>
            </c:strRef>
          </c:cat>
          <c:val>
            <c:numRef>
              <c:f>'[1]תגובות לטופס 1'!$L$68:$L$69</c:f>
              <c:numCache>
                <c:formatCode>General</c:formatCode>
                <c:ptCount val="2"/>
                <c:pt idx="0">
                  <c:v>1062.7692307692307</c:v>
                </c:pt>
                <c:pt idx="1">
                  <c:v>1136.8428571428572</c:v>
                </c:pt>
              </c:numCache>
            </c:numRef>
          </c:val>
          <c:extLst>
            <c:ext xmlns:c16="http://schemas.microsoft.com/office/drawing/2014/chart" uri="{C3380CC4-5D6E-409C-BE32-E72D297353CC}">
              <c16:uniqueId val="{00000000-7F76-4DFF-B1F4-21ACDBC3D384}"/>
            </c:ext>
          </c:extLst>
        </c:ser>
        <c:dLbls>
          <c:showLegendKey val="0"/>
          <c:showVal val="0"/>
          <c:showCatName val="0"/>
          <c:showSerName val="0"/>
          <c:showPercent val="0"/>
          <c:showBubbleSize val="0"/>
        </c:dLbls>
        <c:gapWidth val="219"/>
        <c:overlap val="-27"/>
        <c:axId val="741699679"/>
        <c:axId val="741681791"/>
      </c:barChart>
      <c:catAx>
        <c:axId val="7416996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1681791"/>
        <c:crosses val="autoZero"/>
        <c:auto val="1"/>
        <c:lblAlgn val="ctr"/>
        <c:lblOffset val="100"/>
        <c:noMultiLvlLbl val="0"/>
      </c:catAx>
      <c:valAx>
        <c:axId val="7416817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1699679"/>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withinLinear" id="19">
  <a:schemeClr val="accent6"/>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bodyPr rot="-60000000" vert="horz"/>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bodyPr rot="-60000000" vert="horz"/>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bodyPr rot="0" vert="horz"/>
  </cs:title>
  <cs:trendline>
    <cs:lnRef idx="0"/>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bodyPr rot="-60000000" vert="horz"/>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bodyPr rot="-60000000" vert="horz"/>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bodyPr rot="-60000000" vert="horz"/>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bodyPr rot="0" vert="horz"/>
  </cs:title>
  <cs:trendline>
    <cs:lnRef idx="0"/>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bodyPr rot="-60000000" vert="horz"/>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bodyPr rot="-60000000" vert="horz"/>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bodyPr rot="-60000000" vert="horz"/>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bodyPr rot="0" vert="horz"/>
  </cs:title>
  <cs:trendline>
    <cs:lnRef idx="0"/>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bodyPr rot="-60000000" vert="horz"/>
  </cs:valueAxis>
  <cs:wall>
    <cs:lnRef idx="0"/>
    <cs:fillRef idx="0"/>
    <cs:effectRef idx="0"/>
    <cs:fontRef idx="minor">
      <a:schemeClr val="tx1"/>
    </cs:fontRef>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17" Type="http://schemas.openxmlformats.org/officeDocument/2006/relationships/chart" Target="../charts/chart17.xml"/><Relationship Id="rId2" Type="http://schemas.openxmlformats.org/officeDocument/2006/relationships/chart" Target="../charts/chart2.xml"/><Relationship Id="rId16" Type="http://schemas.openxmlformats.org/officeDocument/2006/relationships/chart" Target="../charts/chart16.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5" Type="http://schemas.openxmlformats.org/officeDocument/2006/relationships/chart" Target="../charts/chart1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3.xml.rels><?xml version="1.0" encoding="UTF-8" standalone="yes"?>
<Relationships xmlns="http://schemas.openxmlformats.org/package/2006/relationships"><Relationship Id="rId3" Type="http://schemas.openxmlformats.org/officeDocument/2006/relationships/chart" Target="../charts/chart21.xml"/><Relationship Id="rId2" Type="http://schemas.openxmlformats.org/officeDocument/2006/relationships/chart" Target="../charts/chart20.xml"/><Relationship Id="rId1" Type="http://schemas.openxmlformats.org/officeDocument/2006/relationships/chart" Target="../charts/chart19.xml"/></Relationships>
</file>

<file path=xl/drawings/drawing1.xml><?xml version="1.0" encoding="utf-8"?>
<xdr:wsDr xmlns:xdr="http://schemas.openxmlformats.org/drawingml/2006/spreadsheetDrawing" xmlns:a="http://schemas.openxmlformats.org/drawingml/2006/main">
  <xdr:twoCellAnchor>
    <xdr:from>
      <xdr:col>2</xdr:col>
      <xdr:colOff>438150</xdr:colOff>
      <xdr:row>58</xdr:row>
      <xdr:rowOff>28576</xdr:rowOff>
    </xdr:from>
    <xdr:to>
      <xdr:col>6</xdr:col>
      <xdr:colOff>142875</xdr:colOff>
      <xdr:row>70</xdr:row>
      <xdr:rowOff>104776</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228600</xdr:colOff>
      <xdr:row>58</xdr:row>
      <xdr:rowOff>57150</xdr:rowOff>
    </xdr:from>
    <xdr:to>
      <xdr:col>7</xdr:col>
      <xdr:colOff>1838325</xdr:colOff>
      <xdr:row>70</xdr:row>
      <xdr:rowOff>104775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95250</xdr:colOff>
      <xdr:row>58</xdr:row>
      <xdr:rowOff>38099</xdr:rowOff>
    </xdr:from>
    <xdr:to>
      <xdr:col>2</xdr:col>
      <xdr:colOff>333375</xdr:colOff>
      <xdr:row>70</xdr:row>
      <xdr:rowOff>104774</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114300</xdr:colOff>
      <xdr:row>71</xdr:row>
      <xdr:rowOff>19050</xdr:rowOff>
    </xdr:from>
    <xdr:to>
      <xdr:col>2</xdr:col>
      <xdr:colOff>333375</xdr:colOff>
      <xdr:row>84</xdr:row>
      <xdr:rowOff>161925</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438150</xdr:colOff>
      <xdr:row>71</xdr:row>
      <xdr:rowOff>19050</xdr:rowOff>
    </xdr:from>
    <xdr:to>
      <xdr:col>6</xdr:col>
      <xdr:colOff>133350</xdr:colOff>
      <xdr:row>84</xdr:row>
      <xdr:rowOff>161925</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238125</xdr:colOff>
      <xdr:row>71</xdr:row>
      <xdr:rowOff>19050</xdr:rowOff>
    </xdr:from>
    <xdr:to>
      <xdr:col>7</xdr:col>
      <xdr:colOff>1847850</xdr:colOff>
      <xdr:row>84</xdr:row>
      <xdr:rowOff>161925</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104775</xdr:colOff>
      <xdr:row>85</xdr:row>
      <xdr:rowOff>57150</xdr:rowOff>
    </xdr:from>
    <xdr:to>
      <xdr:col>2</xdr:col>
      <xdr:colOff>333375</xdr:colOff>
      <xdr:row>99</xdr:row>
      <xdr:rowOff>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438151</xdr:colOff>
      <xdr:row>85</xdr:row>
      <xdr:rowOff>57149</xdr:rowOff>
    </xdr:from>
    <xdr:to>
      <xdr:col>6</xdr:col>
      <xdr:colOff>123826</xdr:colOff>
      <xdr:row>99</xdr:row>
      <xdr:rowOff>9524</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6</xdr:col>
      <xdr:colOff>238125</xdr:colOff>
      <xdr:row>85</xdr:row>
      <xdr:rowOff>66675</xdr:rowOff>
    </xdr:from>
    <xdr:to>
      <xdr:col>7</xdr:col>
      <xdr:colOff>1838325</xdr:colOff>
      <xdr:row>99</xdr:row>
      <xdr:rowOff>9525</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6</xdr:col>
      <xdr:colOff>247650</xdr:colOff>
      <xdr:row>99</xdr:row>
      <xdr:rowOff>152400</xdr:rowOff>
    </xdr:from>
    <xdr:to>
      <xdr:col>7</xdr:col>
      <xdr:colOff>1847850</xdr:colOff>
      <xdr:row>113</xdr:row>
      <xdr:rowOff>38100</xdr:rowOff>
    </xdr:to>
    <mc:AlternateContent xmlns:mc="http://schemas.openxmlformats.org/markup-compatibility/2006">
      <mc:Choice xmlns:cx="http://schemas.microsoft.com/office/drawing/2014/chartex" Requires="cx">
        <xdr:graphicFrame macro="">
          <xdr:nvGraphicFramePr>
            <xdr:cNvPr id="11" name="Chart 10"/>
            <xdr:cNvGraphicFramePr/>
          </xdr:nvGraphicFramePr>
          <xdr:xfrm>
            <a:off x="0" y="0"/>
            <a:ext cx="0" cy="0"/>
          </xdr:xfrm>
          <a:graphic>
            <a:graphicData uri="http://schemas.microsoft.com/office/drawing/2014/chartex">
              <c:chart xmlns:c="http://schemas.openxmlformats.org/drawingml/2006/chart" xmlns:r="http://schemas.openxmlformats.org/officeDocument/2006/relationships" r:id="rId10"/>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85725</xdr:colOff>
      <xdr:row>99</xdr:row>
      <xdr:rowOff>76200</xdr:rowOff>
    </xdr:from>
    <xdr:to>
      <xdr:col>2</xdr:col>
      <xdr:colOff>342900</xdr:colOff>
      <xdr:row>113</xdr:row>
      <xdr:rowOff>19050</xdr:rowOff>
    </xdr:to>
    <mc:AlternateContent xmlns:mc="http://schemas.openxmlformats.org/markup-compatibility/2006">
      <mc:Choice xmlns:cx="http://schemas.microsoft.com/office/drawing/2014/chartex" Requires="cx">
        <xdr:graphicFrame macro="">
          <xdr:nvGraphicFramePr>
            <xdr:cNvPr id="12" name="Chart 11"/>
            <xdr:cNvGraphicFramePr/>
          </xdr:nvGraphicFramePr>
          <xdr:xfrm>
            <a:off x="0" y="0"/>
            <a:ext cx="0" cy="0"/>
          </xdr:xfrm>
          <a:graphic>
            <a:graphicData uri="http://schemas.microsoft.com/office/drawing/2014/chartex">
              <c:chart xmlns:c="http://schemas.openxmlformats.org/drawingml/2006/chart" xmlns:r="http://schemas.openxmlformats.org/officeDocument/2006/relationships" r:id="rId11"/>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xdr:col>
      <xdr:colOff>428625</xdr:colOff>
      <xdr:row>99</xdr:row>
      <xdr:rowOff>85724</xdr:rowOff>
    </xdr:from>
    <xdr:to>
      <xdr:col>6</xdr:col>
      <xdr:colOff>142875</xdr:colOff>
      <xdr:row>113</xdr:row>
      <xdr:rowOff>28575</xdr:rowOff>
    </xdr:to>
    <mc:AlternateContent xmlns:mc="http://schemas.openxmlformats.org/markup-compatibility/2006">
      <mc:Choice xmlns:cx="http://schemas.microsoft.com/office/drawing/2014/chartex" Requires="cx">
        <xdr:graphicFrame macro="">
          <xdr:nvGraphicFramePr>
            <xdr:cNvPr id="13" name="Chart 12"/>
            <xdr:cNvGraphicFramePr/>
          </xdr:nvGraphicFramePr>
          <xdr:xfrm>
            <a:off x="0" y="0"/>
            <a:ext cx="0" cy="0"/>
          </xdr:xfrm>
          <a:graphic>
            <a:graphicData uri="http://schemas.microsoft.com/office/drawing/2014/chartex">
              <c:chart xmlns:c="http://schemas.openxmlformats.org/drawingml/2006/chart" xmlns:r="http://schemas.openxmlformats.org/officeDocument/2006/relationships" r:id="rId12"/>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7</xdr:col>
      <xdr:colOff>2147887</xdr:colOff>
      <xdr:row>76</xdr:row>
      <xdr:rowOff>47625</xdr:rowOff>
    </xdr:from>
    <xdr:to>
      <xdr:col>12</xdr:col>
      <xdr:colOff>433387</xdr:colOff>
      <xdr:row>89</xdr:row>
      <xdr:rowOff>190500</xdr:rowOff>
    </xdr:to>
    <xdr:graphicFrame macro="">
      <xdr:nvGraphicFramePr>
        <xdr:cNvPr id="1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7</xdr:col>
      <xdr:colOff>2185987</xdr:colOff>
      <xdr:row>90</xdr:row>
      <xdr:rowOff>171450</xdr:rowOff>
    </xdr:from>
    <xdr:to>
      <xdr:col>12</xdr:col>
      <xdr:colOff>471487</xdr:colOff>
      <xdr:row>104</xdr:row>
      <xdr:rowOff>114300</xdr:rowOff>
    </xdr:to>
    <xdr:graphicFrame macro="">
      <xdr:nvGraphicFramePr>
        <xdr:cNvPr id="1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7</xdr:col>
      <xdr:colOff>2224087</xdr:colOff>
      <xdr:row>105</xdr:row>
      <xdr:rowOff>104775</xdr:rowOff>
    </xdr:from>
    <xdr:to>
      <xdr:col>12</xdr:col>
      <xdr:colOff>509587</xdr:colOff>
      <xdr:row>119</xdr:row>
      <xdr:rowOff>47625</xdr:rowOff>
    </xdr:to>
    <xdr:graphicFrame macro="">
      <xdr:nvGraphicFramePr>
        <xdr:cNvPr id="16" name="Chart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10</xdr:col>
      <xdr:colOff>505884</xdr:colOff>
      <xdr:row>130</xdr:row>
      <xdr:rowOff>38100</xdr:rowOff>
    </xdr:from>
    <xdr:to>
      <xdr:col>17</xdr:col>
      <xdr:colOff>1502833</xdr:colOff>
      <xdr:row>141</xdr:row>
      <xdr:rowOff>118533</xdr:rowOff>
    </xdr:to>
    <xdr:graphicFrame macro="">
      <xdr:nvGraphicFramePr>
        <xdr:cNvPr id="17"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10</xdr:col>
      <xdr:colOff>201084</xdr:colOff>
      <xdr:row>150</xdr:row>
      <xdr:rowOff>52917</xdr:rowOff>
    </xdr:from>
    <xdr:to>
      <xdr:col>17</xdr:col>
      <xdr:colOff>169334</xdr:colOff>
      <xdr:row>161</xdr:row>
      <xdr:rowOff>133350</xdr:rowOff>
    </xdr:to>
    <xdr:graphicFrame macro="">
      <xdr:nvGraphicFramePr>
        <xdr:cNvPr id="18" name="Chart 1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34925</xdr:colOff>
      <xdr:row>51</xdr:row>
      <xdr:rowOff>120651</xdr:rowOff>
    </xdr:from>
    <xdr:to>
      <xdr:col>4</xdr:col>
      <xdr:colOff>482600</xdr:colOff>
      <xdr:row>65</xdr:row>
      <xdr:rowOff>38101</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19</xdr:col>
      <xdr:colOff>695325</xdr:colOff>
      <xdr:row>48</xdr:row>
      <xdr:rowOff>79375</xdr:rowOff>
    </xdr:from>
    <xdr:to>
      <xdr:col>24</xdr:col>
      <xdr:colOff>393700</xdr:colOff>
      <xdr:row>63</xdr:row>
      <xdr:rowOff>15875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384175</xdr:colOff>
      <xdr:row>48</xdr:row>
      <xdr:rowOff>69850</xdr:rowOff>
    </xdr:from>
    <xdr:to>
      <xdr:col>19</xdr:col>
      <xdr:colOff>441325</xdr:colOff>
      <xdr:row>63</xdr:row>
      <xdr:rowOff>50800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158750</xdr:colOff>
      <xdr:row>48</xdr:row>
      <xdr:rowOff>53975</xdr:rowOff>
    </xdr:from>
    <xdr:to>
      <xdr:col>16</xdr:col>
      <xdr:colOff>215900</xdr:colOff>
      <xdr:row>63</xdr:row>
      <xdr:rowOff>34925</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Google%20Drive/PhD%20Work/Experiments/Phase%200/analysis/illumination%20vs%20clutter.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Google%20Drive/PhD%20Work/Experiments/Phase%200/analysis/Objective%20analysis/Results%20of%20trials%20(2).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Documents/PhD%20Work/Coursework/Decision%20making/Assignment/The%20results%20in%20exce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תגובות לטופס 1"/>
      <sheetName val="Sheet1"/>
    </sheetNames>
    <sheetDataSet>
      <sheetData sheetId="0">
        <row r="2">
          <cell r="J2">
            <v>9</v>
          </cell>
          <cell r="K2">
            <v>33</v>
          </cell>
          <cell r="L2">
            <v>504</v>
          </cell>
        </row>
        <row r="3">
          <cell r="J3">
            <v>6</v>
          </cell>
          <cell r="K3">
            <v>12</v>
          </cell>
          <cell r="L3">
            <v>488</v>
          </cell>
        </row>
        <row r="4">
          <cell r="J4">
            <v>4</v>
          </cell>
          <cell r="K4">
            <v>12</v>
          </cell>
          <cell r="L4">
            <v>360</v>
          </cell>
        </row>
        <row r="5">
          <cell r="J5">
            <v>18</v>
          </cell>
          <cell r="K5">
            <v>27</v>
          </cell>
          <cell r="L5">
            <v>549</v>
          </cell>
        </row>
        <row r="6">
          <cell r="J6">
            <v>17</v>
          </cell>
          <cell r="K6">
            <v>6</v>
          </cell>
          <cell r="L6">
            <v>466</v>
          </cell>
        </row>
        <row r="7">
          <cell r="J7">
            <v>2</v>
          </cell>
          <cell r="K7">
            <v>0</v>
          </cell>
          <cell r="L7">
            <v>334</v>
          </cell>
        </row>
        <row r="8">
          <cell r="J8">
            <v>12</v>
          </cell>
          <cell r="K8">
            <v>20</v>
          </cell>
          <cell r="L8">
            <v>600</v>
          </cell>
        </row>
        <row r="9">
          <cell r="J9">
            <v>8</v>
          </cell>
          <cell r="K9">
            <v>8</v>
          </cell>
          <cell r="L9">
            <v>410</v>
          </cell>
        </row>
        <row r="10">
          <cell r="J10">
            <v>7</v>
          </cell>
          <cell r="K10">
            <v>9</v>
          </cell>
          <cell r="L10">
            <v>531</v>
          </cell>
        </row>
        <row r="11">
          <cell r="J11">
            <v>4</v>
          </cell>
          <cell r="K11">
            <v>8</v>
          </cell>
          <cell r="L11">
            <v>391</v>
          </cell>
        </row>
        <row r="12">
          <cell r="J12">
            <v>12</v>
          </cell>
          <cell r="K12">
            <v>14</v>
          </cell>
          <cell r="L12">
            <v>565</v>
          </cell>
        </row>
        <row r="13">
          <cell r="J13">
            <v>33</v>
          </cell>
          <cell r="K13">
            <v>31</v>
          </cell>
          <cell r="L13"/>
        </row>
        <row r="14">
          <cell r="J14">
            <v>12</v>
          </cell>
          <cell r="K14">
            <v>21</v>
          </cell>
          <cell r="L14">
            <v>491</v>
          </cell>
        </row>
        <row r="15">
          <cell r="J15">
            <v>19</v>
          </cell>
          <cell r="K15">
            <v>27</v>
          </cell>
          <cell r="L15">
            <v>599</v>
          </cell>
        </row>
        <row r="16">
          <cell r="J16">
            <v>5</v>
          </cell>
          <cell r="K16">
            <v>5</v>
          </cell>
          <cell r="L16">
            <v>373</v>
          </cell>
        </row>
        <row r="17">
          <cell r="J17">
            <v>7</v>
          </cell>
          <cell r="K17">
            <v>15</v>
          </cell>
          <cell r="L17">
            <v>506</v>
          </cell>
        </row>
        <row r="18">
          <cell r="J18">
            <v>23</v>
          </cell>
          <cell r="K18">
            <v>23</v>
          </cell>
          <cell r="L18">
            <v>736</v>
          </cell>
        </row>
        <row r="19">
          <cell r="J19">
            <v>11</v>
          </cell>
          <cell r="K19">
            <v>12</v>
          </cell>
          <cell r="L19">
            <v>490</v>
          </cell>
        </row>
        <row r="20">
          <cell r="J20">
            <v>10</v>
          </cell>
          <cell r="K20">
            <v>30</v>
          </cell>
          <cell r="L20">
            <v>608</v>
          </cell>
        </row>
        <row r="21">
          <cell r="J21">
            <v>18</v>
          </cell>
          <cell r="K21">
            <v>22</v>
          </cell>
          <cell r="L21">
            <v>577</v>
          </cell>
        </row>
        <row r="22">
          <cell r="J22">
            <v>20</v>
          </cell>
          <cell r="K22">
            <v>20</v>
          </cell>
          <cell r="L22">
            <v>590</v>
          </cell>
        </row>
        <row r="23">
          <cell r="J23">
            <v>4</v>
          </cell>
          <cell r="K23">
            <v>4</v>
          </cell>
          <cell r="L23">
            <v>778</v>
          </cell>
        </row>
        <row r="24">
          <cell r="J24">
            <v>8</v>
          </cell>
          <cell r="K24">
            <v>7</v>
          </cell>
          <cell r="L24">
            <v>447</v>
          </cell>
        </row>
        <row r="25">
          <cell r="J25">
            <v>9</v>
          </cell>
          <cell r="K25">
            <v>8</v>
          </cell>
          <cell r="L25">
            <v>617</v>
          </cell>
        </row>
        <row r="26">
          <cell r="J26">
            <v>35</v>
          </cell>
          <cell r="K26">
            <v>33</v>
          </cell>
          <cell r="L26"/>
        </row>
        <row r="27">
          <cell r="J27">
            <v>19</v>
          </cell>
          <cell r="K27">
            <v>19</v>
          </cell>
          <cell r="L27"/>
        </row>
        <row r="28">
          <cell r="J28">
            <v>13</v>
          </cell>
          <cell r="K28">
            <v>15</v>
          </cell>
          <cell r="L28">
            <v>628</v>
          </cell>
        </row>
        <row r="29">
          <cell r="J29">
            <v>17</v>
          </cell>
          <cell r="K29">
            <v>17</v>
          </cell>
          <cell r="L29">
            <v>646</v>
          </cell>
        </row>
        <row r="30">
          <cell r="J30">
            <v>6</v>
          </cell>
          <cell r="K30">
            <v>12</v>
          </cell>
          <cell r="L30">
            <v>512</v>
          </cell>
        </row>
        <row r="31">
          <cell r="J31">
            <v>12</v>
          </cell>
          <cell r="K31">
            <v>18</v>
          </cell>
          <cell r="L31">
            <v>610</v>
          </cell>
        </row>
        <row r="32">
          <cell r="J32">
            <v>2</v>
          </cell>
          <cell r="K32">
            <v>1</v>
          </cell>
          <cell r="L32">
            <v>372</v>
          </cell>
        </row>
        <row r="33">
          <cell r="J33"/>
          <cell r="K33">
            <v>39</v>
          </cell>
          <cell r="L33">
            <v>746</v>
          </cell>
        </row>
        <row r="34">
          <cell r="J34">
            <v>5</v>
          </cell>
          <cell r="K34">
            <v>8</v>
          </cell>
          <cell r="L34">
            <v>605</v>
          </cell>
        </row>
        <row r="35">
          <cell r="J35">
            <v>14</v>
          </cell>
          <cell r="K35">
            <v>9</v>
          </cell>
          <cell r="L35">
            <v>556</v>
          </cell>
        </row>
        <row r="36">
          <cell r="J36">
            <v>8</v>
          </cell>
          <cell r="K36">
            <v>6</v>
          </cell>
          <cell r="L36">
            <v>443</v>
          </cell>
        </row>
        <row r="37">
          <cell r="J37">
            <v>8</v>
          </cell>
          <cell r="K37">
            <v>14</v>
          </cell>
          <cell r="L37">
            <v>624</v>
          </cell>
        </row>
        <row r="38">
          <cell r="J38">
            <v>5</v>
          </cell>
          <cell r="K38">
            <v>6</v>
          </cell>
          <cell r="L38">
            <v>448</v>
          </cell>
        </row>
        <row r="39">
          <cell r="J39">
            <v>7</v>
          </cell>
          <cell r="K39">
            <v>9</v>
          </cell>
          <cell r="L39">
            <v>558</v>
          </cell>
        </row>
        <row r="40">
          <cell r="J40">
            <v>0</v>
          </cell>
          <cell r="K40">
            <v>1</v>
          </cell>
          <cell r="L40">
            <v>537</v>
          </cell>
        </row>
        <row r="41">
          <cell r="J41">
            <v>6</v>
          </cell>
          <cell r="K41">
            <v>7</v>
          </cell>
          <cell r="L41">
            <v>580</v>
          </cell>
        </row>
        <row r="42">
          <cell r="J42">
            <v>4</v>
          </cell>
          <cell r="K42">
            <v>5</v>
          </cell>
          <cell r="L42">
            <v>470</v>
          </cell>
        </row>
        <row r="43">
          <cell r="J43">
            <v>23</v>
          </cell>
          <cell r="K43">
            <v>11</v>
          </cell>
          <cell r="L43">
            <v>715</v>
          </cell>
        </row>
        <row r="44">
          <cell r="J44">
            <v>17</v>
          </cell>
          <cell r="K44">
            <v>13</v>
          </cell>
          <cell r="L44">
            <v>463</v>
          </cell>
        </row>
        <row r="45">
          <cell r="J45">
            <v>22</v>
          </cell>
          <cell r="K45">
            <v>28</v>
          </cell>
          <cell r="L45">
            <v>689</v>
          </cell>
        </row>
        <row r="46">
          <cell r="J46">
            <v>13</v>
          </cell>
          <cell r="K46">
            <v>12</v>
          </cell>
          <cell r="L46">
            <v>403</v>
          </cell>
        </row>
        <row r="47">
          <cell r="J47">
            <v>21</v>
          </cell>
          <cell r="K47">
            <v>25</v>
          </cell>
          <cell r="L47">
            <v>701</v>
          </cell>
        </row>
        <row r="48">
          <cell r="J48">
            <v>16</v>
          </cell>
          <cell r="K48">
            <v>18</v>
          </cell>
          <cell r="L48">
            <v>811</v>
          </cell>
        </row>
        <row r="49">
          <cell r="J49">
            <v>20</v>
          </cell>
          <cell r="K49">
            <v>24</v>
          </cell>
          <cell r="L49">
            <v>654</v>
          </cell>
        </row>
        <row r="50">
          <cell r="J50">
            <v>2</v>
          </cell>
          <cell r="K50">
            <v>2</v>
          </cell>
          <cell r="L50">
            <v>317</v>
          </cell>
        </row>
        <row r="51">
          <cell r="J51">
            <v>18</v>
          </cell>
          <cell r="K51">
            <v>21</v>
          </cell>
          <cell r="L51">
            <v>726</v>
          </cell>
        </row>
        <row r="52">
          <cell r="J52">
            <v>8</v>
          </cell>
          <cell r="K52">
            <v>9</v>
          </cell>
          <cell r="L52">
            <v>361</v>
          </cell>
        </row>
        <row r="55">
          <cell r="A55" t="str">
            <v>H-L</v>
          </cell>
        </row>
        <row r="56">
          <cell r="A56" t="str">
            <v>L-L</v>
          </cell>
        </row>
        <row r="57">
          <cell r="A57" t="str">
            <v>H-H</v>
          </cell>
        </row>
        <row r="58">
          <cell r="A58" t="str">
            <v>L-H</v>
          </cell>
        </row>
        <row r="61">
          <cell r="J61">
            <v>8.0769230769230766</v>
          </cell>
          <cell r="K61">
            <v>12.153846153846153</v>
          </cell>
          <cell r="L61">
            <v>491.76923076923077</v>
          </cell>
        </row>
        <row r="62">
          <cell r="J62">
            <v>15.454545454545455</v>
          </cell>
          <cell r="K62">
            <v>21.583333333333332</v>
          </cell>
          <cell r="L62">
            <v>571</v>
          </cell>
        </row>
        <row r="63">
          <cell r="J63">
            <v>15.5</v>
          </cell>
          <cell r="K63">
            <v>16.916666666666668</v>
          </cell>
          <cell r="L63">
            <v>601.20000000000005</v>
          </cell>
        </row>
        <row r="64">
          <cell r="J64">
            <v>9.8571428571428577</v>
          </cell>
          <cell r="K64">
            <v>9.7142857142857135</v>
          </cell>
          <cell r="L64">
            <v>535.64285714285711</v>
          </cell>
        </row>
        <row r="66">
          <cell r="I66" t="str">
            <v>Illumination H</v>
          </cell>
          <cell r="J66">
            <v>23.576923076923077</v>
          </cell>
          <cell r="K66">
            <v>29.070512820512821</v>
          </cell>
          <cell r="L66">
            <v>1092.9692307692308</v>
          </cell>
        </row>
        <row r="67">
          <cell r="I67" t="str">
            <v>Illumination L</v>
          </cell>
          <cell r="J67">
            <v>25.311688311688314</v>
          </cell>
          <cell r="K67">
            <v>31.297619047619044</v>
          </cell>
          <cell r="L67">
            <v>1106.6428571428571</v>
          </cell>
        </row>
        <row r="68">
          <cell r="I68" t="str">
            <v>Clutter L</v>
          </cell>
          <cell r="J68">
            <v>23.531468531468533</v>
          </cell>
          <cell r="K68">
            <v>33.737179487179489</v>
          </cell>
          <cell r="L68">
            <v>1062.7692307692307</v>
          </cell>
        </row>
        <row r="69">
          <cell r="I69" t="str">
            <v>Clutter H</v>
          </cell>
          <cell r="J69">
            <v>25.357142857142858</v>
          </cell>
          <cell r="K69">
            <v>26.63095238095238</v>
          </cell>
          <cell r="L69">
            <v>1136.8428571428572</v>
          </cell>
        </row>
        <row r="73">
          <cell r="I73" t="str">
            <v>Group A</v>
          </cell>
          <cell r="J73">
            <v>1</v>
          </cell>
          <cell r="K73">
            <v>62</v>
          </cell>
          <cell r="L73">
            <v>1.5</v>
          </cell>
        </row>
        <row r="74">
          <cell r="I74" t="str">
            <v>Group B</v>
          </cell>
          <cell r="J74">
            <v>1.95</v>
          </cell>
          <cell r="K74">
            <v>72</v>
          </cell>
          <cell r="L74">
            <v>2.7</v>
          </cell>
        </row>
        <row r="75">
          <cell r="I75" t="str">
            <v>Group C</v>
          </cell>
          <cell r="J75">
            <v>1.98</v>
          </cell>
          <cell r="K75">
            <v>76</v>
          </cell>
          <cell r="L75">
            <v>2.2000000000000002</v>
          </cell>
        </row>
        <row r="76">
          <cell r="I76" t="str">
            <v>Group D</v>
          </cell>
          <cell r="J76">
            <v>1.2</v>
          </cell>
          <cell r="K76">
            <v>66</v>
          </cell>
          <cell r="L76">
            <v>1.2</v>
          </cell>
        </row>
      </sheetData>
      <sheetData sheetId="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3">
          <cell r="B3" t="str">
            <v>Group A</v>
          </cell>
          <cell r="E3">
            <v>1.19</v>
          </cell>
          <cell r="F3">
            <v>0.65</v>
          </cell>
          <cell r="G3">
            <v>1.32</v>
          </cell>
          <cell r="H3">
            <v>0.88</v>
          </cell>
        </row>
        <row r="5">
          <cell r="B5" t="str">
            <v>Group B</v>
          </cell>
          <cell r="E5">
            <v>1.41</v>
          </cell>
          <cell r="F5">
            <v>2</v>
          </cell>
          <cell r="G5">
            <v>1.86</v>
          </cell>
          <cell r="H5">
            <v>2.4500000000000002</v>
          </cell>
        </row>
        <row r="7">
          <cell r="B7" t="str">
            <v>Group C</v>
          </cell>
          <cell r="E7">
            <v>1.96</v>
          </cell>
          <cell r="F7">
            <v>1.63</v>
          </cell>
          <cell r="G7">
            <v>2.04</v>
          </cell>
          <cell r="H7">
            <v>2.13</v>
          </cell>
        </row>
        <row r="9">
          <cell r="B9" t="str">
            <v>Group D</v>
          </cell>
          <cell r="E9">
            <v>1.29</v>
          </cell>
          <cell r="F9">
            <v>1.21</v>
          </cell>
          <cell r="G9">
            <v>1.25</v>
          </cell>
          <cell r="H9">
            <v>1.1100000000000001</v>
          </cell>
        </row>
        <row r="28">
          <cell r="F28" t="str">
            <v>Set 2</v>
          </cell>
          <cell r="G28" t="str">
            <v>Set 3</v>
          </cell>
          <cell r="H28" t="str">
            <v>Set 4</v>
          </cell>
        </row>
        <row r="29">
          <cell r="B29" t="str">
            <v>Group A</v>
          </cell>
          <cell r="E29">
            <v>59.62</v>
          </cell>
          <cell r="F29">
            <v>56.66</v>
          </cell>
          <cell r="G29">
            <v>69.14</v>
          </cell>
          <cell r="H29">
            <v>60.71</v>
          </cell>
        </row>
        <row r="31">
          <cell r="B31" t="str">
            <v>Group B</v>
          </cell>
          <cell r="E31">
            <v>64.45</v>
          </cell>
          <cell r="F31">
            <v>75.180000000000007</v>
          </cell>
          <cell r="G31">
            <v>69.5</v>
          </cell>
          <cell r="H31">
            <v>76.36</v>
          </cell>
        </row>
        <row r="33">
          <cell r="B33" t="str">
            <v>Group C</v>
          </cell>
          <cell r="E33">
            <v>73</v>
          </cell>
          <cell r="F33">
            <v>78.7</v>
          </cell>
          <cell r="G33">
            <v>75.099999999999994</v>
          </cell>
          <cell r="H33">
            <v>80.2</v>
          </cell>
        </row>
        <row r="35">
          <cell r="B35" t="str">
            <v>Group D</v>
          </cell>
          <cell r="E35">
            <v>64.569999999999993</v>
          </cell>
          <cell r="F35">
            <v>65.64</v>
          </cell>
          <cell r="G35">
            <v>73.25</v>
          </cell>
          <cell r="H35">
            <v>63.78</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eliminary Questionnaire - SAM"/>
      <sheetName val=" Post - Qualitative"/>
      <sheetName val="Post - Quantitative"/>
    </sheetNames>
    <sheetDataSet>
      <sheetData sheetId="0"/>
      <sheetData sheetId="1"/>
      <sheetData sheetId="2">
        <row r="2">
          <cell r="J2" t="str">
            <v>A</v>
          </cell>
          <cell r="K2" t="str">
            <v>B</v>
          </cell>
          <cell r="L2" t="str">
            <v>C</v>
          </cell>
          <cell r="M2" t="str">
            <v>D</v>
          </cell>
        </row>
        <row r="8">
          <cell r="J8">
            <v>341</v>
          </cell>
          <cell r="K8">
            <v>348.75</v>
          </cell>
          <cell r="L8">
            <v>326.75</v>
          </cell>
          <cell r="M8">
            <v>363.25</v>
          </cell>
        </row>
        <row r="20">
          <cell r="J20">
            <v>47.754371563597573</v>
          </cell>
          <cell r="K20">
            <v>120.89369607675364</v>
          </cell>
          <cell r="L20">
            <v>26.79609080083068</v>
          </cell>
          <cell r="M20">
            <v>57.480756904392969</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link.springer.com/chapter/10.1007/978-3-030-35888-4_53" TargetMode="External"/><Relationship Id="rId2" Type="http://schemas.openxmlformats.org/officeDocument/2006/relationships/hyperlink" Target="http://www.iros-ar2018.lissi.fr/lib/exe/fetch.php/wiki/iros-ar18_paper_5.pdf?DokuWiki=a9c4a439006b142f6f79d280bd708c72" TargetMode="External"/><Relationship Id="rId1" Type="http://schemas.openxmlformats.org/officeDocument/2006/relationships/hyperlink" Target="http://www.socrates-project.eu/internal-documents/SSR_2018/SSR_2018_paper_24.pdf" TargetMode="External"/><Relationship Id="rId5" Type="http://schemas.openxmlformats.org/officeDocument/2006/relationships/printerSettings" Target="../printerSettings/printerSettings1.bin"/><Relationship Id="rId4" Type="http://schemas.openxmlformats.org/officeDocument/2006/relationships/hyperlink" Target="https://morobae.github.io/papers/morobae_p03_olatunji.pdf"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9"/>
  <sheetViews>
    <sheetView tabSelected="1" workbookViewId="0">
      <selection activeCell="E8" sqref="E8"/>
    </sheetView>
  </sheetViews>
  <sheetFormatPr defaultRowHeight="14.5" x14ac:dyDescent="0.35"/>
  <cols>
    <col min="1" max="1" width="19.81640625" style="47" customWidth="1"/>
    <col min="2" max="2" width="8.7265625" style="48"/>
    <col min="3" max="3" width="31.81640625" style="47" customWidth="1"/>
    <col min="4" max="4" width="46.54296875" style="49" customWidth="1"/>
    <col min="5" max="5" width="13.08984375" style="48" customWidth="1"/>
    <col min="6" max="6" width="24.81640625" style="49" customWidth="1"/>
    <col min="7" max="7" width="31.08984375" style="47" customWidth="1"/>
    <col min="8" max="8" width="45" style="47" customWidth="1"/>
    <col min="9" max="9" width="41.6328125" customWidth="1"/>
    <col min="10" max="10" width="17.81640625" customWidth="1"/>
  </cols>
  <sheetData>
    <row r="1" spans="1:15" s="76" customFormat="1" x14ac:dyDescent="0.35">
      <c r="A1" s="88" t="s">
        <v>138</v>
      </c>
      <c r="B1" s="89" t="s">
        <v>130</v>
      </c>
      <c r="C1" s="88" t="s">
        <v>139</v>
      </c>
      <c r="D1" s="90" t="s">
        <v>131</v>
      </c>
      <c r="E1" s="89" t="s">
        <v>136</v>
      </c>
      <c r="F1" s="90" t="s">
        <v>172</v>
      </c>
      <c r="G1" s="88" t="s">
        <v>132</v>
      </c>
      <c r="H1" s="88" t="s">
        <v>133</v>
      </c>
      <c r="I1" s="91" t="s">
        <v>144</v>
      </c>
      <c r="J1" s="91" t="s">
        <v>175</v>
      </c>
      <c r="K1" s="78"/>
      <c r="L1" s="78"/>
      <c r="M1" s="78"/>
      <c r="N1" s="78"/>
      <c r="O1" s="78"/>
    </row>
    <row r="2" spans="1:15" s="75" customFormat="1" ht="140" x14ac:dyDescent="0.3">
      <c r="A2" s="104" t="s">
        <v>140</v>
      </c>
      <c r="B2" s="89">
        <v>1</v>
      </c>
      <c r="C2" s="90" t="s">
        <v>142</v>
      </c>
      <c r="D2" s="90" t="s">
        <v>143</v>
      </c>
      <c r="E2" s="90" t="s">
        <v>137</v>
      </c>
      <c r="F2" s="90" t="s">
        <v>274</v>
      </c>
      <c r="G2" s="90" t="s">
        <v>135</v>
      </c>
      <c r="H2" s="90" t="s">
        <v>134</v>
      </c>
      <c r="I2" s="92" t="s">
        <v>176</v>
      </c>
      <c r="J2" s="93" t="s">
        <v>179</v>
      </c>
      <c r="K2" s="77"/>
      <c r="L2" s="77"/>
      <c r="M2" s="77"/>
      <c r="N2" s="77"/>
      <c r="O2" s="77"/>
    </row>
    <row r="3" spans="1:15" s="75" customFormat="1" x14ac:dyDescent="0.35">
      <c r="A3" s="104"/>
      <c r="B3" s="89"/>
      <c r="C3" s="88"/>
      <c r="D3" s="90"/>
      <c r="E3" s="90"/>
      <c r="F3" s="90"/>
      <c r="G3" s="90"/>
      <c r="H3" s="90"/>
      <c r="I3" s="89"/>
      <c r="J3" s="89"/>
      <c r="K3" s="77"/>
      <c r="L3" s="77"/>
      <c r="M3" s="77"/>
      <c r="N3" s="77"/>
      <c r="O3" s="77"/>
    </row>
    <row r="4" spans="1:15" s="76" customFormat="1" x14ac:dyDescent="0.35">
      <c r="A4" s="104"/>
      <c r="B4" s="89"/>
      <c r="C4" s="88"/>
      <c r="D4" s="90"/>
      <c r="E4" s="89"/>
      <c r="F4" s="90"/>
      <c r="G4" s="88"/>
      <c r="H4" s="88"/>
      <c r="I4" s="91"/>
      <c r="J4" s="91"/>
      <c r="K4" s="78"/>
      <c r="L4" s="78"/>
      <c r="M4" s="78"/>
      <c r="N4" s="78"/>
      <c r="O4" s="78"/>
    </row>
    <row r="5" spans="1:15" s="76" customFormat="1" ht="87" x14ac:dyDescent="0.35">
      <c r="A5" s="104"/>
      <c r="B5" s="89">
        <v>2</v>
      </c>
      <c r="C5" s="90" t="s">
        <v>141</v>
      </c>
      <c r="D5" s="90" t="s">
        <v>170</v>
      </c>
      <c r="E5" s="89" t="s">
        <v>171</v>
      </c>
      <c r="F5" s="90" t="s">
        <v>279</v>
      </c>
      <c r="G5" s="88" t="s">
        <v>173</v>
      </c>
      <c r="H5" s="88" t="s">
        <v>174</v>
      </c>
      <c r="I5" s="88" t="s">
        <v>177</v>
      </c>
      <c r="J5" s="94" t="s">
        <v>178</v>
      </c>
      <c r="K5" s="78"/>
      <c r="L5" s="78"/>
      <c r="M5" s="78"/>
      <c r="N5" s="78"/>
      <c r="O5" s="78"/>
    </row>
    <row r="6" spans="1:15" s="76" customFormat="1" x14ac:dyDescent="0.35">
      <c r="A6" s="104"/>
      <c r="B6" s="89"/>
      <c r="C6" s="88"/>
      <c r="D6" s="90"/>
      <c r="E6" s="89"/>
      <c r="F6" s="90"/>
      <c r="G6" s="88"/>
      <c r="H6" s="88"/>
      <c r="I6" s="91"/>
      <c r="J6" s="91"/>
      <c r="K6" s="78"/>
      <c r="L6" s="78"/>
      <c r="M6" s="78"/>
      <c r="N6" s="78"/>
      <c r="O6" s="78"/>
    </row>
    <row r="7" spans="1:15" s="76" customFormat="1" x14ac:dyDescent="0.35">
      <c r="A7" s="104"/>
      <c r="B7" s="89"/>
      <c r="C7" s="88"/>
      <c r="D7" s="90"/>
      <c r="E7" s="89"/>
      <c r="F7" s="90"/>
      <c r="G7" s="88"/>
      <c r="H7" s="88"/>
      <c r="I7" s="91"/>
      <c r="J7" s="91"/>
      <c r="K7" s="78"/>
      <c r="L7" s="78"/>
      <c r="M7" s="78"/>
      <c r="N7" s="78"/>
      <c r="O7" s="78"/>
    </row>
    <row r="8" spans="1:15" x14ac:dyDescent="0.35">
      <c r="A8" s="79"/>
      <c r="B8" s="80"/>
      <c r="C8" s="81"/>
      <c r="D8" s="82"/>
      <c r="E8" s="80"/>
      <c r="F8" s="82"/>
      <c r="G8" s="81"/>
      <c r="H8" s="81"/>
      <c r="I8" s="83"/>
      <c r="J8" s="83"/>
      <c r="K8" s="83"/>
      <c r="L8" s="83"/>
      <c r="M8" s="83"/>
      <c r="N8" s="83"/>
      <c r="O8" s="83"/>
    </row>
    <row r="9" spans="1:15" x14ac:dyDescent="0.35">
      <c r="A9" s="79"/>
      <c r="B9" s="80"/>
      <c r="C9" s="81"/>
      <c r="D9" s="82"/>
      <c r="E9" s="80"/>
      <c r="F9" s="82"/>
      <c r="G9" s="81"/>
      <c r="H9" s="81"/>
      <c r="I9" s="83"/>
      <c r="J9" s="83"/>
      <c r="K9" s="83"/>
      <c r="L9" s="83"/>
      <c r="M9" s="83"/>
      <c r="N9" s="83"/>
      <c r="O9" s="83"/>
    </row>
    <row r="10" spans="1:15" x14ac:dyDescent="0.35">
      <c r="A10" s="79"/>
      <c r="B10" s="80"/>
      <c r="C10" s="81"/>
      <c r="D10" s="82"/>
      <c r="E10" s="80"/>
      <c r="F10" s="82"/>
      <c r="G10" s="81"/>
      <c r="H10" s="81"/>
      <c r="I10" s="83"/>
      <c r="J10" s="83"/>
      <c r="K10" s="83"/>
      <c r="L10" s="83"/>
      <c r="M10" s="83"/>
      <c r="N10" s="83"/>
      <c r="O10" s="83"/>
    </row>
    <row r="11" spans="1:15" x14ac:dyDescent="0.35">
      <c r="A11" s="81"/>
      <c r="B11" s="80"/>
      <c r="C11" s="81"/>
      <c r="D11" s="82"/>
      <c r="E11" s="80"/>
      <c r="F11" s="82"/>
      <c r="G11" s="81"/>
      <c r="H11" s="81"/>
      <c r="I11" s="83"/>
      <c r="J11" s="83"/>
      <c r="K11" s="83"/>
      <c r="L11" s="83"/>
      <c r="M11" s="83"/>
      <c r="N11" s="83"/>
      <c r="O11" s="83"/>
    </row>
    <row r="12" spans="1:15" s="74" customFormat="1" ht="101.5" x14ac:dyDescent="0.35">
      <c r="A12" s="84" t="s">
        <v>194</v>
      </c>
      <c r="B12" s="85">
        <v>1</v>
      </c>
      <c r="C12" s="86" t="s">
        <v>195</v>
      </c>
      <c r="D12" s="86" t="s">
        <v>200</v>
      </c>
      <c r="E12" s="85" t="s">
        <v>201</v>
      </c>
      <c r="F12" s="86" t="s">
        <v>275</v>
      </c>
      <c r="G12" s="84" t="s">
        <v>283</v>
      </c>
      <c r="H12" s="84" t="s">
        <v>282</v>
      </c>
      <c r="I12" s="84" t="s">
        <v>277</v>
      </c>
      <c r="J12" s="95" t="s">
        <v>198</v>
      </c>
      <c r="K12" s="87"/>
      <c r="L12" s="87"/>
      <c r="M12" s="87"/>
      <c r="N12" s="87"/>
      <c r="O12" s="87"/>
    </row>
    <row r="13" spans="1:15" s="74" customFormat="1" x14ac:dyDescent="0.35">
      <c r="A13" s="84"/>
      <c r="B13" s="85"/>
      <c r="C13" s="86"/>
      <c r="D13" s="86"/>
      <c r="E13" s="85"/>
      <c r="F13" s="86"/>
      <c r="G13" s="84"/>
      <c r="H13" s="84"/>
      <c r="I13" s="87"/>
      <c r="J13" s="87"/>
      <c r="K13" s="87"/>
      <c r="L13" s="87"/>
      <c r="M13" s="87"/>
      <c r="N13" s="87"/>
      <c r="O13" s="87"/>
    </row>
    <row r="14" spans="1:15" s="74" customFormat="1" x14ac:dyDescent="0.35">
      <c r="A14" s="84"/>
      <c r="B14" s="85"/>
      <c r="C14" s="86"/>
      <c r="D14" s="86"/>
      <c r="E14" s="85"/>
      <c r="F14" s="86"/>
      <c r="G14" s="84"/>
      <c r="H14" s="84"/>
      <c r="I14" s="87"/>
      <c r="J14" s="87"/>
      <c r="K14" s="87"/>
      <c r="L14" s="87"/>
      <c r="M14" s="87"/>
      <c r="N14" s="87"/>
      <c r="O14" s="87"/>
    </row>
    <row r="15" spans="1:15" s="74" customFormat="1" ht="116" x14ac:dyDescent="0.35">
      <c r="A15" s="84"/>
      <c r="B15" s="85">
        <v>2</v>
      </c>
      <c r="C15" s="109" t="s">
        <v>196</v>
      </c>
      <c r="D15" s="86" t="s">
        <v>199</v>
      </c>
      <c r="E15" s="85" t="s">
        <v>202</v>
      </c>
      <c r="F15" s="86" t="s">
        <v>276</v>
      </c>
      <c r="G15" s="84" t="s">
        <v>281</v>
      </c>
      <c r="H15" s="84" t="s">
        <v>280</v>
      </c>
      <c r="I15" s="84" t="s">
        <v>278</v>
      </c>
      <c r="J15" s="95" t="s">
        <v>197</v>
      </c>
      <c r="K15" s="87"/>
      <c r="L15" s="87"/>
      <c r="M15" s="87"/>
      <c r="N15" s="87"/>
      <c r="O15" s="87"/>
    </row>
    <row r="16" spans="1:15" x14ac:dyDescent="0.35">
      <c r="A16" s="81"/>
      <c r="B16" s="80"/>
      <c r="C16" s="81"/>
      <c r="D16" s="82"/>
      <c r="E16" s="80"/>
      <c r="F16" s="82"/>
      <c r="G16" s="81"/>
      <c r="H16" s="81"/>
      <c r="I16" s="83"/>
      <c r="J16" s="83"/>
      <c r="K16" s="83"/>
      <c r="L16" s="83"/>
      <c r="M16" s="83"/>
      <c r="N16" s="83"/>
      <c r="O16" s="83"/>
    </row>
    <row r="17" spans="1:15" x14ac:dyDescent="0.35">
      <c r="A17" s="81"/>
      <c r="B17" s="80"/>
      <c r="C17" s="81"/>
      <c r="D17" s="82"/>
      <c r="E17" s="80"/>
      <c r="F17" s="82"/>
      <c r="G17" s="81"/>
      <c r="H17" s="81"/>
      <c r="I17" s="83"/>
      <c r="J17" s="83"/>
      <c r="K17" s="83"/>
      <c r="L17" s="83"/>
      <c r="M17" s="83"/>
      <c r="N17" s="83"/>
      <c r="O17" s="83"/>
    </row>
    <row r="18" spans="1:15" x14ac:dyDescent="0.35">
      <c r="A18" s="81"/>
      <c r="B18" s="80"/>
      <c r="C18" s="81"/>
      <c r="D18" s="82"/>
      <c r="E18" s="80"/>
      <c r="F18" s="82"/>
      <c r="G18" s="81"/>
      <c r="H18" s="81"/>
      <c r="I18" s="83"/>
      <c r="J18" s="83"/>
      <c r="K18" s="83"/>
      <c r="L18" s="83"/>
      <c r="M18" s="83"/>
      <c r="N18" s="83"/>
      <c r="O18" s="83"/>
    </row>
    <row r="19" spans="1:15" x14ac:dyDescent="0.35">
      <c r="A19" s="81"/>
      <c r="B19" s="80"/>
      <c r="C19" s="81"/>
      <c r="D19" s="82"/>
      <c r="E19" s="80"/>
      <c r="F19" s="82"/>
      <c r="G19" s="81"/>
      <c r="H19" s="81"/>
      <c r="I19" s="83"/>
      <c r="J19" s="83"/>
      <c r="K19" s="83"/>
      <c r="L19" s="83"/>
      <c r="M19" s="83"/>
      <c r="N19" s="83"/>
      <c r="O19" s="83"/>
    </row>
  </sheetData>
  <mergeCells count="1">
    <mergeCell ref="A2:A7"/>
  </mergeCells>
  <hyperlinks>
    <hyperlink ref="J5" r:id="rId1"/>
    <hyperlink ref="J2" r:id="rId2"/>
    <hyperlink ref="J15" r:id="rId3"/>
    <hyperlink ref="J12" r:id="rId4"/>
  </hyperlinks>
  <pageMargins left="0.7" right="0.7" top="0.75" bottom="0.75" header="0.3" footer="0.3"/>
  <pageSetup paperSize="9" orientation="portrait"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AF1000"/>
  <sheetViews>
    <sheetView topLeftCell="E1" workbookViewId="0">
      <selection activeCell="H38" sqref="H38"/>
    </sheetView>
  </sheetViews>
  <sheetFormatPr defaultColWidth="14.453125" defaultRowHeight="15" customHeight="1" x14ac:dyDescent="0.35"/>
  <cols>
    <col min="1" max="2" width="21.54296875" style="4" customWidth="1"/>
    <col min="3" max="3" width="7" style="4" bestFit="1" customWidth="1"/>
    <col min="4" max="4" width="10.26953125" style="4" customWidth="1"/>
    <col min="5" max="5" width="6.453125" style="4" customWidth="1"/>
    <col min="6" max="7" width="27" style="4" customWidth="1"/>
    <col min="8" max="8" width="41.26953125" style="4" customWidth="1"/>
    <col min="9" max="9" width="17.81640625" style="4" customWidth="1"/>
    <col min="10" max="13" width="11.7265625" style="4" customWidth="1"/>
    <col min="14" max="14" width="9.1796875" style="4" customWidth="1"/>
    <col min="15" max="15" width="28.26953125" style="4" customWidth="1"/>
    <col min="16" max="22" width="21.54296875" style="4" customWidth="1"/>
    <col min="23" max="16384" width="14.453125" style="4"/>
  </cols>
  <sheetData>
    <row r="1" spans="1:32" ht="15.75" customHeight="1" x14ac:dyDescent="0.35">
      <c r="A1" s="1" t="s">
        <v>0</v>
      </c>
      <c r="B1" s="2" t="s">
        <v>1</v>
      </c>
      <c r="C1" s="2" t="s">
        <v>2</v>
      </c>
      <c r="D1" s="2" t="s">
        <v>3</v>
      </c>
      <c r="E1" s="2" t="s">
        <v>4</v>
      </c>
      <c r="F1" s="1" t="s">
        <v>5</v>
      </c>
      <c r="G1" s="3" t="s">
        <v>6</v>
      </c>
      <c r="H1" s="1" t="s">
        <v>7</v>
      </c>
      <c r="I1" s="4" t="s">
        <v>8</v>
      </c>
      <c r="J1" s="5" t="s">
        <v>9</v>
      </c>
      <c r="K1" s="5" t="s">
        <v>10</v>
      </c>
      <c r="L1" s="5" t="s">
        <v>11</v>
      </c>
      <c r="M1" s="107" t="s">
        <v>12</v>
      </c>
      <c r="N1" s="108"/>
      <c r="O1" s="6" t="s">
        <v>13</v>
      </c>
      <c r="P1" s="6" t="s">
        <v>14</v>
      </c>
    </row>
    <row r="2" spans="1:32" ht="15.75" customHeight="1" x14ac:dyDescent="0.35">
      <c r="A2" s="7">
        <v>43110.448374780091</v>
      </c>
      <c r="B2" s="8">
        <v>1</v>
      </c>
      <c r="C2" s="8" t="s">
        <v>15</v>
      </c>
      <c r="D2" s="8" t="s">
        <v>16</v>
      </c>
      <c r="E2" s="8" t="s">
        <v>17</v>
      </c>
      <c r="F2" s="9">
        <v>1</v>
      </c>
      <c r="G2" s="8">
        <v>4</v>
      </c>
      <c r="H2" s="8" t="s">
        <v>18</v>
      </c>
      <c r="I2" s="10">
        <v>4</v>
      </c>
      <c r="J2" s="11">
        <v>9</v>
      </c>
      <c r="K2" s="11">
        <v>33</v>
      </c>
      <c r="L2" s="11">
        <v>504</v>
      </c>
      <c r="M2" s="11">
        <v>6</v>
      </c>
      <c r="N2" s="11">
        <v>5</v>
      </c>
      <c r="O2" s="12" t="s">
        <v>19</v>
      </c>
      <c r="P2" s="13" t="s">
        <v>20</v>
      </c>
      <c r="Q2" s="14"/>
      <c r="R2" s="14"/>
      <c r="S2" s="14"/>
      <c r="T2" s="14"/>
      <c r="U2" s="14"/>
      <c r="V2" s="14"/>
      <c r="W2" s="14"/>
      <c r="X2" s="14"/>
      <c r="Y2" s="14"/>
      <c r="Z2" s="14"/>
      <c r="AA2" s="14"/>
      <c r="AB2" s="14"/>
      <c r="AC2" s="14"/>
      <c r="AD2" s="14"/>
      <c r="AE2" s="14"/>
      <c r="AF2" s="14"/>
    </row>
    <row r="3" spans="1:32" ht="15.75" customHeight="1" x14ac:dyDescent="0.35">
      <c r="A3" s="7">
        <v>43110.495209351851</v>
      </c>
      <c r="B3" s="8">
        <v>2</v>
      </c>
      <c r="C3" s="8" t="s">
        <v>15</v>
      </c>
      <c r="D3" s="8" t="s">
        <v>16</v>
      </c>
      <c r="E3" s="8" t="s">
        <v>17</v>
      </c>
      <c r="F3" s="9">
        <v>1</v>
      </c>
      <c r="G3" s="8">
        <v>4</v>
      </c>
      <c r="H3" s="8">
        <v>8</v>
      </c>
      <c r="I3" s="15">
        <v>1</v>
      </c>
      <c r="J3" s="11">
        <v>6</v>
      </c>
      <c r="K3" s="11">
        <v>12</v>
      </c>
      <c r="L3" s="11">
        <v>488</v>
      </c>
      <c r="M3" s="11">
        <v>4</v>
      </c>
      <c r="N3" s="11">
        <v>5</v>
      </c>
      <c r="O3" s="8" t="s">
        <v>21</v>
      </c>
      <c r="P3" s="13" t="s">
        <v>22</v>
      </c>
      <c r="Q3" s="14"/>
      <c r="R3" s="14"/>
      <c r="S3" s="14"/>
      <c r="T3" s="14"/>
      <c r="U3" s="14"/>
      <c r="V3" s="14"/>
      <c r="W3" s="14"/>
      <c r="X3" s="14"/>
      <c r="Y3" s="14"/>
      <c r="Z3" s="14"/>
      <c r="AA3" s="14"/>
      <c r="AB3" s="14"/>
      <c r="AC3" s="14"/>
      <c r="AD3" s="14"/>
      <c r="AE3" s="14"/>
      <c r="AF3" s="14"/>
    </row>
    <row r="4" spans="1:32" ht="15.75" customHeight="1" x14ac:dyDescent="0.35">
      <c r="A4" s="7">
        <v>43110.556427453703</v>
      </c>
      <c r="B4" s="8">
        <v>3</v>
      </c>
      <c r="C4" s="8" t="s">
        <v>15</v>
      </c>
      <c r="D4" s="8" t="s">
        <v>16</v>
      </c>
      <c r="E4" s="8" t="s">
        <v>17</v>
      </c>
      <c r="F4" s="9">
        <v>1</v>
      </c>
      <c r="G4" s="8">
        <v>2</v>
      </c>
      <c r="H4" s="8" t="s">
        <v>23</v>
      </c>
      <c r="I4" s="15"/>
      <c r="J4" s="11">
        <v>4</v>
      </c>
      <c r="K4" s="11">
        <v>12</v>
      </c>
      <c r="L4" s="11">
        <v>360</v>
      </c>
      <c r="M4" s="11">
        <v>4</v>
      </c>
      <c r="N4" s="11">
        <v>4</v>
      </c>
      <c r="O4" s="8" t="s">
        <v>24</v>
      </c>
      <c r="P4" s="13" t="s">
        <v>25</v>
      </c>
      <c r="Q4" s="14"/>
      <c r="R4" s="14"/>
      <c r="S4" s="14"/>
      <c r="T4" s="14"/>
      <c r="U4" s="14"/>
      <c r="V4" s="14"/>
      <c r="W4" s="14"/>
      <c r="X4" s="14"/>
      <c r="Y4" s="14"/>
      <c r="Z4" s="14"/>
      <c r="AA4" s="14"/>
      <c r="AB4" s="14"/>
      <c r="AC4" s="14"/>
      <c r="AD4" s="14"/>
      <c r="AE4" s="14"/>
      <c r="AF4" s="14"/>
    </row>
    <row r="5" spans="1:32" ht="15.75" customHeight="1" x14ac:dyDescent="0.35">
      <c r="A5" s="7">
        <v>43110.600303657411</v>
      </c>
      <c r="B5" s="8">
        <v>4</v>
      </c>
      <c r="C5" s="8" t="s">
        <v>15</v>
      </c>
      <c r="D5" s="8" t="s">
        <v>16</v>
      </c>
      <c r="E5" s="8" t="s">
        <v>17</v>
      </c>
      <c r="F5" s="9">
        <v>1</v>
      </c>
      <c r="G5" s="8">
        <v>4</v>
      </c>
      <c r="H5" s="8" t="s">
        <v>26</v>
      </c>
      <c r="I5" s="15"/>
      <c r="J5" s="11">
        <v>18</v>
      </c>
      <c r="K5" s="11">
        <v>27</v>
      </c>
      <c r="L5" s="11">
        <v>549</v>
      </c>
      <c r="M5" s="11">
        <v>5</v>
      </c>
      <c r="N5" s="11">
        <v>4</v>
      </c>
      <c r="O5" s="8" t="s">
        <v>27</v>
      </c>
      <c r="P5" s="13" t="s">
        <v>28</v>
      </c>
      <c r="Q5" s="14"/>
      <c r="R5" s="14"/>
      <c r="S5" s="14"/>
      <c r="T5" s="14"/>
      <c r="U5" s="14"/>
      <c r="V5" s="14"/>
      <c r="W5" s="14"/>
      <c r="X5" s="14"/>
      <c r="Y5" s="14"/>
      <c r="Z5" s="14"/>
      <c r="AA5" s="14"/>
      <c r="AB5" s="14"/>
      <c r="AC5" s="14"/>
      <c r="AD5" s="14"/>
      <c r="AE5" s="14"/>
      <c r="AF5" s="14"/>
    </row>
    <row r="6" spans="1:32" ht="15.75" customHeight="1" x14ac:dyDescent="0.35">
      <c r="A6" s="7">
        <v>43110.6890034838</v>
      </c>
      <c r="B6" s="8">
        <v>5</v>
      </c>
      <c r="C6" s="8" t="s">
        <v>29</v>
      </c>
      <c r="D6" s="8" t="s">
        <v>16</v>
      </c>
      <c r="E6" s="8" t="s">
        <v>17</v>
      </c>
      <c r="F6" s="9">
        <v>1</v>
      </c>
      <c r="G6" s="8">
        <v>5</v>
      </c>
      <c r="H6" s="8">
        <v>5</v>
      </c>
      <c r="I6" s="15">
        <v>1</v>
      </c>
      <c r="J6" s="11">
        <v>17</v>
      </c>
      <c r="K6" s="11">
        <v>6</v>
      </c>
      <c r="L6" s="11">
        <v>466</v>
      </c>
      <c r="M6" s="11">
        <v>4</v>
      </c>
      <c r="N6" s="11">
        <v>5</v>
      </c>
      <c r="O6" s="8" t="s">
        <v>24</v>
      </c>
      <c r="P6" s="13" t="s">
        <v>30</v>
      </c>
      <c r="Q6" s="14"/>
      <c r="R6" s="14"/>
      <c r="S6" s="14"/>
      <c r="T6" s="14"/>
      <c r="U6" s="14"/>
      <c r="V6" s="14"/>
      <c r="W6" s="14"/>
      <c r="X6" s="14"/>
      <c r="Y6" s="14"/>
      <c r="Z6" s="14"/>
      <c r="AA6" s="14"/>
      <c r="AB6" s="14"/>
      <c r="AC6" s="14"/>
      <c r="AD6" s="14"/>
      <c r="AE6" s="14"/>
      <c r="AF6" s="14"/>
    </row>
    <row r="7" spans="1:32" ht="15.75" customHeight="1" x14ac:dyDescent="0.35">
      <c r="A7" s="7">
        <v>43110.714408298612</v>
      </c>
      <c r="B7" s="8">
        <v>6</v>
      </c>
      <c r="C7" s="8" t="s">
        <v>15</v>
      </c>
      <c r="D7" s="8" t="s">
        <v>16</v>
      </c>
      <c r="E7" s="8" t="s">
        <v>17</v>
      </c>
      <c r="F7" s="9">
        <v>1</v>
      </c>
      <c r="G7" s="8">
        <v>3</v>
      </c>
      <c r="H7" s="8">
        <v>8</v>
      </c>
      <c r="I7" s="15">
        <v>1</v>
      </c>
      <c r="J7" s="11">
        <v>2</v>
      </c>
      <c r="K7" s="11">
        <v>0</v>
      </c>
      <c r="L7" s="11">
        <v>334</v>
      </c>
      <c r="M7" s="11">
        <v>4</v>
      </c>
      <c r="N7" s="11">
        <v>5</v>
      </c>
      <c r="O7" s="8" t="s">
        <v>31</v>
      </c>
      <c r="P7" s="13" t="s">
        <v>32</v>
      </c>
      <c r="Q7" s="14"/>
      <c r="R7" s="14"/>
      <c r="S7" s="14"/>
      <c r="T7" s="14"/>
      <c r="U7" s="14"/>
      <c r="V7" s="14"/>
      <c r="W7" s="14"/>
      <c r="X7" s="14"/>
      <c r="Y7" s="14"/>
      <c r="Z7" s="14"/>
      <c r="AA7" s="14"/>
      <c r="AB7" s="14"/>
      <c r="AC7" s="14"/>
      <c r="AD7" s="14"/>
      <c r="AE7" s="14"/>
      <c r="AF7" s="14"/>
    </row>
    <row r="8" spans="1:32" ht="15.75" customHeight="1" x14ac:dyDescent="0.35">
      <c r="A8" s="7">
        <v>43111.420771620367</v>
      </c>
      <c r="B8" s="8">
        <v>7</v>
      </c>
      <c r="C8" s="8" t="s">
        <v>29</v>
      </c>
      <c r="D8" s="8" t="s">
        <v>16</v>
      </c>
      <c r="E8" s="8" t="s">
        <v>17</v>
      </c>
      <c r="F8" s="9">
        <v>1</v>
      </c>
      <c r="G8" s="8">
        <v>5</v>
      </c>
      <c r="H8" s="8">
        <v>8</v>
      </c>
      <c r="I8" s="15">
        <v>2</v>
      </c>
      <c r="J8" s="11">
        <v>12</v>
      </c>
      <c r="K8" s="11">
        <v>20</v>
      </c>
      <c r="L8" s="11">
        <v>600</v>
      </c>
      <c r="M8" s="11">
        <v>5</v>
      </c>
      <c r="N8" s="11">
        <v>5</v>
      </c>
      <c r="O8" s="8" t="s">
        <v>21</v>
      </c>
      <c r="P8" s="13" t="s">
        <v>33</v>
      </c>
      <c r="Q8" s="14"/>
      <c r="R8" s="14"/>
      <c r="S8" s="14"/>
      <c r="T8" s="14"/>
      <c r="U8" s="14"/>
      <c r="V8" s="14"/>
      <c r="W8" s="14"/>
      <c r="X8" s="14"/>
      <c r="Y8" s="14"/>
      <c r="Z8" s="14"/>
      <c r="AA8" s="14"/>
      <c r="AB8" s="14"/>
      <c r="AC8" s="14"/>
      <c r="AD8" s="14"/>
      <c r="AE8" s="14"/>
      <c r="AF8" s="14"/>
    </row>
    <row r="9" spans="1:32" ht="15.75" customHeight="1" x14ac:dyDescent="0.35">
      <c r="A9" s="7">
        <v>43111.647417210646</v>
      </c>
      <c r="B9" s="8">
        <v>8</v>
      </c>
      <c r="C9" s="8" t="s">
        <v>15</v>
      </c>
      <c r="D9" s="8" t="s">
        <v>16</v>
      </c>
      <c r="E9" s="8" t="s">
        <v>17</v>
      </c>
      <c r="F9" s="9">
        <v>1</v>
      </c>
      <c r="G9" s="8">
        <v>5</v>
      </c>
      <c r="H9" s="8">
        <v>5</v>
      </c>
      <c r="I9" s="15">
        <v>4</v>
      </c>
      <c r="J9" s="11">
        <v>8</v>
      </c>
      <c r="K9" s="11">
        <v>8</v>
      </c>
      <c r="L9" s="11">
        <v>410</v>
      </c>
      <c r="M9" s="11" t="s">
        <v>34</v>
      </c>
      <c r="N9" s="11" t="s">
        <v>34</v>
      </c>
      <c r="O9" s="8" t="s">
        <v>35</v>
      </c>
      <c r="P9" s="13" t="s">
        <v>36</v>
      </c>
      <c r="Q9" s="14"/>
      <c r="R9" s="14"/>
      <c r="S9" s="14"/>
      <c r="T9" s="14"/>
      <c r="U9" s="14"/>
      <c r="V9" s="14"/>
      <c r="W9" s="14"/>
      <c r="X9" s="14"/>
      <c r="Y9" s="14"/>
      <c r="Z9" s="14"/>
      <c r="AA9" s="14"/>
      <c r="AB9" s="14"/>
      <c r="AC9" s="14"/>
      <c r="AD9" s="14"/>
      <c r="AE9" s="14"/>
      <c r="AF9" s="14"/>
    </row>
    <row r="10" spans="1:32" ht="15.75" customHeight="1" x14ac:dyDescent="0.35">
      <c r="A10" s="7">
        <v>43111.702058159717</v>
      </c>
      <c r="B10" s="8">
        <v>9</v>
      </c>
      <c r="C10" s="8" t="s">
        <v>15</v>
      </c>
      <c r="D10" s="8" t="s">
        <v>16</v>
      </c>
      <c r="E10" s="8" t="s">
        <v>17</v>
      </c>
      <c r="F10" s="9">
        <v>1</v>
      </c>
      <c r="G10" s="8">
        <v>4</v>
      </c>
      <c r="H10" s="8">
        <v>5</v>
      </c>
      <c r="I10" s="15">
        <v>4</v>
      </c>
      <c r="J10" s="11">
        <v>7</v>
      </c>
      <c r="K10" s="11">
        <v>9</v>
      </c>
      <c r="L10" s="11">
        <v>531</v>
      </c>
      <c r="M10" s="11" t="s">
        <v>37</v>
      </c>
      <c r="N10" s="11" t="s">
        <v>37</v>
      </c>
      <c r="O10" s="8" t="s">
        <v>38</v>
      </c>
      <c r="P10" s="13" t="s">
        <v>39</v>
      </c>
      <c r="Q10" s="14"/>
      <c r="R10" s="14"/>
      <c r="S10" s="14"/>
      <c r="T10" s="14"/>
      <c r="U10" s="14"/>
      <c r="V10" s="14"/>
      <c r="W10" s="14"/>
      <c r="X10" s="14"/>
      <c r="Y10" s="14"/>
      <c r="Z10" s="14"/>
      <c r="AA10" s="14"/>
      <c r="AB10" s="14"/>
      <c r="AC10" s="14"/>
      <c r="AD10" s="14"/>
      <c r="AE10" s="14"/>
      <c r="AF10" s="14"/>
    </row>
    <row r="11" spans="1:32" ht="15.75" customHeight="1" x14ac:dyDescent="0.35">
      <c r="A11" s="7">
        <v>43112.401675729168</v>
      </c>
      <c r="B11" s="8">
        <v>10</v>
      </c>
      <c r="C11" s="8" t="s">
        <v>29</v>
      </c>
      <c r="D11" s="8" t="s">
        <v>16</v>
      </c>
      <c r="E11" s="8" t="s">
        <v>17</v>
      </c>
      <c r="F11" s="9">
        <v>1</v>
      </c>
      <c r="G11" s="8">
        <v>5</v>
      </c>
      <c r="H11" s="8">
        <v>8</v>
      </c>
      <c r="I11" s="15">
        <v>4</v>
      </c>
      <c r="J11" s="11">
        <v>4</v>
      </c>
      <c r="K11" s="11">
        <v>8</v>
      </c>
      <c r="L11" s="11">
        <v>391</v>
      </c>
      <c r="M11" s="11" t="s">
        <v>40</v>
      </c>
      <c r="N11" s="11" t="s">
        <v>40</v>
      </c>
      <c r="O11" s="8" t="s">
        <v>38</v>
      </c>
      <c r="P11" s="13" t="s">
        <v>41</v>
      </c>
      <c r="Q11" s="14"/>
      <c r="R11" s="14"/>
      <c r="S11" s="14"/>
      <c r="T11" s="14"/>
      <c r="U11" s="14"/>
      <c r="V11" s="14"/>
      <c r="W11" s="14"/>
      <c r="X11" s="14"/>
      <c r="Y11" s="14"/>
      <c r="Z11" s="14"/>
      <c r="AA11" s="14"/>
      <c r="AB11" s="14"/>
      <c r="AC11" s="14"/>
      <c r="AD11" s="14"/>
      <c r="AE11" s="14"/>
      <c r="AF11" s="14"/>
    </row>
    <row r="12" spans="1:32" ht="15.75" customHeight="1" x14ac:dyDescent="0.35">
      <c r="A12" s="16">
        <v>43112.44578869213</v>
      </c>
      <c r="B12" s="17">
        <v>11</v>
      </c>
      <c r="C12" s="17" t="s">
        <v>15</v>
      </c>
      <c r="D12" s="17" t="s">
        <v>17</v>
      </c>
      <c r="E12" s="17" t="s">
        <v>17</v>
      </c>
      <c r="F12" s="18">
        <v>2</v>
      </c>
      <c r="G12" s="17">
        <v>2</v>
      </c>
      <c r="H12" s="17">
        <v>7</v>
      </c>
      <c r="I12" s="19">
        <v>3</v>
      </c>
      <c r="J12" s="20">
        <v>12</v>
      </c>
      <c r="K12" s="20">
        <v>14</v>
      </c>
      <c r="L12" s="20">
        <v>565</v>
      </c>
      <c r="M12" s="20" t="s">
        <v>42</v>
      </c>
      <c r="N12" s="20" t="s">
        <v>42</v>
      </c>
      <c r="O12" s="17" t="s">
        <v>35</v>
      </c>
      <c r="P12" s="19" t="s">
        <v>43</v>
      </c>
      <c r="Q12" s="19"/>
      <c r="R12" s="19"/>
      <c r="S12" s="19"/>
      <c r="T12" s="19"/>
      <c r="U12" s="19"/>
      <c r="V12" s="19"/>
      <c r="W12" s="19"/>
      <c r="X12" s="19"/>
      <c r="Y12" s="19"/>
      <c r="Z12" s="19"/>
      <c r="AA12" s="19"/>
      <c r="AB12" s="19"/>
      <c r="AC12" s="19"/>
      <c r="AD12" s="19"/>
      <c r="AE12" s="19"/>
      <c r="AF12" s="19"/>
    </row>
    <row r="13" spans="1:32" ht="15.75" customHeight="1" x14ac:dyDescent="0.35">
      <c r="A13" s="16">
        <v>43112.512502962963</v>
      </c>
      <c r="B13" s="17">
        <v>12</v>
      </c>
      <c r="C13" s="17" t="s">
        <v>15</v>
      </c>
      <c r="D13" s="18" t="s">
        <v>17</v>
      </c>
      <c r="E13" s="18" t="s">
        <v>17</v>
      </c>
      <c r="F13" s="18">
        <v>2</v>
      </c>
      <c r="G13" s="17">
        <v>5</v>
      </c>
      <c r="H13" s="17">
        <v>4</v>
      </c>
      <c r="I13" s="19">
        <v>1</v>
      </c>
      <c r="J13" s="20">
        <v>33</v>
      </c>
      <c r="K13" s="20">
        <v>31</v>
      </c>
      <c r="L13" s="20"/>
      <c r="M13" s="20" t="s">
        <v>40</v>
      </c>
      <c r="N13" s="20" t="s">
        <v>40</v>
      </c>
      <c r="O13" s="17" t="s">
        <v>19</v>
      </c>
      <c r="P13" s="19" t="s">
        <v>44</v>
      </c>
      <c r="Q13" s="19"/>
      <c r="R13" s="19"/>
      <c r="S13" s="19"/>
      <c r="T13" s="19"/>
      <c r="U13" s="19"/>
      <c r="V13" s="19"/>
      <c r="W13" s="19"/>
      <c r="X13" s="19"/>
      <c r="Y13" s="19"/>
      <c r="Z13" s="19"/>
      <c r="AA13" s="19"/>
      <c r="AB13" s="19"/>
      <c r="AC13" s="19"/>
      <c r="AD13" s="19"/>
      <c r="AE13" s="19"/>
      <c r="AF13" s="19"/>
    </row>
    <row r="14" spans="1:32" ht="15.75" customHeight="1" x14ac:dyDescent="0.35">
      <c r="A14" s="16">
        <v>43112.54600451389</v>
      </c>
      <c r="B14" s="17">
        <v>13</v>
      </c>
      <c r="C14" s="17" t="s">
        <v>29</v>
      </c>
      <c r="D14" s="18" t="s">
        <v>17</v>
      </c>
      <c r="E14" s="18" t="s">
        <v>17</v>
      </c>
      <c r="F14" s="18">
        <v>2</v>
      </c>
      <c r="G14" s="17">
        <v>4</v>
      </c>
      <c r="H14" s="17">
        <v>7</v>
      </c>
      <c r="I14" s="19">
        <v>1</v>
      </c>
      <c r="J14" s="20">
        <v>12</v>
      </c>
      <c r="K14" s="20">
        <v>21</v>
      </c>
      <c r="L14" s="20">
        <v>491</v>
      </c>
      <c r="M14" s="20" t="s">
        <v>42</v>
      </c>
      <c r="N14" s="20" t="s">
        <v>42</v>
      </c>
      <c r="O14" s="17" t="s">
        <v>45</v>
      </c>
      <c r="P14" s="19" t="s">
        <v>46</v>
      </c>
      <c r="Q14" s="19"/>
      <c r="R14" s="19"/>
      <c r="S14" s="19"/>
      <c r="T14" s="19"/>
      <c r="U14" s="19"/>
      <c r="V14" s="19"/>
      <c r="W14" s="19"/>
      <c r="X14" s="19"/>
      <c r="Y14" s="19"/>
      <c r="Z14" s="19"/>
      <c r="AA14" s="19"/>
      <c r="AB14" s="19"/>
      <c r="AC14" s="19"/>
      <c r="AD14" s="19"/>
      <c r="AE14" s="19"/>
      <c r="AF14" s="19"/>
    </row>
    <row r="15" spans="1:32" ht="15.75" customHeight="1" x14ac:dyDescent="0.35">
      <c r="A15" s="16">
        <v>43112.604920243059</v>
      </c>
      <c r="B15" s="17">
        <v>14</v>
      </c>
      <c r="C15" s="17" t="s">
        <v>29</v>
      </c>
      <c r="D15" s="18" t="s">
        <v>17</v>
      </c>
      <c r="E15" s="18" t="s">
        <v>17</v>
      </c>
      <c r="F15" s="18">
        <v>2</v>
      </c>
      <c r="G15" s="17">
        <v>4</v>
      </c>
      <c r="H15" s="17">
        <v>1</v>
      </c>
      <c r="I15" s="19">
        <v>4</v>
      </c>
      <c r="J15" s="20">
        <v>19</v>
      </c>
      <c r="K15" s="20">
        <v>27</v>
      </c>
      <c r="L15" s="20">
        <v>599</v>
      </c>
      <c r="M15" s="20" t="s">
        <v>37</v>
      </c>
      <c r="N15" s="20" t="s">
        <v>37</v>
      </c>
      <c r="O15" s="17" t="s">
        <v>19</v>
      </c>
      <c r="P15" s="19" t="s">
        <v>47</v>
      </c>
      <c r="Q15" s="19"/>
      <c r="R15" s="19"/>
      <c r="S15" s="19"/>
      <c r="T15" s="19"/>
      <c r="U15" s="19"/>
      <c r="V15" s="19"/>
      <c r="W15" s="19"/>
      <c r="X15" s="19"/>
      <c r="Y15" s="19"/>
      <c r="Z15" s="19"/>
      <c r="AA15" s="19"/>
      <c r="AB15" s="19"/>
      <c r="AC15" s="19"/>
      <c r="AD15" s="19"/>
      <c r="AE15" s="19"/>
      <c r="AF15" s="19"/>
    </row>
    <row r="16" spans="1:32" ht="15.75" customHeight="1" x14ac:dyDescent="0.35">
      <c r="A16" s="16">
        <v>43112.63891569445</v>
      </c>
      <c r="B16" s="17">
        <v>15</v>
      </c>
      <c r="C16" s="17" t="s">
        <v>15</v>
      </c>
      <c r="D16" s="18" t="s">
        <v>17</v>
      </c>
      <c r="E16" s="18" t="s">
        <v>17</v>
      </c>
      <c r="F16" s="18">
        <v>2</v>
      </c>
      <c r="G16" s="17">
        <v>4</v>
      </c>
      <c r="H16" s="17">
        <v>7</v>
      </c>
      <c r="I16" s="19">
        <v>3</v>
      </c>
      <c r="J16" s="20">
        <v>5</v>
      </c>
      <c r="K16" s="20">
        <v>5</v>
      </c>
      <c r="L16" s="20">
        <v>373</v>
      </c>
      <c r="M16" s="20" t="s">
        <v>37</v>
      </c>
      <c r="N16" s="20" t="s">
        <v>42</v>
      </c>
      <c r="O16" s="17" t="s">
        <v>19</v>
      </c>
      <c r="P16" s="19" t="s">
        <v>48</v>
      </c>
      <c r="Q16" s="19"/>
      <c r="R16" s="19"/>
      <c r="S16" s="19"/>
      <c r="T16" s="19"/>
      <c r="U16" s="19"/>
      <c r="V16" s="19"/>
      <c r="W16" s="19"/>
      <c r="X16" s="19"/>
      <c r="Y16" s="19"/>
      <c r="Z16" s="19"/>
      <c r="AA16" s="19"/>
      <c r="AB16" s="19"/>
      <c r="AC16" s="19"/>
      <c r="AD16" s="19"/>
      <c r="AE16" s="19"/>
      <c r="AF16" s="19"/>
    </row>
    <row r="17" spans="1:32" ht="15.75" customHeight="1" x14ac:dyDescent="0.35">
      <c r="A17" s="16">
        <v>43114.461531550929</v>
      </c>
      <c r="B17" s="17">
        <v>16</v>
      </c>
      <c r="C17" s="17" t="s">
        <v>15</v>
      </c>
      <c r="D17" s="18" t="s">
        <v>17</v>
      </c>
      <c r="E17" s="18" t="s">
        <v>17</v>
      </c>
      <c r="F17" s="18">
        <v>2</v>
      </c>
      <c r="G17" s="17">
        <v>4</v>
      </c>
      <c r="H17" s="17">
        <v>8</v>
      </c>
      <c r="I17" s="19">
        <v>1</v>
      </c>
      <c r="J17" s="20">
        <v>7</v>
      </c>
      <c r="K17" s="20">
        <v>15</v>
      </c>
      <c r="L17" s="20">
        <v>506</v>
      </c>
      <c r="M17" s="20" t="s">
        <v>42</v>
      </c>
      <c r="N17" s="20" t="s">
        <v>42</v>
      </c>
      <c r="O17" s="17" t="s">
        <v>49</v>
      </c>
      <c r="P17" s="19" t="s">
        <v>50</v>
      </c>
      <c r="Q17" s="19"/>
      <c r="R17" s="19"/>
      <c r="S17" s="19"/>
      <c r="T17" s="19"/>
      <c r="U17" s="19"/>
      <c r="V17" s="19"/>
      <c r="W17" s="19"/>
      <c r="X17" s="19"/>
      <c r="Y17" s="19"/>
      <c r="Z17" s="19"/>
      <c r="AA17" s="19"/>
      <c r="AB17" s="19"/>
      <c r="AC17" s="19"/>
      <c r="AD17" s="19"/>
      <c r="AE17" s="19"/>
      <c r="AF17" s="19"/>
    </row>
    <row r="18" spans="1:32" ht="15.75" customHeight="1" x14ac:dyDescent="0.35">
      <c r="A18" s="16">
        <v>43114.498530578705</v>
      </c>
      <c r="B18" s="17">
        <v>17</v>
      </c>
      <c r="C18" s="17" t="s">
        <v>15</v>
      </c>
      <c r="D18" s="18" t="s">
        <v>17</v>
      </c>
      <c r="E18" s="18" t="s">
        <v>17</v>
      </c>
      <c r="F18" s="18">
        <v>2</v>
      </c>
      <c r="G18" s="17">
        <v>2</v>
      </c>
      <c r="H18" s="17">
        <v>7</v>
      </c>
      <c r="I18" s="19">
        <v>1</v>
      </c>
      <c r="J18" s="20">
        <v>23</v>
      </c>
      <c r="K18" s="20">
        <v>23</v>
      </c>
      <c r="L18" s="20">
        <v>736</v>
      </c>
      <c r="M18" s="20" t="s">
        <v>51</v>
      </c>
      <c r="N18" s="20" t="s">
        <v>34</v>
      </c>
      <c r="O18" s="17" t="s">
        <v>31</v>
      </c>
      <c r="P18" s="19" t="s">
        <v>52</v>
      </c>
      <c r="Q18" s="19"/>
      <c r="R18" s="19"/>
      <c r="S18" s="19"/>
      <c r="T18" s="19"/>
      <c r="U18" s="19"/>
      <c r="V18" s="19"/>
      <c r="W18" s="19"/>
      <c r="X18" s="19"/>
      <c r="Y18" s="19"/>
      <c r="Z18" s="19"/>
      <c r="AA18" s="19"/>
      <c r="AB18" s="19"/>
      <c r="AC18" s="19"/>
      <c r="AD18" s="19"/>
      <c r="AE18" s="19"/>
      <c r="AF18" s="19"/>
    </row>
    <row r="19" spans="1:32" ht="15.75" customHeight="1" x14ac:dyDescent="0.35">
      <c r="A19" s="16">
        <v>43114.548901354166</v>
      </c>
      <c r="B19" s="17">
        <v>18</v>
      </c>
      <c r="C19" s="17" t="s">
        <v>15</v>
      </c>
      <c r="D19" s="18" t="s">
        <v>17</v>
      </c>
      <c r="E19" s="18" t="s">
        <v>17</v>
      </c>
      <c r="F19" s="18">
        <v>2</v>
      </c>
      <c r="G19" s="17">
        <v>5</v>
      </c>
      <c r="H19" s="17">
        <v>4</v>
      </c>
      <c r="I19" s="19">
        <v>3</v>
      </c>
      <c r="J19" s="20">
        <v>11</v>
      </c>
      <c r="K19" s="20">
        <v>12</v>
      </c>
      <c r="L19" s="20">
        <v>490</v>
      </c>
      <c r="M19" s="20" t="s">
        <v>37</v>
      </c>
      <c r="N19" s="20" t="s">
        <v>37</v>
      </c>
      <c r="O19" s="17" t="s">
        <v>24</v>
      </c>
      <c r="P19" s="20" t="s">
        <v>53</v>
      </c>
      <c r="Q19" s="19"/>
      <c r="R19" s="19"/>
      <c r="S19" s="19"/>
      <c r="T19" s="19"/>
      <c r="U19" s="19"/>
      <c r="V19" s="19"/>
      <c r="W19" s="19"/>
      <c r="X19" s="19"/>
      <c r="Y19" s="19"/>
      <c r="Z19" s="19"/>
      <c r="AA19" s="19"/>
      <c r="AB19" s="19"/>
      <c r="AC19" s="19"/>
      <c r="AD19" s="19"/>
      <c r="AE19" s="19"/>
      <c r="AF19" s="19"/>
    </row>
    <row r="20" spans="1:32" ht="15.75" customHeight="1" x14ac:dyDescent="0.35">
      <c r="A20" s="16">
        <v>43114.597241377312</v>
      </c>
      <c r="B20" s="17">
        <v>19</v>
      </c>
      <c r="C20" s="17" t="s">
        <v>15</v>
      </c>
      <c r="D20" s="18" t="s">
        <v>17</v>
      </c>
      <c r="E20" s="18" t="s">
        <v>17</v>
      </c>
      <c r="F20" s="18">
        <v>2</v>
      </c>
      <c r="G20" s="17">
        <v>5</v>
      </c>
      <c r="H20" s="17">
        <v>6</v>
      </c>
      <c r="I20" s="19">
        <v>2</v>
      </c>
      <c r="J20" s="20">
        <v>10</v>
      </c>
      <c r="K20" s="20">
        <v>30</v>
      </c>
      <c r="L20" s="20">
        <v>608</v>
      </c>
      <c r="M20" s="20" t="s">
        <v>37</v>
      </c>
      <c r="N20" s="20" t="s">
        <v>42</v>
      </c>
      <c r="O20" s="17" t="s">
        <v>38</v>
      </c>
      <c r="P20" s="20" t="s">
        <v>54</v>
      </c>
      <c r="Q20" s="19"/>
      <c r="R20" s="19"/>
      <c r="S20" s="19"/>
      <c r="T20" s="19"/>
      <c r="U20" s="19"/>
      <c r="V20" s="19"/>
      <c r="W20" s="19"/>
      <c r="X20" s="19"/>
      <c r="Y20" s="19"/>
      <c r="Z20" s="19"/>
      <c r="AA20" s="19"/>
      <c r="AB20" s="19"/>
      <c r="AC20" s="19"/>
      <c r="AD20" s="19"/>
      <c r="AE20" s="19"/>
      <c r="AF20" s="19"/>
    </row>
    <row r="21" spans="1:32" ht="15.75" customHeight="1" x14ac:dyDescent="0.35">
      <c r="A21" s="16">
        <v>43114.673744456013</v>
      </c>
      <c r="B21" s="17">
        <v>20</v>
      </c>
      <c r="C21" s="17" t="s">
        <v>15</v>
      </c>
      <c r="D21" s="18" t="s">
        <v>17</v>
      </c>
      <c r="E21" s="18" t="s">
        <v>17</v>
      </c>
      <c r="F21" s="18">
        <v>2</v>
      </c>
      <c r="G21" s="17">
        <v>3</v>
      </c>
      <c r="H21" s="17">
        <v>4</v>
      </c>
      <c r="I21" s="19">
        <v>1</v>
      </c>
      <c r="J21" s="20">
        <v>18</v>
      </c>
      <c r="K21" s="20">
        <v>22</v>
      </c>
      <c r="L21" s="20">
        <v>577</v>
      </c>
      <c r="M21" s="20" t="s">
        <v>34</v>
      </c>
      <c r="N21" s="20" t="s">
        <v>37</v>
      </c>
      <c r="O21" s="17" t="s">
        <v>38</v>
      </c>
      <c r="P21" s="20" t="s">
        <v>55</v>
      </c>
      <c r="Q21" s="19"/>
      <c r="R21" s="19"/>
      <c r="S21" s="19"/>
      <c r="T21" s="19"/>
      <c r="U21" s="19"/>
      <c r="V21" s="19"/>
      <c r="W21" s="19"/>
      <c r="X21" s="19"/>
      <c r="Y21" s="19"/>
      <c r="Z21" s="19"/>
      <c r="AA21" s="19"/>
      <c r="AB21" s="19"/>
      <c r="AC21" s="19"/>
      <c r="AD21" s="19"/>
      <c r="AE21" s="19"/>
      <c r="AF21" s="19"/>
    </row>
    <row r="22" spans="1:32" ht="15.75" customHeight="1" x14ac:dyDescent="0.35">
      <c r="A22" s="16">
        <v>43114.750125509257</v>
      </c>
      <c r="B22" s="17">
        <v>21</v>
      </c>
      <c r="C22" s="17" t="s">
        <v>15</v>
      </c>
      <c r="D22" s="18" t="s">
        <v>17</v>
      </c>
      <c r="E22" s="18" t="s">
        <v>17</v>
      </c>
      <c r="F22" s="18">
        <v>2</v>
      </c>
      <c r="G22" s="17">
        <v>5</v>
      </c>
      <c r="H22" s="17">
        <v>4</v>
      </c>
      <c r="I22" s="19">
        <v>2</v>
      </c>
      <c r="J22" s="20">
        <v>20</v>
      </c>
      <c r="K22" s="20">
        <v>20</v>
      </c>
      <c r="L22" s="20">
        <v>590</v>
      </c>
      <c r="M22" s="20" t="s">
        <v>42</v>
      </c>
      <c r="N22" s="20" t="s">
        <v>37</v>
      </c>
      <c r="O22" s="17" t="s">
        <v>38</v>
      </c>
      <c r="P22" s="19" t="s">
        <v>56</v>
      </c>
      <c r="Q22" s="19"/>
      <c r="R22" s="19"/>
      <c r="S22" s="19"/>
      <c r="T22" s="19"/>
      <c r="U22" s="19"/>
      <c r="V22" s="19"/>
      <c r="W22" s="19"/>
      <c r="X22" s="19"/>
      <c r="Y22" s="19"/>
      <c r="Z22" s="19"/>
      <c r="AA22" s="19"/>
      <c r="AB22" s="19"/>
      <c r="AC22" s="19"/>
      <c r="AD22" s="19"/>
      <c r="AE22" s="19"/>
      <c r="AF22" s="19"/>
    </row>
    <row r="23" spans="1:32" ht="15.75" customHeight="1" x14ac:dyDescent="0.35">
      <c r="A23" s="21">
        <v>43115.467073287036</v>
      </c>
      <c r="B23" s="22">
        <v>22</v>
      </c>
      <c r="C23" s="22" t="s">
        <v>15</v>
      </c>
      <c r="D23" s="23" t="s">
        <v>16</v>
      </c>
      <c r="E23" s="23" t="s">
        <v>17</v>
      </c>
      <c r="F23" s="23">
        <v>1</v>
      </c>
      <c r="G23" s="22">
        <v>4</v>
      </c>
      <c r="H23" s="22">
        <v>8</v>
      </c>
      <c r="I23" s="24">
        <v>1</v>
      </c>
      <c r="J23" s="25">
        <v>4</v>
      </c>
      <c r="K23" s="25">
        <v>4</v>
      </c>
      <c r="L23" s="25">
        <v>778</v>
      </c>
      <c r="M23" s="25" t="s">
        <v>57</v>
      </c>
      <c r="N23" s="25" t="s">
        <v>58</v>
      </c>
      <c r="O23" s="22" t="s">
        <v>19</v>
      </c>
      <c r="P23" s="25" t="s">
        <v>59</v>
      </c>
      <c r="Q23" s="24"/>
      <c r="R23" s="24"/>
      <c r="S23" s="24"/>
      <c r="T23" s="24"/>
      <c r="U23" s="24"/>
      <c r="V23" s="24"/>
      <c r="W23" s="24"/>
      <c r="X23" s="24"/>
      <c r="Y23" s="24"/>
      <c r="Z23" s="24"/>
      <c r="AA23" s="24"/>
      <c r="AB23" s="24"/>
      <c r="AC23" s="24"/>
      <c r="AD23" s="24"/>
      <c r="AE23" s="24"/>
      <c r="AF23" s="24"/>
    </row>
    <row r="24" spans="1:32" ht="15.75" customHeight="1" x14ac:dyDescent="0.35">
      <c r="A24" s="26">
        <v>43115.635824814817</v>
      </c>
      <c r="B24" s="27">
        <v>23</v>
      </c>
      <c r="C24" s="27" t="s">
        <v>29</v>
      </c>
      <c r="D24" s="28" t="s">
        <v>16</v>
      </c>
      <c r="E24" s="28" t="s">
        <v>16</v>
      </c>
      <c r="F24" s="28">
        <v>3</v>
      </c>
      <c r="G24" s="27">
        <v>5</v>
      </c>
      <c r="H24" s="27">
        <v>5</v>
      </c>
      <c r="I24" s="29">
        <v>1</v>
      </c>
      <c r="J24" s="30">
        <v>8</v>
      </c>
      <c r="K24" s="30">
        <v>7</v>
      </c>
      <c r="L24" s="30">
        <v>447</v>
      </c>
      <c r="M24" s="30" t="s">
        <v>37</v>
      </c>
      <c r="N24" s="30" t="s">
        <v>40</v>
      </c>
      <c r="O24" s="27" t="s">
        <v>60</v>
      </c>
      <c r="P24" s="30" t="s">
        <v>61</v>
      </c>
      <c r="Q24" s="29"/>
      <c r="R24" s="29"/>
      <c r="S24" s="29"/>
      <c r="T24" s="29"/>
      <c r="U24" s="29"/>
      <c r="V24" s="29"/>
      <c r="W24" s="29"/>
      <c r="X24" s="29"/>
      <c r="Y24" s="29"/>
      <c r="Z24" s="29"/>
      <c r="AA24" s="29"/>
      <c r="AB24" s="29"/>
      <c r="AC24" s="29"/>
      <c r="AD24" s="29"/>
      <c r="AE24" s="29"/>
      <c r="AF24" s="29"/>
    </row>
    <row r="25" spans="1:32" ht="15.75" customHeight="1" x14ac:dyDescent="0.35">
      <c r="A25" s="26">
        <v>43115.692567523147</v>
      </c>
      <c r="B25" s="27">
        <v>24</v>
      </c>
      <c r="C25" s="27" t="s">
        <v>15</v>
      </c>
      <c r="D25" s="28" t="s">
        <v>16</v>
      </c>
      <c r="E25" s="28" t="s">
        <v>16</v>
      </c>
      <c r="F25" s="28">
        <v>3</v>
      </c>
      <c r="G25" s="27">
        <v>5</v>
      </c>
      <c r="H25" s="28" t="s">
        <v>62</v>
      </c>
      <c r="I25" s="30">
        <v>1</v>
      </c>
      <c r="J25" s="30">
        <v>9</v>
      </c>
      <c r="K25" s="30">
        <v>8</v>
      </c>
      <c r="L25" s="30">
        <v>617</v>
      </c>
      <c r="M25" s="30" t="s">
        <v>42</v>
      </c>
      <c r="N25" s="30" t="s">
        <v>42</v>
      </c>
      <c r="O25" s="27" t="s">
        <v>35</v>
      </c>
      <c r="P25" s="30" t="s">
        <v>63</v>
      </c>
      <c r="Q25" s="29"/>
      <c r="R25" s="29"/>
      <c r="S25" s="29"/>
      <c r="T25" s="29"/>
      <c r="U25" s="29"/>
      <c r="V25" s="29"/>
      <c r="W25" s="29"/>
      <c r="X25" s="29"/>
      <c r="Y25" s="29"/>
      <c r="Z25" s="29"/>
      <c r="AA25" s="29"/>
      <c r="AB25" s="29"/>
      <c r="AC25" s="29"/>
      <c r="AD25" s="29"/>
      <c r="AE25" s="29"/>
      <c r="AF25" s="29"/>
    </row>
    <row r="26" spans="1:32" ht="15.75" customHeight="1" x14ac:dyDescent="0.35">
      <c r="A26" s="26">
        <v>43115.749982534719</v>
      </c>
      <c r="B26" s="27">
        <v>25</v>
      </c>
      <c r="C26" s="27" t="s">
        <v>15</v>
      </c>
      <c r="D26" s="28" t="s">
        <v>16</v>
      </c>
      <c r="E26" s="28" t="s">
        <v>16</v>
      </c>
      <c r="F26" s="28">
        <v>3</v>
      </c>
      <c r="G26" s="27">
        <v>2</v>
      </c>
      <c r="H26" s="27">
        <v>8</v>
      </c>
      <c r="I26" s="29">
        <v>2</v>
      </c>
      <c r="J26" s="30">
        <v>35</v>
      </c>
      <c r="K26" s="30">
        <v>33</v>
      </c>
      <c r="L26" s="30"/>
      <c r="M26" s="30" t="s">
        <v>37</v>
      </c>
      <c r="N26" s="30" t="s">
        <v>37</v>
      </c>
      <c r="O26" s="27" t="s">
        <v>21</v>
      </c>
      <c r="P26" s="30" t="s">
        <v>64</v>
      </c>
      <c r="Q26" s="29"/>
      <c r="R26" s="29"/>
      <c r="S26" s="29"/>
      <c r="T26" s="29"/>
      <c r="U26" s="29"/>
      <c r="V26" s="29"/>
      <c r="W26" s="29"/>
      <c r="X26" s="29"/>
      <c r="Y26" s="29"/>
      <c r="Z26" s="29"/>
      <c r="AA26" s="29"/>
      <c r="AB26" s="29"/>
      <c r="AC26" s="29"/>
      <c r="AD26" s="29"/>
      <c r="AE26" s="29"/>
      <c r="AF26" s="29"/>
    </row>
    <row r="27" spans="1:32" ht="15.75" customHeight="1" x14ac:dyDescent="0.35">
      <c r="A27" s="26">
        <v>43116.612006712967</v>
      </c>
      <c r="B27" s="27">
        <v>26</v>
      </c>
      <c r="C27" s="27" t="s">
        <v>15</v>
      </c>
      <c r="D27" s="28" t="s">
        <v>16</v>
      </c>
      <c r="E27" s="28" t="s">
        <v>16</v>
      </c>
      <c r="F27" s="28">
        <v>3</v>
      </c>
      <c r="G27" s="27">
        <v>5</v>
      </c>
      <c r="H27" s="27">
        <v>7</v>
      </c>
      <c r="I27" s="29">
        <v>2</v>
      </c>
      <c r="J27" s="30">
        <v>19</v>
      </c>
      <c r="K27" s="30">
        <v>19</v>
      </c>
      <c r="L27" s="30"/>
      <c r="M27" s="30" t="s">
        <v>34</v>
      </c>
      <c r="N27" s="30" t="s">
        <v>51</v>
      </c>
      <c r="O27" s="27" t="s">
        <v>21</v>
      </c>
      <c r="P27" s="30" t="s">
        <v>65</v>
      </c>
      <c r="Q27" s="29"/>
      <c r="R27" s="29"/>
      <c r="S27" s="29"/>
      <c r="T27" s="29"/>
      <c r="U27" s="29"/>
      <c r="V27" s="29"/>
      <c r="W27" s="29"/>
      <c r="X27" s="29"/>
      <c r="Y27" s="29"/>
      <c r="Z27" s="29"/>
      <c r="AA27" s="29"/>
      <c r="AB27" s="29"/>
      <c r="AC27" s="29"/>
      <c r="AD27" s="29"/>
      <c r="AE27" s="29"/>
      <c r="AF27" s="29"/>
    </row>
    <row r="28" spans="1:32" ht="15.75" customHeight="1" x14ac:dyDescent="0.35">
      <c r="A28" s="26">
        <v>43116.641293136578</v>
      </c>
      <c r="B28" s="27">
        <v>27</v>
      </c>
      <c r="C28" s="27" t="s">
        <v>15</v>
      </c>
      <c r="D28" s="28" t="s">
        <v>16</v>
      </c>
      <c r="E28" s="28" t="s">
        <v>16</v>
      </c>
      <c r="F28" s="28">
        <v>3</v>
      </c>
      <c r="G28" s="27">
        <v>3</v>
      </c>
      <c r="H28" s="27" t="s">
        <v>66</v>
      </c>
      <c r="I28" s="29"/>
      <c r="J28" s="30">
        <v>13</v>
      </c>
      <c r="K28" s="30">
        <v>15</v>
      </c>
      <c r="L28" s="30">
        <v>628</v>
      </c>
      <c r="M28" s="30" t="s">
        <v>42</v>
      </c>
      <c r="N28" s="30" t="s">
        <v>42</v>
      </c>
      <c r="O28" s="27" t="s">
        <v>27</v>
      </c>
      <c r="P28" s="30" t="s">
        <v>67</v>
      </c>
      <c r="Q28" s="29"/>
      <c r="R28" s="29"/>
      <c r="S28" s="29"/>
      <c r="T28" s="29"/>
      <c r="U28" s="29"/>
      <c r="V28" s="29"/>
      <c r="W28" s="29"/>
      <c r="X28" s="29"/>
      <c r="Y28" s="29"/>
      <c r="Z28" s="29"/>
      <c r="AA28" s="29"/>
      <c r="AB28" s="29"/>
      <c r="AC28" s="29"/>
      <c r="AD28" s="29"/>
      <c r="AE28" s="29"/>
      <c r="AF28" s="29"/>
    </row>
    <row r="29" spans="1:32" ht="15.75" customHeight="1" x14ac:dyDescent="0.35">
      <c r="A29" s="26">
        <v>43116.697932569441</v>
      </c>
      <c r="B29" s="27">
        <v>28</v>
      </c>
      <c r="C29" s="27" t="s">
        <v>15</v>
      </c>
      <c r="D29" s="28" t="s">
        <v>16</v>
      </c>
      <c r="E29" s="28" t="s">
        <v>16</v>
      </c>
      <c r="F29" s="28">
        <v>3</v>
      </c>
      <c r="G29" s="27">
        <v>5</v>
      </c>
      <c r="H29" s="27">
        <v>8</v>
      </c>
      <c r="I29" s="29">
        <v>1</v>
      </c>
      <c r="J29" s="30">
        <v>17</v>
      </c>
      <c r="K29" s="30">
        <v>17</v>
      </c>
      <c r="L29" s="30">
        <v>646</v>
      </c>
      <c r="M29" s="30" t="s">
        <v>37</v>
      </c>
      <c r="N29" s="30" t="s">
        <v>37</v>
      </c>
      <c r="O29" s="27" t="s">
        <v>19</v>
      </c>
      <c r="P29" s="30" t="s">
        <v>68</v>
      </c>
      <c r="Q29" s="29"/>
      <c r="R29" s="29"/>
      <c r="S29" s="29"/>
      <c r="T29" s="29"/>
      <c r="U29" s="29"/>
      <c r="V29" s="29"/>
      <c r="W29" s="29"/>
      <c r="X29" s="29"/>
      <c r="Y29" s="29"/>
      <c r="Z29" s="29"/>
      <c r="AA29" s="29"/>
      <c r="AB29" s="29"/>
      <c r="AC29" s="29"/>
      <c r="AD29" s="29"/>
      <c r="AE29" s="29"/>
      <c r="AF29" s="29"/>
    </row>
    <row r="30" spans="1:32" ht="15.75" customHeight="1" x14ac:dyDescent="0.35">
      <c r="A30" s="26">
        <v>43116.763931064816</v>
      </c>
      <c r="B30" s="27">
        <v>29</v>
      </c>
      <c r="C30" s="27" t="s">
        <v>15</v>
      </c>
      <c r="D30" s="28" t="s">
        <v>16</v>
      </c>
      <c r="E30" s="28" t="s">
        <v>16</v>
      </c>
      <c r="F30" s="28">
        <v>3</v>
      </c>
      <c r="G30" s="27">
        <v>3</v>
      </c>
      <c r="H30" s="27">
        <v>8</v>
      </c>
      <c r="I30" s="29">
        <v>2</v>
      </c>
      <c r="J30" s="30">
        <v>6</v>
      </c>
      <c r="K30" s="30">
        <v>12</v>
      </c>
      <c r="L30" s="30">
        <v>512</v>
      </c>
      <c r="M30" s="30" t="s">
        <v>37</v>
      </c>
      <c r="N30" s="30" t="s">
        <v>37</v>
      </c>
      <c r="O30" s="27" t="s">
        <v>69</v>
      </c>
      <c r="P30" s="30" t="s">
        <v>70</v>
      </c>
      <c r="Q30" s="29"/>
      <c r="R30" s="29"/>
      <c r="S30" s="29"/>
      <c r="T30" s="29"/>
      <c r="U30" s="29"/>
      <c r="V30" s="29"/>
      <c r="W30" s="29"/>
      <c r="X30" s="29"/>
      <c r="Y30" s="29"/>
      <c r="Z30" s="29"/>
      <c r="AA30" s="29"/>
      <c r="AB30" s="29"/>
      <c r="AC30" s="29"/>
      <c r="AD30" s="29"/>
      <c r="AE30" s="29"/>
      <c r="AF30" s="29"/>
    </row>
    <row r="31" spans="1:32" ht="15.75" customHeight="1" x14ac:dyDescent="0.35">
      <c r="A31" s="21">
        <v>43117.465254918978</v>
      </c>
      <c r="B31" s="22">
        <v>30</v>
      </c>
      <c r="C31" s="22" t="s">
        <v>15</v>
      </c>
      <c r="D31" s="23" t="s">
        <v>16</v>
      </c>
      <c r="E31" s="23" t="s">
        <v>17</v>
      </c>
      <c r="F31" s="23">
        <v>1</v>
      </c>
      <c r="G31" s="22">
        <v>5</v>
      </c>
      <c r="H31" s="22">
        <v>7</v>
      </c>
      <c r="I31" s="24">
        <v>1</v>
      </c>
      <c r="J31" s="25">
        <v>12</v>
      </c>
      <c r="K31" s="25">
        <v>18</v>
      </c>
      <c r="L31" s="25">
        <v>610</v>
      </c>
      <c r="M31" s="25" t="s">
        <v>42</v>
      </c>
      <c r="N31" s="25" t="s">
        <v>34</v>
      </c>
      <c r="O31" s="22" t="s">
        <v>21</v>
      </c>
      <c r="P31" s="25" t="s">
        <v>71</v>
      </c>
      <c r="Q31" s="24"/>
      <c r="R31" s="24"/>
      <c r="S31" s="24"/>
      <c r="T31" s="24"/>
      <c r="U31" s="24"/>
      <c r="V31" s="24"/>
      <c r="W31" s="24"/>
      <c r="X31" s="24"/>
      <c r="Y31" s="24"/>
      <c r="Z31" s="24"/>
      <c r="AA31" s="24"/>
      <c r="AB31" s="24"/>
      <c r="AC31" s="24"/>
      <c r="AD31" s="24"/>
      <c r="AE31" s="24"/>
      <c r="AF31" s="24"/>
    </row>
    <row r="32" spans="1:32" ht="15.75" customHeight="1" x14ac:dyDescent="0.35">
      <c r="A32" s="21">
        <v>43117.493959629632</v>
      </c>
      <c r="B32" s="22">
        <v>31</v>
      </c>
      <c r="C32" s="22" t="s">
        <v>29</v>
      </c>
      <c r="D32" s="23" t="s">
        <v>16</v>
      </c>
      <c r="E32" s="23" t="s">
        <v>17</v>
      </c>
      <c r="F32" s="23">
        <v>1</v>
      </c>
      <c r="G32" s="22">
        <v>3</v>
      </c>
      <c r="H32" s="22">
        <v>8</v>
      </c>
      <c r="I32" s="24">
        <v>1</v>
      </c>
      <c r="J32" s="25">
        <v>2</v>
      </c>
      <c r="K32" s="25">
        <v>1</v>
      </c>
      <c r="L32" s="25">
        <v>372</v>
      </c>
      <c r="M32" s="25" t="s">
        <v>40</v>
      </c>
      <c r="N32" s="25" t="s">
        <v>40</v>
      </c>
      <c r="O32" s="22" t="s">
        <v>27</v>
      </c>
      <c r="P32" s="25" t="s">
        <v>72</v>
      </c>
      <c r="Q32" s="24"/>
      <c r="R32" s="24"/>
      <c r="S32" s="24"/>
      <c r="T32" s="24"/>
      <c r="U32" s="24"/>
      <c r="V32" s="24"/>
      <c r="W32" s="24"/>
      <c r="X32" s="24"/>
      <c r="Y32" s="24"/>
      <c r="Z32" s="24"/>
      <c r="AA32" s="24"/>
      <c r="AB32" s="24"/>
      <c r="AC32" s="24"/>
      <c r="AD32" s="24"/>
      <c r="AE32" s="24"/>
      <c r="AF32" s="24"/>
    </row>
    <row r="33" spans="1:32" ht="15.75" customHeight="1" x14ac:dyDescent="0.35">
      <c r="A33" s="16">
        <v>43117.554678807872</v>
      </c>
      <c r="B33" s="17">
        <v>32</v>
      </c>
      <c r="C33" s="17" t="s">
        <v>29</v>
      </c>
      <c r="D33" s="18" t="s">
        <v>17</v>
      </c>
      <c r="E33" s="18" t="s">
        <v>17</v>
      </c>
      <c r="F33" s="18">
        <v>2</v>
      </c>
      <c r="G33" s="17">
        <v>4</v>
      </c>
      <c r="H33" s="17">
        <v>6</v>
      </c>
      <c r="I33" s="19">
        <v>2</v>
      </c>
      <c r="J33" s="20"/>
      <c r="K33" s="20">
        <v>39</v>
      </c>
      <c r="L33" s="20">
        <v>746</v>
      </c>
      <c r="M33" s="20" t="s">
        <v>37</v>
      </c>
      <c r="N33" s="20" t="s">
        <v>37</v>
      </c>
      <c r="O33" s="17" t="s">
        <v>73</v>
      </c>
      <c r="P33" s="20" t="s">
        <v>74</v>
      </c>
      <c r="Q33" s="19"/>
      <c r="R33" s="19"/>
      <c r="S33" s="19"/>
      <c r="T33" s="19"/>
      <c r="U33" s="19"/>
      <c r="V33" s="19"/>
      <c r="W33" s="19"/>
      <c r="X33" s="19"/>
      <c r="Y33" s="19"/>
      <c r="Z33" s="19"/>
      <c r="AA33" s="19"/>
      <c r="AB33" s="19"/>
      <c r="AC33" s="19"/>
      <c r="AD33" s="19"/>
      <c r="AE33" s="19"/>
      <c r="AF33" s="19"/>
    </row>
    <row r="34" spans="1:32" ht="15.75" customHeight="1" x14ac:dyDescent="0.35">
      <c r="A34" s="31">
        <v>43117.60547490741</v>
      </c>
      <c r="B34" s="32">
        <v>33</v>
      </c>
      <c r="C34" s="32" t="s">
        <v>29</v>
      </c>
      <c r="D34" s="33" t="s">
        <v>17</v>
      </c>
      <c r="E34" s="33" t="s">
        <v>16</v>
      </c>
      <c r="F34" s="33">
        <v>4</v>
      </c>
      <c r="G34" s="32">
        <v>2</v>
      </c>
      <c r="H34" s="32">
        <v>5</v>
      </c>
      <c r="I34" s="34">
        <v>1</v>
      </c>
      <c r="J34" s="35">
        <v>5</v>
      </c>
      <c r="K34" s="35">
        <v>8</v>
      </c>
      <c r="L34" s="35">
        <v>605</v>
      </c>
      <c r="M34" s="35" t="s">
        <v>75</v>
      </c>
      <c r="N34" s="35" t="s">
        <v>58</v>
      </c>
      <c r="O34" s="32" t="s">
        <v>76</v>
      </c>
      <c r="P34" s="35" t="s">
        <v>77</v>
      </c>
      <c r="Q34" s="34"/>
      <c r="R34" s="34"/>
      <c r="S34" s="34"/>
      <c r="T34" s="34"/>
      <c r="U34" s="34"/>
      <c r="V34" s="34"/>
      <c r="W34" s="34"/>
      <c r="X34" s="34"/>
      <c r="Y34" s="34"/>
      <c r="Z34" s="34"/>
      <c r="AA34" s="34"/>
      <c r="AB34" s="34"/>
      <c r="AC34" s="34"/>
      <c r="AD34" s="34"/>
      <c r="AE34" s="34"/>
      <c r="AF34" s="34"/>
    </row>
    <row r="35" spans="1:32" ht="15.75" customHeight="1" x14ac:dyDescent="0.35">
      <c r="A35" s="31">
        <v>43117.692182893516</v>
      </c>
      <c r="B35" s="32">
        <v>34</v>
      </c>
      <c r="C35" s="32" t="s">
        <v>15</v>
      </c>
      <c r="D35" s="33" t="s">
        <v>17</v>
      </c>
      <c r="E35" s="33" t="s">
        <v>16</v>
      </c>
      <c r="F35" s="33">
        <v>4</v>
      </c>
      <c r="G35" s="32">
        <v>4</v>
      </c>
      <c r="H35" s="32">
        <v>8</v>
      </c>
      <c r="I35" s="34">
        <v>1</v>
      </c>
      <c r="J35" s="35">
        <v>14</v>
      </c>
      <c r="K35" s="35">
        <v>9</v>
      </c>
      <c r="L35" s="35">
        <v>556</v>
      </c>
      <c r="M35" s="35" t="s">
        <v>42</v>
      </c>
      <c r="N35" s="35" t="s">
        <v>40</v>
      </c>
      <c r="O35" s="32" t="s">
        <v>27</v>
      </c>
      <c r="P35" s="34" t="s">
        <v>78</v>
      </c>
      <c r="Q35" s="34"/>
      <c r="R35" s="34"/>
      <c r="S35" s="34"/>
      <c r="T35" s="34"/>
      <c r="U35" s="34"/>
      <c r="V35" s="34"/>
      <c r="W35" s="34"/>
      <c r="X35" s="34"/>
      <c r="Y35" s="34"/>
      <c r="Z35" s="34"/>
      <c r="AA35" s="34"/>
      <c r="AB35" s="34"/>
      <c r="AC35" s="34"/>
      <c r="AD35" s="34"/>
      <c r="AE35" s="34"/>
      <c r="AF35" s="34"/>
    </row>
    <row r="36" spans="1:32" ht="15.75" customHeight="1" x14ac:dyDescent="0.35">
      <c r="A36" s="31">
        <v>43117.730380543981</v>
      </c>
      <c r="B36" s="32">
        <v>35</v>
      </c>
      <c r="C36" s="32" t="s">
        <v>15</v>
      </c>
      <c r="D36" s="33" t="s">
        <v>17</v>
      </c>
      <c r="E36" s="33" t="s">
        <v>16</v>
      </c>
      <c r="F36" s="33">
        <v>4</v>
      </c>
      <c r="G36" s="32">
        <v>4</v>
      </c>
      <c r="H36" s="32">
        <v>5</v>
      </c>
      <c r="I36" s="34">
        <v>3</v>
      </c>
      <c r="J36" s="35">
        <v>8</v>
      </c>
      <c r="K36" s="35">
        <v>6</v>
      </c>
      <c r="L36" s="35">
        <v>443</v>
      </c>
      <c r="M36" s="35" t="s">
        <v>34</v>
      </c>
      <c r="N36" s="35" t="s">
        <v>34</v>
      </c>
      <c r="O36" s="32" t="s">
        <v>21</v>
      </c>
      <c r="P36" s="34" t="s">
        <v>79</v>
      </c>
      <c r="Q36" s="34"/>
      <c r="R36" s="34"/>
      <c r="S36" s="34"/>
      <c r="T36" s="34"/>
      <c r="U36" s="34"/>
      <c r="V36" s="34"/>
      <c r="W36" s="34"/>
      <c r="X36" s="34"/>
      <c r="Y36" s="34"/>
      <c r="Z36" s="34"/>
      <c r="AA36" s="34"/>
      <c r="AB36" s="34"/>
      <c r="AC36" s="34"/>
      <c r="AD36" s="34"/>
      <c r="AE36" s="34"/>
      <c r="AF36" s="34"/>
    </row>
    <row r="37" spans="1:32" ht="15.75" customHeight="1" x14ac:dyDescent="0.35">
      <c r="A37" s="31">
        <v>43118.667548182872</v>
      </c>
      <c r="B37" s="32">
        <v>36</v>
      </c>
      <c r="C37" s="32" t="s">
        <v>15</v>
      </c>
      <c r="D37" s="33" t="s">
        <v>17</v>
      </c>
      <c r="E37" s="33" t="s">
        <v>16</v>
      </c>
      <c r="F37" s="33">
        <v>4</v>
      </c>
      <c r="G37" s="32">
        <v>4</v>
      </c>
      <c r="H37" s="32">
        <v>8</v>
      </c>
      <c r="I37" s="34">
        <v>3</v>
      </c>
      <c r="J37" s="35">
        <v>8</v>
      </c>
      <c r="K37" s="35">
        <v>14</v>
      </c>
      <c r="L37" s="35">
        <v>624</v>
      </c>
      <c r="M37" s="35" t="s">
        <v>34</v>
      </c>
      <c r="N37" s="35" t="s">
        <v>42</v>
      </c>
      <c r="O37" s="32" t="s">
        <v>35</v>
      </c>
      <c r="P37" s="35" t="s">
        <v>80</v>
      </c>
      <c r="Q37" s="34"/>
      <c r="R37" s="34"/>
      <c r="S37" s="34"/>
      <c r="T37" s="34"/>
      <c r="U37" s="34"/>
      <c r="V37" s="34"/>
      <c r="W37" s="34"/>
      <c r="X37" s="34"/>
      <c r="Y37" s="34"/>
      <c r="Z37" s="34"/>
      <c r="AA37" s="34"/>
      <c r="AB37" s="34"/>
      <c r="AC37" s="34"/>
      <c r="AD37" s="34"/>
      <c r="AE37" s="34"/>
      <c r="AF37" s="34"/>
    </row>
    <row r="38" spans="1:32" ht="15.75" customHeight="1" x14ac:dyDescent="0.35">
      <c r="A38" s="31">
        <v>43118.751585081016</v>
      </c>
      <c r="B38" s="32">
        <v>37</v>
      </c>
      <c r="C38" s="32" t="s">
        <v>15</v>
      </c>
      <c r="D38" s="33" t="s">
        <v>17</v>
      </c>
      <c r="E38" s="33" t="s">
        <v>16</v>
      </c>
      <c r="F38" s="33">
        <v>4</v>
      </c>
      <c r="G38" s="32">
        <v>4</v>
      </c>
      <c r="H38" s="32">
        <v>8</v>
      </c>
      <c r="I38" s="34">
        <v>4</v>
      </c>
      <c r="J38" s="35">
        <v>5</v>
      </c>
      <c r="K38" s="35">
        <v>6</v>
      </c>
      <c r="L38" s="35">
        <v>448</v>
      </c>
      <c r="M38" s="35" t="s">
        <v>51</v>
      </c>
      <c r="N38" s="35" t="s">
        <v>34</v>
      </c>
      <c r="O38" s="32" t="s">
        <v>81</v>
      </c>
      <c r="P38" s="35" t="s">
        <v>82</v>
      </c>
      <c r="Q38" s="34"/>
      <c r="R38" s="34"/>
      <c r="S38" s="34"/>
      <c r="T38" s="34"/>
      <c r="U38" s="34"/>
      <c r="V38" s="34"/>
      <c r="W38" s="34"/>
      <c r="X38" s="34"/>
      <c r="Y38" s="34"/>
      <c r="Z38" s="34"/>
      <c r="AA38" s="34"/>
      <c r="AB38" s="34"/>
      <c r="AC38" s="34"/>
      <c r="AD38" s="34"/>
      <c r="AE38" s="34"/>
      <c r="AF38" s="34"/>
    </row>
    <row r="39" spans="1:32" ht="15.75" customHeight="1" x14ac:dyDescent="0.35">
      <c r="A39" s="26">
        <v>43119.418631886569</v>
      </c>
      <c r="B39" s="27">
        <v>38</v>
      </c>
      <c r="C39" s="27" t="s">
        <v>15</v>
      </c>
      <c r="D39" s="28" t="s">
        <v>16</v>
      </c>
      <c r="E39" s="28" t="s">
        <v>16</v>
      </c>
      <c r="F39" s="28">
        <v>3</v>
      </c>
      <c r="G39" s="27">
        <v>4</v>
      </c>
      <c r="H39" s="27">
        <v>7</v>
      </c>
      <c r="I39" s="29">
        <v>4</v>
      </c>
      <c r="J39" s="30">
        <v>7</v>
      </c>
      <c r="K39" s="30">
        <v>9</v>
      </c>
      <c r="L39" s="30">
        <v>558</v>
      </c>
      <c r="M39" s="30" t="s">
        <v>40</v>
      </c>
      <c r="N39" s="30" t="s">
        <v>40</v>
      </c>
      <c r="O39" s="27" t="s">
        <v>19</v>
      </c>
      <c r="P39" s="30" t="s">
        <v>83</v>
      </c>
      <c r="Q39" s="29"/>
      <c r="R39" s="29"/>
      <c r="S39" s="29"/>
      <c r="T39" s="29"/>
      <c r="U39" s="29"/>
      <c r="V39" s="29"/>
      <c r="W39" s="29"/>
      <c r="X39" s="29"/>
      <c r="Y39" s="29"/>
      <c r="Z39" s="29"/>
      <c r="AA39" s="29"/>
      <c r="AB39" s="29"/>
      <c r="AC39" s="29"/>
      <c r="AD39" s="29"/>
      <c r="AE39" s="29"/>
      <c r="AF39" s="29"/>
    </row>
    <row r="40" spans="1:32" ht="15.75" customHeight="1" x14ac:dyDescent="0.35">
      <c r="A40" s="31">
        <v>43119.456625312501</v>
      </c>
      <c r="B40" s="32">
        <v>39</v>
      </c>
      <c r="C40" s="32" t="s">
        <v>15</v>
      </c>
      <c r="D40" s="33" t="s">
        <v>17</v>
      </c>
      <c r="E40" s="33" t="s">
        <v>16</v>
      </c>
      <c r="F40" s="33">
        <v>4</v>
      </c>
      <c r="G40" s="32">
        <v>1</v>
      </c>
      <c r="H40" s="32">
        <v>5</v>
      </c>
      <c r="I40" s="34">
        <v>3</v>
      </c>
      <c r="J40" s="35">
        <v>0</v>
      </c>
      <c r="K40" s="35">
        <v>1</v>
      </c>
      <c r="L40" s="35">
        <v>537</v>
      </c>
      <c r="M40" s="35" t="s">
        <v>34</v>
      </c>
      <c r="N40" s="35" t="s">
        <v>34</v>
      </c>
      <c r="O40" s="32" t="s">
        <v>84</v>
      </c>
      <c r="P40" s="35" t="s">
        <v>85</v>
      </c>
      <c r="Q40" s="34"/>
      <c r="R40" s="34"/>
      <c r="S40" s="34"/>
      <c r="T40" s="34"/>
      <c r="U40" s="34"/>
      <c r="V40" s="34"/>
      <c r="W40" s="34"/>
      <c r="X40" s="34"/>
      <c r="Y40" s="34"/>
      <c r="Z40" s="34"/>
      <c r="AA40" s="34"/>
      <c r="AB40" s="34"/>
      <c r="AC40" s="34"/>
      <c r="AD40" s="34"/>
      <c r="AE40" s="34"/>
      <c r="AF40" s="34"/>
    </row>
    <row r="41" spans="1:32" ht="15.75" customHeight="1" x14ac:dyDescent="0.35">
      <c r="A41" s="31">
        <v>43119.500700960649</v>
      </c>
      <c r="B41" s="32">
        <v>40</v>
      </c>
      <c r="C41" s="32" t="s">
        <v>29</v>
      </c>
      <c r="D41" s="33" t="s">
        <v>17</v>
      </c>
      <c r="E41" s="33" t="s">
        <v>16</v>
      </c>
      <c r="F41" s="33">
        <v>4</v>
      </c>
      <c r="G41" s="32">
        <v>2</v>
      </c>
      <c r="H41" s="32">
        <v>8</v>
      </c>
      <c r="I41" s="34">
        <v>3</v>
      </c>
      <c r="J41" s="35">
        <v>6</v>
      </c>
      <c r="K41" s="35">
        <v>7</v>
      </c>
      <c r="L41" s="35">
        <v>580</v>
      </c>
      <c r="M41" s="35" t="s">
        <v>51</v>
      </c>
      <c r="N41" s="35" t="s">
        <v>51</v>
      </c>
      <c r="O41" s="32" t="s">
        <v>35</v>
      </c>
      <c r="P41" s="35" t="s">
        <v>86</v>
      </c>
      <c r="Q41" s="34"/>
      <c r="R41" s="34"/>
      <c r="S41" s="34"/>
      <c r="T41" s="34"/>
      <c r="U41" s="34"/>
      <c r="V41" s="34"/>
      <c r="W41" s="34"/>
      <c r="X41" s="34"/>
      <c r="Y41" s="34"/>
      <c r="Z41" s="34"/>
      <c r="AA41" s="34"/>
      <c r="AB41" s="34"/>
      <c r="AC41" s="34"/>
      <c r="AD41" s="34"/>
      <c r="AE41" s="34"/>
      <c r="AF41" s="34"/>
    </row>
    <row r="42" spans="1:32" ht="15.75" customHeight="1" x14ac:dyDescent="0.35">
      <c r="A42" s="31">
        <v>43119.546011979168</v>
      </c>
      <c r="B42" s="32">
        <v>41</v>
      </c>
      <c r="C42" s="32" t="s">
        <v>29</v>
      </c>
      <c r="D42" s="33" t="s">
        <v>17</v>
      </c>
      <c r="E42" s="33" t="s">
        <v>16</v>
      </c>
      <c r="F42" s="33">
        <v>4</v>
      </c>
      <c r="G42" s="32">
        <v>4</v>
      </c>
      <c r="H42" s="32">
        <v>6</v>
      </c>
      <c r="I42" s="34">
        <v>2</v>
      </c>
      <c r="J42" s="35">
        <v>4</v>
      </c>
      <c r="K42" s="35">
        <v>5</v>
      </c>
      <c r="L42" s="35">
        <v>470</v>
      </c>
      <c r="M42" s="35" t="s">
        <v>42</v>
      </c>
      <c r="N42" s="35" t="s">
        <v>42</v>
      </c>
      <c r="O42" s="32" t="s">
        <v>21</v>
      </c>
      <c r="P42" s="35" t="s">
        <v>87</v>
      </c>
      <c r="Q42" s="34"/>
      <c r="R42" s="34"/>
      <c r="S42" s="34"/>
      <c r="T42" s="34"/>
      <c r="U42" s="34"/>
      <c r="V42" s="34"/>
      <c r="W42" s="34"/>
      <c r="X42" s="34"/>
      <c r="Y42" s="34"/>
      <c r="Z42" s="34"/>
      <c r="AA42" s="34"/>
      <c r="AB42" s="34"/>
      <c r="AC42" s="34"/>
      <c r="AD42" s="34"/>
      <c r="AE42" s="34"/>
      <c r="AF42" s="34"/>
    </row>
    <row r="43" spans="1:32" ht="15.75" customHeight="1" x14ac:dyDescent="0.35">
      <c r="A43" s="31">
        <v>43119.605944837967</v>
      </c>
      <c r="B43" s="32">
        <v>42</v>
      </c>
      <c r="C43" s="32" t="s">
        <v>15</v>
      </c>
      <c r="D43" s="33" t="s">
        <v>17</v>
      </c>
      <c r="E43" s="33" t="s">
        <v>16</v>
      </c>
      <c r="F43" s="33">
        <v>4</v>
      </c>
      <c r="G43" s="32">
        <v>4</v>
      </c>
      <c r="H43" s="32">
        <v>8</v>
      </c>
      <c r="I43" s="34">
        <v>1</v>
      </c>
      <c r="J43" s="35">
        <v>23</v>
      </c>
      <c r="K43" s="35">
        <v>11</v>
      </c>
      <c r="L43" s="35">
        <v>715</v>
      </c>
      <c r="M43" s="35" t="s">
        <v>34</v>
      </c>
      <c r="N43" s="35" t="s">
        <v>34</v>
      </c>
      <c r="O43" s="32" t="s">
        <v>81</v>
      </c>
      <c r="P43" s="35" t="s">
        <v>88</v>
      </c>
      <c r="Q43" s="34"/>
      <c r="R43" s="34"/>
      <c r="S43" s="34"/>
      <c r="T43" s="34"/>
      <c r="U43" s="34"/>
      <c r="V43" s="34"/>
      <c r="W43" s="34"/>
      <c r="X43" s="34"/>
      <c r="Y43" s="34"/>
      <c r="Z43" s="34"/>
      <c r="AA43" s="34"/>
      <c r="AB43" s="34"/>
      <c r="AC43" s="34"/>
      <c r="AD43" s="34"/>
      <c r="AE43" s="34"/>
      <c r="AF43" s="34"/>
    </row>
    <row r="44" spans="1:32" ht="15.75" customHeight="1" x14ac:dyDescent="0.35">
      <c r="A44" s="31">
        <v>43119.65343229167</v>
      </c>
      <c r="B44" s="32">
        <v>43</v>
      </c>
      <c r="C44" s="32" t="s">
        <v>15</v>
      </c>
      <c r="D44" s="33" t="s">
        <v>17</v>
      </c>
      <c r="E44" s="33" t="s">
        <v>16</v>
      </c>
      <c r="F44" s="33">
        <v>4</v>
      </c>
      <c r="G44" s="32">
        <v>4</v>
      </c>
      <c r="H44" s="32">
        <v>3</v>
      </c>
      <c r="I44" s="34">
        <v>1</v>
      </c>
      <c r="J44" s="35">
        <v>17</v>
      </c>
      <c r="K44" s="35">
        <v>13</v>
      </c>
      <c r="L44" s="35">
        <v>463</v>
      </c>
      <c r="M44" s="35" t="s">
        <v>34</v>
      </c>
      <c r="N44" s="35" t="s">
        <v>34</v>
      </c>
      <c r="O44" s="32" t="s">
        <v>81</v>
      </c>
      <c r="P44" s="35" t="s">
        <v>89</v>
      </c>
      <c r="Q44" s="34"/>
      <c r="R44" s="34"/>
      <c r="S44" s="34"/>
      <c r="T44" s="34"/>
      <c r="U44" s="34"/>
      <c r="V44" s="34"/>
      <c r="W44" s="34"/>
      <c r="X44" s="34"/>
      <c r="Y44" s="34"/>
      <c r="Z44" s="34"/>
      <c r="AA44" s="34"/>
      <c r="AB44" s="34"/>
      <c r="AC44" s="34"/>
      <c r="AD44" s="34"/>
      <c r="AE44" s="34"/>
      <c r="AF44" s="34"/>
    </row>
    <row r="45" spans="1:32" ht="15.75" customHeight="1" x14ac:dyDescent="0.35">
      <c r="A45" s="26">
        <v>43122.430092835653</v>
      </c>
      <c r="B45" s="27">
        <v>45</v>
      </c>
      <c r="C45" s="27" t="s">
        <v>15</v>
      </c>
      <c r="D45" s="28" t="s">
        <v>16</v>
      </c>
      <c r="E45" s="28" t="s">
        <v>16</v>
      </c>
      <c r="F45" s="28">
        <v>3</v>
      </c>
      <c r="G45" s="27">
        <v>1</v>
      </c>
      <c r="H45" s="27">
        <v>7</v>
      </c>
      <c r="I45" s="29">
        <v>2</v>
      </c>
      <c r="J45" s="30">
        <v>22</v>
      </c>
      <c r="K45" s="30">
        <v>28</v>
      </c>
      <c r="L45" s="30">
        <v>689</v>
      </c>
      <c r="M45" s="30" t="s">
        <v>37</v>
      </c>
      <c r="N45" s="30" t="s">
        <v>37</v>
      </c>
      <c r="O45" s="27" t="s">
        <v>21</v>
      </c>
      <c r="P45" s="29" t="s">
        <v>90</v>
      </c>
      <c r="Q45" s="29"/>
      <c r="R45" s="29"/>
      <c r="S45" s="29"/>
      <c r="T45" s="29"/>
      <c r="U45" s="29"/>
      <c r="V45" s="29"/>
      <c r="W45" s="29"/>
      <c r="X45" s="29"/>
      <c r="Y45" s="29"/>
      <c r="Z45" s="29"/>
      <c r="AA45" s="29"/>
      <c r="AB45" s="29"/>
      <c r="AC45" s="29"/>
      <c r="AD45" s="29"/>
      <c r="AE45" s="29"/>
      <c r="AF45" s="29"/>
    </row>
    <row r="46" spans="1:32" ht="15.75" customHeight="1" x14ac:dyDescent="0.35">
      <c r="A46" s="26">
        <v>43122.638042372681</v>
      </c>
      <c r="B46" s="27">
        <v>46</v>
      </c>
      <c r="C46" s="27" t="s">
        <v>29</v>
      </c>
      <c r="D46" s="28" t="s">
        <v>16</v>
      </c>
      <c r="E46" s="28" t="s">
        <v>16</v>
      </c>
      <c r="F46" s="28">
        <v>3</v>
      </c>
      <c r="G46" s="27">
        <v>3</v>
      </c>
      <c r="H46" s="27">
        <v>2</v>
      </c>
      <c r="I46" s="29">
        <v>2</v>
      </c>
      <c r="J46" s="30">
        <v>13</v>
      </c>
      <c r="K46" s="30">
        <v>12</v>
      </c>
      <c r="L46" s="30">
        <v>403</v>
      </c>
      <c r="M46" s="30" t="s">
        <v>40</v>
      </c>
      <c r="N46" s="30" t="s">
        <v>42</v>
      </c>
      <c r="O46" s="27" t="s">
        <v>91</v>
      </c>
      <c r="P46" s="30" t="s">
        <v>92</v>
      </c>
      <c r="Q46" s="29"/>
      <c r="R46" s="29"/>
      <c r="S46" s="29"/>
      <c r="T46" s="29"/>
      <c r="U46" s="29"/>
      <c r="V46" s="29"/>
      <c r="W46" s="29"/>
      <c r="X46" s="29"/>
      <c r="Y46" s="29"/>
      <c r="Z46" s="29"/>
      <c r="AA46" s="29"/>
      <c r="AB46" s="29"/>
      <c r="AC46" s="29"/>
      <c r="AD46" s="29"/>
      <c r="AE46" s="29"/>
      <c r="AF46" s="29"/>
    </row>
    <row r="47" spans="1:32" ht="15.75" customHeight="1" x14ac:dyDescent="0.35">
      <c r="A47" s="26">
        <v>43122.707833344903</v>
      </c>
      <c r="B47" s="27">
        <v>47</v>
      </c>
      <c r="C47" s="27" t="s">
        <v>29</v>
      </c>
      <c r="D47" s="28" t="s">
        <v>16</v>
      </c>
      <c r="E47" s="28" t="s">
        <v>16</v>
      </c>
      <c r="F47" s="28">
        <v>3</v>
      </c>
      <c r="G47" s="27">
        <v>3</v>
      </c>
      <c r="H47" s="27">
        <v>1</v>
      </c>
      <c r="I47" s="29">
        <v>2</v>
      </c>
      <c r="J47" s="30">
        <v>21</v>
      </c>
      <c r="K47" s="30">
        <v>25</v>
      </c>
      <c r="L47" s="30">
        <v>701</v>
      </c>
      <c r="M47" s="30" t="s">
        <v>40</v>
      </c>
      <c r="N47" s="30" t="s">
        <v>40</v>
      </c>
      <c r="O47" s="27" t="s">
        <v>21</v>
      </c>
      <c r="P47" s="30" t="s">
        <v>93</v>
      </c>
      <c r="Q47" s="29"/>
      <c r="R47" s="29"/>
      <c r="S47" s="29"/>
      <c r="T47" s="29"/>
      <c r="U47" s="29"/>
      <c r="V47" s="29"/>
      <c r="W47" s="29"/>
      <c r="X47" s="29"/>
      <c r="Y47" s="29"/>
      <c r="Z47" s="29"/>
      <c r="AA47" s="29"/>
      <c r="AB47" s="29"/>
      <c r="AC47" s="29"/>
      <c r="AD47" s="29"/>
      <c r="AE47" s="29"/>
      <c r="AF47" s="29"/>
    </row>
    <row r="48" spans="1:32" ht="15.75" customHeight="1" x14ac:dyDescent="0.35">
      <c r="A48" s="26">
        <v>43122.746193599538</v>
      </c>
      <c r="B48" s="27">
        <v>48</v>
      </c>
      <c r="C48" s="27" t="s">
        <v>29</v>
      </c>
      <c r="D48" s="28" t="s">
        <v>16</v>
      </c>
      <c r="E48" s="28" t="s">
        <v>16</v>
      </c>
      <c r="F48" s="28">
        <v>3</v>
      </c>
      <c r="G48" s="27">
        <v>2</v>
      </c>
      <c r="H48" s="27">
        <v>4</v>
      </c>
      <c r="I48" s="29">
        <v>2</v>
      </c>
      <c r="J48" s="30">
        <v>16</v>
      </c>
      <c r="K48" s="30">
        <v>18</v>
      </c>
      <c r="L48" s="30">
        <v>811</v>
      </c>
      <c r="M48" s="30" t="s">
        <v>37</v>
      </c>
      <c r="N48" s="30" t="s">
        <v>37</v>
      </c>
      <c r="O48" s="27" t="s">
        <v>81</v>
      </c>
      <c r="P48" s="30" t="s">
        <v>94</v>
      </c>
      <c r="Q48" s="29"/>
      <c r="R48" s="29"/>
      <c r="S48" s="29"/>
      <c r="T48" s="29"/>
      <c r="U48" s="29"/>
      <c r="V48" s="29"/>
      <c r="W48" s="29"/>
      <c r="X48" s="29"/>
      <c r="Y48" s="29"/>
      <c r="Z48" s="29"/>
      <c r="AA48" s="29"/>
      <c r="AB48" s="29"/>
      <c r="AC48" s="29"/>
      <c r="AD48" s="29"/>
      <c r="AE48" s="29"/>
      <c r="AF48" s="29"/>
    </row>
    <row r="49" spans="1:32" ht="15.75" customHeight="1" x14ac:dyDescent="0.35">
      <c r="A49" s="31">
        <v>43123.413705092593</v>
      </c>
      <c r="B49" s="32">
        <v>44</v>
      </c>
      <c r="C49" s="32" t="s">
        <v>29</v>
      </c>
      <c r="D49" s="33" t="s">
        <v>17</v>
      </c>
      <c r="E49" s="33" t="s">
        <v>16</v>
      </c>
      <c r="F49" s="33">
        <v>4</v>
      </c>
      <c r="G49" s="32">
        <v>3</v>
      </c>
      <c r="H49" s="32">
        <v>4</v>
      </c>
      <c r="I49" s="34">
        <v>3</v>
      </c>
      <c r="J49" s="35">
        <v>20</v>
      </c>
      <c r="K49" s="35">
        <v>24</v>
      </c>
      <c r="L49" s="35">
        <v>654</v>
      </c>
      <c r="M49" s="35" t="s">
        <v>40</v>
      </c>
      <c r="N49" s="35" t="s">
        <v>40</v>
      </c>
      <c r="O49" s="32" t="s">
        <v>95</v>
      </c>
      <c r="P49" s="35" t="s">
        <v>96</v>
      </c>
      <c r="Q49" s="34"/>
      <c r="R49" s="34"/>
      <c r="S49" s="34"/>
      <c r="T49" s="34"/>
      <c r="U49" s="34"/>
      <c r="V49" s="34"/>
      <c r="W49" s="34"/>
      <c r="X49" s="34"/>
      <c r="Y49" s="34"/>
      <c r="Z49" s="34"/>
      <c r="AA49" s="34"/>
      <c r="AB49" s="34"/>
      <c r="AC49" s="34"/>
      <c r="AD49" s="34"/>
      <c r="AE49" s="34"/>
      <c r="AF49" s="34"/>
    </row>
    <row r="50" spans="1:32" ht="15.75" customHeight="1" x14ac:dyDescent="0.35">
      <c r="A50" s="31">
        <v>43123.452121354167</v>
      </c>
      <c r="B50" s="32">
        <v>49</v>
      </c>
      <c r="C50" s="32" t="s">
        <v>29</v>
      </c>
      <c r="D50" s="33" t="s">
        <v>17</v>
      </c>
      <c r="E50" s="33" t="s">
        <v>16</v>
      </c>
      <c r="F50" s="33">
        <v>4</v>
      </c>
      <c r="G50" s="32">
        <v>3</v>
      </c>
      <c r="H50" s="32">
        <v>7</v>
      </c>
      <c r="I50" s="34">
        <v>3</v>
      </c>
      <c r="J50" s="35">
        <v>2</v>
      </c>
      <c r="K50" s="35">
        <v>2</v>
      </c>
      <c r="L50" s="35">
        <v>317</v>
      </c>
      <c r="M50" s="35" t="s">
        <v>37</v>
      </c>
      <c r="N50" s="35" t="s">
        <v>34</v>
      </c>
      <c r="O50" s="32" t="s">
        <v>19</v>
      </c>
      <c r="P50" s="35" t="s">
        <v>97</v>
      </c>
      <c r="Q50" s="34"/>
      <c r="R50" s="34"/>
      <c r="S50" s="34"/>
      <c r="T50" s="34"/>
      <c r="U50" s="34"/>
      <c r="V50" s="34"/>
      <c r="W50" s="34"/>
      <c r="X50" s="34"/>
      <c r="Y50" s="34"/>
      <c r="Z50" s="34"/>
      <c r="AA50" s="34"/>
      <c r="AB50" s="34"/>
      <c r="AC50" s="34"/>
      <c r="AD50" s="34"/>
      <c r="AE50" s="34"/>
      <c r="AF50" s="34"/>
    </row>
    <row r="51" spans="1:32" ht="15.75" customHeight="1" x14ac:dyDescent="0.35">
      <c r="A51" s="31">
        <v>43123.558942731484</v>
      </c>
      <c r="B51" s="32">
        <v>50</v>
      </c>
      <c r="C51" s="32" t="s">
        <v>15</v>
      </c>
      <c r="D51" s="33" t="s">
        <v>17</v>
      </c>
      <c r="E51" s="33" t="s">
        <v>16</v>
      </c>
      <c r="F51" s="33">
        <v>4</v>
      </c>
      <c r="G51" s="32">
        <v>3</v>
      </c>
      <c r="H51" s="32">
        <v>5</v>
      </c>
      <c r="I51" s="34">
        <v>2</v>
      </c>
      <c r="J51" s="35">
        <v>18</v>
      </c>
      <c r="K51" s="35">
        <v>21</v>
      </c>
      <c r="L51" s="35">
        <v>726</v>
      </c>
      <c r="M51" s="35" t="s">
        <v>37</v>
      </c>
      <c r="N51" s="35" t="s">
        <v>34</v>
      </c>
      <c r="O51" s="32" t="s">
        <v>98</v>
      </c>
      <c r="P51" s="34" t="s">
        <v>99</v>
      </c>
      <c r="Q51" s="34"/>
      <c r="R51" s="34"/>
      <c r="S51" s="34"/>
      <c r="T51" s="34"/>
      <c r="U51" s="34"/>
      <c r="V51" s="34"/>
      <c r="W51" s="34"/>
      <c r="X51" s="34"/>
      <c r="Y51" s="34"/>
      <c r="Z51" s="34"/>
      <c r="AA51" s="34"/>
      <c r="AB51" s="34"/>
      <c r="AC51" s="34"/>
      <c r="AD51" s="34"/>
      <c r="AE51" s="34"/>
      <c r="AF51" s="34"/>
    </row>
    <row r="52" spans="1:32" ht="15.75" customHeight="1" x14ac:dyDescent="0.35">
      <c r="A52" s="31">
        <v>43123.596483692134</v>
      </c>
      <c r="B52" s="32">
        <v>51</v>
      </c>
      <c r="C52" s="32" t="s">
        <v>29</v>
      </c>
      <c r="D52" s="33" t="s">
        <v>17</v>
      </c>
      <c r="E52" s="33" t="s">
        <v>16</v>
      </c>
      <c r="F52" s="33">
        <v>4</v>
      </c>
      <c r="G52" s="32">
        <v>4</v>
      </c>
      <c r="H52" s="32">
        <v>5</v>
      </c>
      <c r="I52" s="34">
        <v>3</v>
      </c>
      <c r="J52" s="35">
        <v>8</v>
      </c>
      <c r="K52" s="35">
        <v>9</v>
      </c>
      <c r="L52" s="35">
        <v>361</v>
      </c>
      <c r="M52" s="35" t="s">
        <v>100</v>
      </c>
      <c r="N52" s="35" t="s">
        <v>100</v>
      </c>
      <c r="O52" s="32" t="s">
        <v>19</v>
      </c>
      <c r="P52" s="35" t="s">
        <v>101</v>
      </c>
      <c r="Q52" s="34"/>
      <c r="R52" s="34"/>
      <c r="S52" s="34"/>
      <c r="T52" s="34"/>
      <c r="U52" s="34"/>
      <c r="V52" s="34"/>
      <c r="W52" s="34"/>
      <c r="X52" s="34"/>
      <c r="Y52" s="34"/>
      <c r="Z52" s="34"/>
      <c r="AA52" s="34"/>
      <c r="AB52" s="34"/>
      <c r="AC52" s="34"/>
      <c r="AD52" s="34"/>
      <c r="AE52" s="34"/>
      <c r="AF52" s="34"/>
    </row>
    <row r="53" spans="1:32" ht="15.75" customHeight="1" x14ac:dyDescent="0.35"/>
    <row r="54" spans="1:32" ht="15.75" customHeight="1" x14ac:dyDescent="0.35">
      <c r="B54" s="4" t="s">
        <v>15</v>
      </c>
      <c r="C54" s="4">
        <f>COUNTIF(C2:C52,"F")</f>
        <v>34</v>
      </c>
      <c r="J54" s="36" t="s">
        <v>102</v>
      </c>
    </row>
    <row r="55" spans="1:32" ht="15.75" customHeight="1" x14ac:dyDescent="0.35">
      <c r="A55" s="4" t="s">
        <v>103</v>
      </c>
      <c r="B55" s="4" t="s">
        <v>29</v>
      </c>
      <c r="C55" s="4">
        <f>51-C54</f>
        <v>17</v>
      </c>
      <c r="I55" s="23" t="s">
        <v>103</v>
      </c>
      <c r="J55" s="4">
        <f>SUM(J2:J11,J23,J31:J32)</f>
        <v>105</v>
      </c>
      <c r="K55" s="4">
        <f>SUM(K2:K11,K23,K31:K32)</f>
        <v>158</v>
      </c>
      <c r="L55" s="4">
        <f>SUM(L2:L11,L23,L31:L32)</f>
        <v>6393</v>
      </c>
    </row>
    <row r="56" spans="1:32" ht="15.75" customHeight="1" x14ac:dyDescent="0.35">
      <c r="A56" s="4" t="s">
        <v>104</v>
      </c>
      <c r="I56" s="17" t="s">
        <v>104</v>
      </c>
      <c r="J56" s="4">
        <f>SUM(J12:J22,J33)</f>
        <v>170</v>
      </c>
      <c r="K56" s="4">
        <f>SUM(K12:K22,K33)</f>
        <v>259</v>
      </c>
      <c r="L56" s="4">
        <f>SUM(L12:L22,L33)</f>
        <v>6281</v>
      </c>
    </row>
    <row r="57" spans="1:32" ht="15.75" customHeight="1" x14ac:dyDescent="0.35">
      <c r="A57" s="4" t="s">
        <v>105</v>
      </c>
      <c r="F57" s="6"/>
      <c r="G57" s="6"/>
      <c r="I57" s="28" t="s">
        <v>105</v>
      </c>
      <c r="J57" s="4">
        <f>SUM(J24:J30,J39,J45:J48)</f>
        <v>186</v>
      </c>
      <c r="K57" s="4">
        <f>SUM(K24:K30,K39,K45:K48)</f>
        <v>203</v>
      </c>
      <c r="L57" s="4">
        <f>SUM(L24:L30,L39,L45:L48)</f>
        <v>6012</v>
      </c>
    </row>
    <row r="58" spans="1:32" ht="15.75" customHeight="1" x14ac:dyDescent="0.35">
      <c r="A58" s="4" t="s">
        <v>106</v>
      </c>
      <c r="F58" s="6"/>
      <c r="G58" s="6"/>
      <c r="I58" s="33" t="s">
        <v>106</v>
      </c>
      <c r="J58" s="4">
        <f>SUM(J34:J38,J40:J44,J49:J52)</f>
        <v>138</v>
      </c>
      <c r="K58" s="4">
        <f>SUM(K34:K38,K40:K44,K49:K52)</f>
        <v>136</v>
      </c>
      <c r="L58" s="4">
        <f>SUM(L34:L38,L40:L44,L49:L52)</f>
        <v>7499</v>
      </c>
    </row>
    <row r="59" spans="1:32" ht="15.75" customHeight="1" x14ac:dyDescent="0.35">
      <c r="F59" s="6"/>
      <c r="G59" s="6"/>
    </row>
    <row r="60" spans="1:32" ht="15.75" customHeight="1" x14ac:dyDescent="0.35">
      <c r="F60" s="6"/>
      <c r="G60" s="6"/>
      <c r="J60" s="36" t="s">
        <v>107</v>
      </c>
    </row>
    <row r="61" spans="1:32" ht="15.75" customHeight="1" x14ac:dyDescent="0.35">
      <c r="F61" s="37"/>
      <c r="G61" s="37"/>
      <c r="I61" s="23" t="s">
        <v>103</v>
      </c>
      <c r="J61" s="4">
        <f>AVERAGE(J2:J11,J23,J31:J32)</f>
        <v>8.0769230769230766</v>
      </c>
      <c r="K61" s="4">
        <f t="shared" ref="K61:L61" si="0">AVERAGE(K2:K11,K23,K31:K32)</f>
        <v>12.153846153846153</v>
      </c>
      <c r="L61" s="4">
        <f t="shared" si="0"/>
        <v>491.76923076923077</v>
      </c>
    </row>
    <row r="62" spans="1:32" ht="15.75" customHeight="1" x14ac:dyDescent="0.35">
      <c r="I62" s="17" t="s">
        <v>104</v>
      </c>
      <c r="J62" s="4">
        <f>AVERAGE(J12:J22,J33)</f>
        <v>15.454545454545455</v>
      </c>
      <c r="K62" s="4">
        <f t="shared" ref="K62:L62" si="1">AVERAGE(K12:K22,K33)</f>
        <v>21.583333333333332</v>
      </c>
      <c r="L62" s="4">
        <f t="shared" si="1"/>
        <v>571</v>
      </c>
    </row>
    <row r="63" spans="1:32" ht="15.75" customHeight="1" x14ac:dyDescent="0.35">
      <c r="I63" s="28" t="s">
        <v>105</v>
      </c>
      <c r="J63" s="4">
        <f>AVERAGE(J24:J30,J39,J45:J48)</f>
        <v>15.5</v>
      </c>
      <c r="K63" s="4">
        <f t="shared" ref="K63:L63" si="2">AVERAGE(K24:K30,K39,K45:K48)</f>
        <v>16.916666666666668</v>
      </c>
      <c r="L63" s="4">
        <f t="shared" si="2"/>
        <v>601.20000000000005</v>
      </c>
    </row>
    <row r="64" spans="1:32" ht="15.75" customHeight="1" x14ac:dyDescent="0.35">
      <c r="I64" s="33" t="s">
        <v>106</v>
      </c>
      <c r="J64" s="4">
        <f>AVERAGE(J34:J38,J40:J44,J49:J52)</f>
        <v>9.8571428571428577</v>
      </c>
      <c r="K64" s="4">
        <f>K58/14</f>
        <v>9.7142857142857135</v>
      </c>
      <c r="L64" s="4">
        <f>L58/14</f>
        <v>535.64285714285711</v>
      </c>
    </row>
    <row r="65" spans="9:12" ht="15.75" customHeight="1" x14ac:dyDescent="0.35"/>
    <row r="66" spans="9:12" ht="15.75" customHeight="1" x14ac:dyDescent="0.35">
      <c r="I66" s="4" t="s">
        <v>108</v>
      </c>
      <c r="J66" s="4">
        <f t="shared" ref="J66:L67" si="3">SUM(J61,J63)</f>
        <v>23.576923076923077</v>
      </c>
      <c r="K66" s="4">
        <f t="shared" si="3"/>
        <v>29.070512820512821</v>
      </c>
      <c r="L66" s="4">
        <f t="shared" si="3"/>
        <v>1092.9692307692308</v>
      </c>
    </row>
    <row r="67" spans="9:12" ht="15.75" customHeight="1" x14ac:dyDescent="0.35">
      <c r="I67" s="4" t="s">
        <v>109</v>
      </c>
      <c r="J67" s="4">
        <f t="shared" si="3"/>
        <v>25.311688311688314</v>
      </c>
      <c r="K67" s="4">
        <f t="shared" si="3"/>
        <v>31.297619047619044</v>
      </c>
      <c r="L67" s="4">
        <f t="shared" si="3"/>
        <v>1106.6428571428571</v>
      </c>
    </row>
    <row r="68" spans="9:12" ht="15.75" customHeight="1" x14ac:dyDescent="0.35">
      <c r="I68" s="4" t="s">
        <v>110</v>
      </c>
      <c r="J68" s="4">
        <f>SUM(J61,J62)</f>
        <v>23.531468531468533</v>
      </c>
      <c r="K68" s="4">
        <f>SUM(K61,K62)</f>
        <v>33.737179487179489</v>
      </c>
      <c r="L68" s="4">
        <f>SUM(L61,L62)</f>
        <v>1062.7692307692307</v>
      </c>
    </row>
    <row r="69" spans="9:12" ht="15.75" customHeight="1" x14ac:dyDescent="0.35">
      <c r="I69" s="4" t="s">
        <v>111</v>
      </c>
      <c r="J69" s="4">
        <f>SUM(J63,J64)</f>
        <v>25.357142857142858</v>
      </c>
      <c r="K69" s="4">
        <f>SUM(K63,K64)</f>
        <v>26.63095238095238</v>
      </c>
      <c r="L69" s="4">
        <f>SUM(L63,L64)</f>
        <v>1136.8428571428572</v>
      </c>
    </row>
    <row r="70" spans="9:12" ht="15.75" customHeight="1" x14ac:dyDescent="0.35"/>
    <row r="71" spans="9:12" ht="15.75" customHeight="1" x14ac:dyDescent="0.35"/>
    <row r="72" spans="9:12" ht="15.75" customHeight="1" x14ac:dyDescent="0.35">
      <c r="I72" s="4" t="s">
        <v>112</v>
      </c>
      <c r="J72" s="4" t="s">
        <v>112</v>
      </c>
      <c r="K72" s="4" t="s">
        <v>113</v>
      </c>
      <c r="L72" s="4" t="s">
        <v>114</v>
      </c>
    </row>
    <row r="73" spans="9:12" ht="15.75" customHeight="1" x14ac:dyDescent="0.35">
      <c r="I73" s="4" t="s">
        <v>115</v>
      </c>
      <c r="J73" s="4">
        <v>1</v>
      </c>
      <c r="K73" s="4">
        <v>62</v>
      </c>
      <c r="L73" s="4">
        <v>1.5</v>
      </c>
    </row>
    <row r="74" spans="9:12" ht="15.75" customHeight="1" x14ac:dyDescent="0.35">
      <c r="I74" s="4" t="s">
        <v>116</v>
      </c>
      <c r="J74" s="4">
        <v>1.95</v>
      </c>
      <c r="K74" s="4">
        <v>72</v>
      </c>
      <c r="L74" s="4">
        <v>2.7</v>
      </c>
    </row>
    <row r="75" spans="9:12" ht="15.75" customHeight="1" x14ac:dyDescent="0.35">
      <c r="I75" s="4" t="s">
        <v>117</v>
      </c>
      <c r="J75" s="4">
        <v>1.98</v>
      </c>
      <c r="K75" s="4">
        <v>76</v>
      </c>
      <c r="L75" s="4">
        <v>2.2000000000000002</v>
      </c>
    </row>
    <row r="76" spans="9:12" ht="15.75" customHeight="1" x14ac:dyDescent="0.35">
      <c r="I76" s="4" t="s">
        <v>118</v>
      </c>
      <c r="J76" s="4">
        <v>1.2</v>
      </c>
      <c r="K76" s="4">
        <v>66</v>
      </c>
      <c r="L76" s="4">
        <v>1.2</v>
      </c>
    </row>
    <row r="77" spans="9:12" ht="15.75" customHeight="1" x14ac:dyDescent="0.35"/>
    <row r="78" spans="9:12" ht="15.75" customHeight="1" x14ac:dyDescent="0.35"/>
    <row r="79" spans="9:12" ht="15.75" customHeight="1" x14ac:dyDescent="0.35"/>
    <row r="80" spans="9:12"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spans="1:22" ht="15.75" customHeight="1" x14ac:dyDescent="0.35"/>
    <row r="114" spans="1:22" ht="15.75" customHeight="1" x14ac:dyDescent="0.35"/>
    <row r="115" spans="1:22" ht="15.75" customHeight="1" x14ac:dyDescent="0.35"/>
    <row r="116" spans="1:22" ht="15.75" customHeight="1" x14ac:dyDescent="0.35"/>
    <row r="117" spans="1:22" ht="15.75" customHeight="1" x14ac:dyDescent="0.35"/>
    <row r="118" spans="1:22" ht="15.75" customHeight="1" x14ac:dyDescent="0.35"/>
    <row r="119" spans="1:22" ht="15.75" customHeight="1" x14ac:dyDescent="0.35"/>
    <row r="120" spans="1:22" ht="15.75" customHeight="1" x14ac:dyDescent="0.35"/>
    <row r="121" spans="1:22" ht="15.75" customHeight="1" x14ac:dyDescent="0.35"/>
    <row r="122" spans="1:22" ht="15.75" customHeight="1" x14ac:dyDescent="0.35"/>
    <row r="123" spans="1:22" ht="15.75" customHeight="1" x14ac:dyDescent="0.35"/>
    <row r="124" spans="1:22" ht="15.75" customHeight="1" x14ac:dyDescent="0.35"/>
    <row r="125" spans="1:22" ht="15.75" customHeight="1" x14ac:dyDescent="0.35">
      <c r="A125" s="4" t="s">
        <v>129</v>
      </c>
    </row>
    <row r="126" spans="1:22" ht="15.75" customHeight="1" thickBot="1" x14ac:dyDescent="0.4">
      <c r="A126"/>
      <c r="B126" t="s">
        <v>112</v>
      </c>
      <c r="C126"/>
      <c r="D126"/>
      <c r="E126"/>
      <c r="F126"/>
      <c r="G126"/>
      <c r="H126"/>
      <c r="I126" s="38" t="s">
        <v>119</v>
      </c>
      <c r="J126" s="39" t="s">
        <v>120</v>
      </c>
      <c r="K126"/>
      <c r="L126"/>
      <c r="M126"/>
      <c r="N126"/>
      <c r="O126"/>
      <c r="P126"/>
      <c r="Q126"/>
      <c r="R126"/>
      <c r="S126"/>
      <c r="T126"/>
      <c r="U126"/>
      <c r="V126"/>
    </row>
    <row r="127" spans="1:22" ht="15.75" customHeight="1" thickBot="1" x14ac:dyDescent="0.4">
      <c r="A127"/>
      <c r="B127" s="40"/>
      <c r="C127" s="41"/>
      <c r="D127" s="42" t="s">
        <v>121</v>
      </c>
      <c r="E127" s="41" t="s">
        <v>122</v>
      </c>
      <c r="F127" s="41" t="s">
        <v>123</v>
      </c>
      <c r="G127" s="41" t="s">
        <v>124</v>
      </c>
      <c r="H127" s="41" t="s">
        <v>125</v>
      </c>
      <c r="I127"/>
      <c r="J127"/>
      <c r="K127"/>
      <c r="L127"/>
      <c r="M127"/>
      <c r="N127"/>
      <c r="O127"/>
      <c r="P127"/>
      <c r="Q127"/>
      <c r="R127"/>
      <c r="S127"/>
      <c r="T127"/>
      <c r="U127"/>
      <c r="V127"/>
    </row>
    <row r="128" spans="1:22" ht="15.75" customHeight="1" thickBot="1" x14ac:dyDescent="0.4">
      <c r="A128"/>
      <c r="B128" s="43" t="s">
        <v>115</v>
      </c>
      <c r="C128" s="44" t="s">
        <v>126</v>
      </c>
      <c r="D128" s="105">
        <v>26</v>
      </c>
      <c r="E128" s="44">
        <v>1.19</v>
      </c>
      <c r="F128" s="45">
        <v>0.65</v>
      </c>
      <c r="G128" s="46">
        <v>1.32</v>
      </c>
      <c r="H128" s="44">
        <v>0.88</v>
      </c>
      <c r="I128">
        <f>MAX(E128:H128)</f>
        <v>1.32</v>
      </c>
      <c r="J128">
        <f>MIN(E128:H128)</f>
        <v>0.65</v>
      </c>
      <c r="K128"/>
      <c r="L128"/>
      <c r="M128"/>
      <c r="N128"/>
      <c r="O128"/>
      <c r="P128"/>
      <c r="Q128"/>
      <c r="R128"/>
      <c r="S128"/>
      <c r="T128"/>
      <c r="U128"/>
      <c r="V128"/>
    </row>
    <row r="129" spans="1:22" ht="15.75" customHeight="1" thickBot="1" x14ac:dyDescent="0.4">
      <c r="A129"/>
      <c r="B129" s="43"/>
      <c r="C129" s="44" t="s">
        <v>127</v>
      </c>
      <c r="D129" s="106"/>
      <c r="E129" s="44">
        <v>1.357</v>
      </c>
      <c r="F129" s="45">
        <v>0.84599999999999997</v>
      </c>
      <c r="G129" s="46">
        <v>1.282</v>
      </c>
      <c r="H129" s="44">
        <v>0.76600000000000001</v>
      </c>
      <c r="I129">
        <f t="shared" ref="I129:I161" si="4">MAX(E129:H129)</f>
        <v>1.357</v>
      </c>
      <c r="J129">
        <f t="shared" ref="J129:J161" si="5">MIN(E129:H129)</f>
        <v>0.76600000000000001</v>
      </c>
      <c r="K129"/>
      <c r="L129"/>
      <c r="M129"/>
      <c r="N129"/>
      <c r="O129"/>
      <c r="P129"/>
      <c r="Q129"/>
      <c r="R129"/>
      <c r="S129"/>
      <c r="T129"/>
      <c r="U129"/>
      <c r="V129"/>
    </row>
    <row r="130" spans="1:22" ht="15.75" customHeight="1" thickBot="1" x14ac:dyDescent="0.4">
      <c r="A130"/>
      <c r="B130" s="43" t="s">
        <v>116</v>
      </c>
      <c r="C130" s="44" t="s">
        <v>126</v>
      </c>
      <c r="D130" s="105">
        <v>22</v>
      </c>
      <c r="E130" s="45">
        <v>1.41</v>
      </c>
      <c r="F130" s="44">
        <v>2</v>
      </c>
      <c r="G130" s="44">
        <v>1.86</v>
      </c>
      <c r="H130" s="46">
        <v>2.4500000000000002</v>
      </c>
      <c r="I130">
        <f t="shared" si="4"/>
        <v>2.4500000000000002</v>
      </c>
      <c r="J130">
        <f t="shared" si="5"/>
        <v>1.41</v>
      </c>
      <c r="K130"/>
      <c r="L130"/>
      <c r="M130"/>
      <c r="N130"/>
      <c r="O130"/>
      <c r="P130"/>
      <c r="Q130"/>
      <c r="R130"/>
      <c r="S130"/>
      <c r="T130"/>
      <c r="U130"/>
      <c r="V130"/>
    </row>
    <row r="131" spans="1:22" ht="15.75" customHeight="1" thickBot="1" x14ac:dyDescent="0.4">
      <c r="A131"/>
      <c r="B131" s="43"/>
      <c r="C131" s="44" t="s">
        <v>127</v>
      </c>
      <c r="D131" s="106"/>
      <c r="E131" s="45">
        <v>1.5629999999999999</v>
      </c>
      <c r="F131" s="44">
        <v>1.512</v>
      </c>
      <c r="G131" s="44">
        <v>1.6120000000000001</v>
      </c>
      <c r="H131" s="46">
        <v>1.6830000000000001</v>
      </c>
      <c r="I131">
        <f>MAX(F131:H131)</f>
        <v>1.6830000000000001</v>
      </c>
      <c r="J131">
        <f>MIN(F131:H131)</f>
        <v>1.512</v>
      </c>
      <c r="K131"/>
      <c r="L131"/>
      <c r="M131"/>
      <c r="N131"/>
      <c r="O131"/>
      <c r="P131"/>
      <c r="Q131"/>
      <c r="R131"/>
      <c r="S131"/>
      <c r="T131"/>
      <c r="U131"/>
      <c r="V131"/>
    </row>
    <row r="132" spans="1:22" ht="15.75" customHeight="1" thickBot="1" x14ac:dyDescent="0.4">
      <c r="A132"/>
      <c r="B132" s="43" t="s">
        <v>117</v>
      </c>
      <c r="C132" s="44" t="s">
        <v>126</v>
      </c>
      <c r="D132" s="105">
        <v>24</v>
      </c>
      <c r="E132" s="44">
        <v>1.96</v>
      </c>
      <c r="F132" s="45">
        <v>1.63</v>
      </c>
      <c r="G132" s="44">
        <v>2.04</v>
      </c>
      <c r="H132" s="46">
        <v>2.13</v>
      </c>
      <c r="I132">
        <f t="shared" si="4"/>
        <v>2.13</v>
      </c>
      <c r="J132">
        <f t="shared" si="5"/>
        <v>1.63</v>
      </c>
      <c r="K132"/>
      <c r="L132"/>
      <c r="M132"/>
      <c r="N132"/>
      <c r="O132"/>
      <c r="P132"/>
      <c r="Q132"/>
      <c r="R132"/>
      <c r="S132"/>
      <c r="T132"/>
      <c r="U132"/>
      <c r="V132"/>
    </row>
    <row r="133" spans="1:22" ht="15.75" customHeight="1" thickBot="1" x14ac:dyDescent="0.4">
      <c r="A133"/>
      <c r="B133" s="43"/>
      <c r="C133" s="44" t="s">
        <v>127</v>
      </c>
      <c r="D133" s="106"/>
      <c r="E133" s="44">
        <v>1.488</v>
      </c>
      <c r="F133" s="45">
        <v>1.4079999999999999</v>
      </c>
      <c r="G133" s="44">
        <v>0.999</v>
      </c>
      <c r="H133" s="46">
        <v>1.5129999999999999</v>
      </c>
      <c r="I133">
        <f t="shared" si="4"/>
        <v>1.5129999999999999</v>
      </c>
      <c r="J133">
        <f t="shared" si="5"/>
        <v>0.999</v>
      </c>
      <c r="K133"/>
      <c r="L133"/>
      <c r="M133"/>
      <c r="N133"/>
      <c r="O133"/>
      <c r="P133"/>
      <c r="Q133"/>
      <c r="R133"/>
      <c r="S133"/>
      <c r="T133"/>
      <c r="U133"/>
      <c r="V133"/>
    </row>
    <row r="134" spans="1:22" ht="15.75" customHeight="1" thickBot="1" x14ac:dyDescent="0.4">
      <c r="A134"/>
      <c r="B134" s="43" t="s">
        <v>118</v>
      </c>
      <c r="C134" s="44" t="s">
        <v>126</v>
      </c>
      <c r="D134" s="105">
        <v>28</v>
      </c>
      <c r="E134" s="46">
        <v>1.29</v>
      </c>
      <c r="F134" s="44">
        <v>1.21</v>
      </c>
      <c r="G134" s="44">
        <v>1.25</v>
      </c>
      <c r="H134" s="45">
        <v>1.1100000000000001</v>
      </c>
      <c r="I134">
        <f t="shared" si="4"/>
        <v>1.29</v>
      </c>
      <c r="J134">
        <f t="shared" si="5"/>
        <v>1.1100000000000001</v>
      </c>
      <c r="K134"/>
      <c r="L134"/>
      <c r="M134"/>
      <c r="N134"/>
      <c r="O134"/>
      <c r="P134"/>
      <c r="Q134"/>
      <c r="R134"/>
      <c r="S134"/>
      <c r="T134"/>
      <c r="U134"/>
      <c r="V134"/>
    </row>
    <row r="135" spans="1:22" ht="15.75" customHeight="1" thickBot="1" x14ac:dyDescent="0.4">
      <c r="A135"/>
      <c r="B135" s="43"/>
      <c r="C135" s="44" t="s">
        <v>127</v>
      </c>
      <c r="D135" s="106"/>
      <c r="E135" s="46">
        <v>1.0129999999999999</v>
      </c>
      <c r="F135" s="44">
        <v>1.258</v>
      </c>
      <c r="G135" s="44">
        <v>1.43</v>
      </c>
      <c r="H135" s="45">
        <v>1.3680000000000001</v>
      </c>
      <c r="I135">
        <f t="shared" si="4"/>
        <v>1.43</v>
      </c>
      <c r="J135">
        <f t="shared" si="5"/>
        <v>1.0129999999999999</v>
      </c>
      <c r="K135"/>
      <c r="L135"/>
      <c r="M135"/>
      <c r="N135"/>
      <c r="O135"/>
      <c r="P135"/>
      <c r="Q135"/>
      <c r="R135"/>
      <c r="S135"/>
      <c r="T135"/>
      <c r="U135"/>
      <c r="V135"/>
    </row>
    <row r="136" spans="1:22" ht="15.75" customHeight="1" x14ac:dyDescent="0.35">
      <c r="A136"/>
      <c r="B136"/>
      <c r="C136"/>
      <c r="D136"/>
      <c r="E136"/>
      <c r="F136"/>
      <c r="G136"/>
      <c r="H136"/>
      <c r="I136"/>
      <c r="J136"/>
      <c r="K136"/>
      <c r="L136"/>
      <c r="M136"/>
      <c r="N136"/>
      <c r="O136"/>
      <c r="P136"/>
      <c r="Q136"/>
      <c r="R136"/>
      <c r="S136"/>
      <c r="T136"/>
      <c r="U136"/>
      <c r="V136"/>
    </row>
    <row r="137" spans="1:22" ht="15.75" customHeight="1" x14ac:dyDescent="0.35">
      <c r="A137"/>
      <c r="B137"/>
      <c r="C137"/>
      <c r="D137"/>
      <c r="E137"/>
      <c r="F137"/>
      <c r="G137"/>
      <c r="H137"/>
      <c r="I137"/>
      <c r="J137"/>
      <c r="K137"/>
      <c r="L137"/>
      <c r="M137"/>
      <c r="N137"/>
      <c r="O137"/>
      <c r="P137"/>
      <c r="Q137"/>
      <c r="R137"/>
      <c r="S137"/>
      <c r="T137"/>
      <c r="U137"/>
      <c r="V137"/>
    </row>
    <row r="138" spans="1:22" ht="15.75" customHeight="1" x14ac:dyDescent="0.35">
      <c r="A138"/>
      <c r="B138"/>
      <c r="C138"/>
      <c r="D138"/>
      <c r="E138"/>
      <c r="F138"/>
      <c r="G138"/>
      <c r="H138"/>
      <c r="I138"/>
      <c r="J138"/>
      <c r="K138"/>
      <c r="L138"/>
      <c r="M138"/>
      <c r="N138"/>
      <c r="O138"/>
      <c r="P138"/>
      <c r="Q138"/>
      <c r="R138"/>
      <c r="S138"/>
      <c r="T138"/>
      <c r="U138"/>
      <c r="V138"/>
    </row>
    <row r="139" spans="1:22" ht="15.75" customHeight="1" thickBot="1" x14ac:dyDescent="0.4">
      <c r="A139"/>
      <c r="B139" t="s">
        <v>128</v>
      </c>
      <c r="C139"/>
      <c r="D139"/>
      <c r="E139"/>
      <c r="F139"/>
      <c r="G139"/>
      <c r="H139"/>
      <c r="I139"/>
      <c r="J139"/>
      <c r="K139"/>
      <c r="L139"/>
      <c r="M139"/>
      <c r="N139"/>
      <c r="O139"/>
      <c r="P139"/>
      <c r="Q139"/>
      <c r="R139"/>
      <c r="S139"/>
      <c r="T139"/>
      <c r="U139"/>
      <c r="V139"/>
    </row>
    <row r="140" spans="1:22" ht="15.75" customHeight="1" thickBot="1" x14ac:dyDescent="0.4">
      <c r="A140"/>
      <c r="B140" s="40"/>
      <c r="C140" s="41"/>
      <c r="D140" s="42" t="s">
        <v>121</v>
      </c>
      <c r="E140" s="41" t="s">
        <v>122</v>
      </c>
      <c r="F140" s="41" t="s">
        <v>123</v>
      </c>
      <c r="G140" s="41" t="s">
        <v>124</v>
      </c>
      <c r="H140" s="41" t="s">
        <v>125</v>
      </c>
      <c r="I140"/>
      <c r="J140"/>
      <c r="K140"/>
      <c r="L140"/>
      <c r="M140"/>
      <c r="N140"/>
      <c r="O140"/>
      <c r="P140"/>
      <c r="Q140"/>
      <c r="R140"/>
      <c r="S140"/>
      <c r="T140"/>
      <c r="U140"/>
      <c r="V140"/>
    </row>
    <row r="141" spans="1:22" ht="15.75" customHeight="1" thickBot="1" x14ac:dyDescent="0.4">
      <c r="A141"/>
      <c r="B141" s="43" t="s">
        <v>115</v>
      </c>
      <c r="C141" s="44" t="s">
        <v>126</v>
      </c>
      <c r="D141" s="105">
        <v>26</v>
      </c>
      <c r="E141" s="46">
        <v>2</v>
      </c>
      <c r="F141" s="45">
        <v>0.96</v>
      </c>
      <c r="G141" s="44">
        <v>1.76</v>
      </c>
      <c r="H141" s="44">
        <v>1.27</v>
      </c>
      <c r="I141">
        <f t="shared" si="4"/>
        <v>2</v>
      </c>
      <c r="J141">
        <f t="shared" si="5"/>
        <v>0.96</v>
      </c>
      <c r="K141"/>
      <c r="L141"/>
      <c r="M141"/>
      <c r="N141"/>
      <c r="O141"/>
      <c r="P141"/>
      <c r="Q141"/>
      <c r="R141"/>
      <c r="S141"/>
      <c r="T141"/>
      <c r="U141"/>
      <c r="V141"/>
    </row>
    <row r="142" spans="1:22" ht="15.75" customHeight="1" thickBot="1" x14ac:dyDescent="0.4">
      <c r="A142"/>
      <c r="B142" s="43"/>
      <c r="C142" s="44" t="s">
        <v>127</v>
      </c>
      <c r="D142" s="106"/>
      <c r="E142" s="46">
        <v>2.383</v>
      </c>
      <c r="F142" s="45">
        <v>1.3109999999999999</v>
      </c>
      <c r="G142" s="44">
        <v>1.8320000000000001</v>
      </c>
      <c r="H142" s="44">
        <v>1.2509999999999999</v>
      </c>
      <c r="I142">
        <f t="shared" si="4"/>
        <v>2.383</v>
      </c>
      <c r="J142">
        <f t="shared" si="5"/>
        <v>1.2509999999999999</v>
      </c>
      <c r="K142"/>
      <c r="L142"/>
      <c r="M142"/>
      <c r="N142"/>
      <c r="O142"/>
      <c r="P142"/>
      <c r="Q142"/>
      <c r="R142"/>
      <c r="S142"/>
      <c r="T142"/>
      <c r="U142"/>
      <c r="V142"/>
    </row>
    <row r="143" spans="1:22" ht="15.75" customHeight="1" thickBot="1" x14ac:dyDescent="0.4">
      <c r="A143"/>
      <c r="B143" s="43" t="s">
        <v>116</v>
      </c>
      <c r="C143" s="44" t="s">
        <v>126</v>
      </c>
      <c r="D143" s="105">
        <v>24</v>
      </c>
      <c r="E143" s="44">
        <v>2.75</v>
      </c>
      <c r="F143" s="44">
        <v>2.71</v>
      </c>
      <c r="G143" s="45">
        <v>2.33</v>
      </c>
      <c r="H143" s="46">
        <v>3</v>
      </c>
      <c r="I143">
        <f t="shared" si="4"/>
        <v>3</v>
      </c>
      <c r="J143">
        <f t="shared" si="5"/>
        <v>2.33</v>
      </c>
      <c r="K143"/>
      <c r="L143"/>
      <c r="M143"/>
      <c r="N143"/>
      <c r="O143"/>
      <c r="P143"/>
      <c r="Q143"/>
      <c r="R143"/>
      <c r="S143"/>
      <c r="T143"/>
      <c r="U143"/>
      <c r="V143"/>
    </row>
    <row r="144" spans="1:22" ht="15.75" customHeight="1" thickBot="1" x14ac:dyDescent="0.4">
      <c r="A144"/>
      <c r="B144" s="43"/>
      <c r="C144" s="44" t="s">
        <v>127</v>
      </c>
      <c r="D144" s="106"/>
      <c r="E144" s="44">
        <v>2.1110000000000002</v>
      </c>
      <c r="F144" s="44">
        <v>1.9219999999999999</v>
      </c>
      <c r="G144" s="45">
        <v>1.9259999999999999</v>
      </c>
      <c r="H144" s="46">
        <v>1.383</v>
      </c>
      <c r="I144">
        <f t="shared" si="4"/>
        <v>2.1110000000000002</v>
      </c>
      <c r="J144">
        <f t="shared" si="5"/>
        <v>1.383</v>
      </c>
      <c r="K144"/>
      <c r="L144"/>
      <c r="M144"/>
      <c r="N144"/>
      <c r="O144"/>
      <c r="P144"/>
      <c r="Q144"/>
      <c r="R144"/>
      <c r="S144"/>
      <c r="T144"/>
      <c r="U144"/>
      <c r="V144"/>
    </row>
    <row r="145" spans="1:22" ht="15.75" customHeight="1" thickBot="1" x14ac:dyDescent="0.4">
      <c r="A145"/>
      <c r="B145" s="43" t="s">
        <v>117</v>
      </c>
      <c r="C145" s="44" t="s">
        <v>126</v>
      </c>
      <c r="D145" s="105">
        <v>24</v>
      </c>
      <c r="E145" s="44">
        <v>2.17</v>
      </c>
      <c r="F145" s="45">
        <v>1.83</v>
      </c>
      <c r="G145" s="44">
        <v>2.17</v>
      </c>
      <c r="H145" s="46">
        <v>2.29</v>
      </c>
      <c r="I145">
        <f t="shared" si="4"/>
        <v>2.29</v>
      </c>
      <c r="J145">
        <f t="shared" si="5"/>
        <v>1.83</v>
      </c>
      <c r="K145"/>
      <c r="L145"/>
      <c r="M145"/>
      <c r="N145"/>
      <c r="O145"/>
      <c r="P145"/>
      <c r="Q145"/>
      <c r="R145"/>
      <c r="S145"/>
      <c r="T145"/>
      <c r="U145"/>
      <c r="V145"/>
    </row>
    <row r="146" spans="1:22" ht="15.75" customHeight="1" thickBot="1" x14ac:dyDescent="0.4">
      <c r="A146"/>
      <c r="B146" s="43"/>
      <c r="C146" s="44" t="s">
        <v>127</v>
      </c>
      <c r="D146" s="106"/>
      <c r="E146" s="44">
        <v>1.857</v>
      </c>
      <c r="F146" s="45">
        <v>1.4350000000000001</v>
      </c>
      <c r="G146" s="44">
        <v>1.4039999999999999</v>
      </c>
      <c r="H146" s="46">
        <v>1.6279999999999999</v>
      </c>
      <c r="I146">
        <f t="shared" si="4"/>
        <v>1.857</v>
      </c>
      <c r="J146">
        <f t="shared" si="5"/>
        <v>1.4039999999999999</v>
      </c>
      <c r="K146"/>
      <c r="L146"/>
      <c r="M146"/>
      <c r="N146"/>
      <c r="O146"/>
      <c r="P146"/>
      <c r="Q146"/>
      <c r="R146"/>
      <c r="S146"/>
      <c r="T146"/>
      <c r="U146"/>
      <c r="V146"/>
    </row>
    <row r="147" spans="1:22" ht="15.75" customHeight="1" thickBot="1" x14ac:dyDescent="0.4">
      <c r="A147"/>
      <c r="B147" s="43" t="s">
        <v>118</v>
      </c>
      <c r="C147" s="44" t="s">
        <v>126</v>
      </c>
      <c r="D147" s="105">
        <v>28</v>
      </c>
      <c r="E147" s="44">
        <v>1.32</v>
      </c>
      <c r="F147" s="44">
        <v>1.1399999999999999</v>
      </c>
      <c r="G147" s="46">
        <v>1.36</v>
      </c>
      <c r="H147" s="45">
        <v>0.96</v>
      </c>
      <c r="I147">
        <f t="shared" si="4"/>
        <v>1.36</v>
      </c>
      <c r="J147">
        <f t="shared" si="5"/>
        <v>0.96</v>
      </c>
      <c r="K147"/>
      <c r="L147"/>
      <c r="M147"/>
      <c r="N147"/>
      <c r="O147"/>
      <c r="P147"/>
      <c r="Q147"/>
      <c r="R147"/>
      <c r="S147"/>
      <c r="T147"/>
      <c r="U147"/>
      <c r="V147"/>
    </row>
    <row r="148" spans="1:22" ht="15.75" customHeight="1" thickBot="1" x14ac:dyDescent="0.4">
      <c r="A148"/>
      <c r="B148" s="43"/>
      <c r="C148" s="44" t="s">
        <v>127</v>
      </c>
      <c r="D148" s="106"/>
      <c r="E148" s="44">
        <v>1.278</v>
      </c>
      <c r="F148" s="44">
        <v>1.208</v>
      </c>
      <c r="G148" s="46">
        <v>1.339</v>
      </c>
      <c r="H148" s="45">
        <v>1.2849999999999999</v>
      </c>
      <c r="I148">
        <f t="shared" si="4"/>
        <v>1.339</v>
      </c>
      <c r="J148">
        <f t="shared" si="5"/>
        <v>1.208</v>
      </c>
      <c r="K148"/>
      <c r="L148"/>
      <c r="M148"/>
      <c r="N148"/>
      <c r="O148"/>
      <c r="P148"/>
      <c r="Q148"/>
      <c r="R148"/>
      <c r="S148"/>
      <c r="T148"/>
      <c r="U148"/>
      <c r="V148"/>
    </row>
    <row r="149" spans="1:22" ht="15.75" customHeight="1" x14ac:dyDescent="0.35">
      <c r="A149"/>
      <c r="B149"/>
      <c r="C149"/>
      <c r="D149"/>
      <c r="E149"/>
      <c r="F149"/>
      <c r="G149"/>
      <c r="H149"/>
      <c r="I149"/>
      <c r="J149"/>
      <c r="K149"/>
      <c r="L149"/>
      <c r="M149"/>
      <c r="N149"/>
      <c r="O149"/>
      <c r="P149"/>
      <c r="Q149"/>
      <c r="R149"/>
      <c r="S149"/>
      <c r="T149"/>
      <c r="U149"/>
      <c r="V149"/>
    </row>
    <row r="150" spans="1:22" ht="15.75" customHeight="1" x14ac:dyDescent="0.35">
      <c r="A150"/>
      <c r="B150"/>
      <c r="C150"/>
      <c r="D150"/>
      <c r="E150"/>
      <c r="F150"/>
      <c r="G150"/>
      <c r="H150"/>
      <c r="I150"/>
      <c r="J150"/>
      <c r="K150"/>
      <c r="L150"/>
      <c r="M150"/>
      <c r="N150"/>
      <c r="O150"/>
      <c r="P150"/>
      <c r="Q150"/>
      <c r="R150"/>
      <c r="S150"/>
      <c r="T150"/>
      <c r="U150"/>
      <c r="V150"/>
    </row>
    <row r="151" spans="1:22" ht="15.75" customHeight="1" x14ac:dyDescent="0.35">
      <c r="A151"/>
      <c r="B151"/>
      <c r="C151"/>
      <c r="D151"/>
      <c r="E151"/>
      <c r="F151"/>
      <c r="G151"/>
      <c r="H151"/>
      <c r="I151"/>
      <c r="J151"/>
      <c r="K151"/>
      <c r="L151"/>
      <c r="M151"/>
      <c r="N151"/>
      <c r="O151"/>
      <c r="P151"/>
      <c r="Q151"/>
      <c r="R151"/>
      <c r="S151"/>
      <c r="T151"/>
      <c r="U151"/>
      <c r="V151"/>
    </row>
    <row r="152" spans="1:22" ht="15.75" customHeight="1" thickBot="1" x14ac:dyDescent="0.4">
      <c r="A152"/>
      <c r="B152" t="s">
        <v>113</v>
      </c>
      <c r="C152"/>
      <c r="D152"/>
      <c r="E152"/>
      <c r="F152"/>
      <c r="G152"/>
      <c r="H152"/>
      <c r="I152"/>
      <c r="J152"/>
      <c r="K152"/>
      <c r="L152"/>
      <c r="M152"/>
      <c r="N152"/>
      <c r="O152"/>
      <c r="P152"/>
      <c r="Q152"/>
      <c r="R152"/>
      <c r="S152"/>
      <c r="T152"/>
      <c r="U152"/>
      <c r="V152"/>
    </row>
    <row r="153" spans="1:22" ht="15.75" customHeight="1" thickBot="1" x14ac:dyDescent="0.4">
      <c r="A153"/>
      <c r="B153" s="40"/>
      <c r="C153" s="41"/>
      <c r="D153" s="42" t="s">
        <v>121</v>
      </c>
      <c r="E153" s="41" t="s">
        <v>122</v>
      </c>
      <c r="F153" s="41" t="s">
        <v>123</v>
      </c>
      <c r="G153" s="41" t="s">
        <v>124</v>
      </c>
      <c r="H153" s="41" t="s">
        <v>125</v>
      </c>
      <c r="I153"/>
      <c r="J153"/>
      <c r="K153"/>
      <c r="L153"/>
      <c r="M153"/>
      <c r="N153"/>
      <c r="O153"/>
      <c r="P153"/>
      <c r="Q153"/>
      <c r="R153"/>
      <c r="S153"/>
      <c r="T153"/>
      <c r="U153"/>
      <c r="V153"/>
    </row>
    <row r="154" spans="1:22" ht="15.75" customHeight="1" thickBot="1" x14ac:dyDescent="0.4">
      <c r="A154"/>
      <c r="B154" s="43" t="s">
        <v>115</v>
      </c>
      <c r="C154" s="44" t="s">
        <v>126</v>
      </c>
      <c r="D154" s="105">
        <v>26</v>
      </c>
      <c r="E154" s="44">
        <v>59.62</v>
      </c>
      <c r="F154" s="45">
        <v>56.66</v>
      </c>
      <c r="G154" s="46">
        <v>69.14</v>
      </c>
      <c r="H154" s="44">
        <v>60.71</v>
      </c>
      <c r="I154">
        <f t="shared" si="4"/>
        <v>69.14</v>
      </c>
      <c r="J154">
        <f t="shared" si="5"/>
        <v>56.66</v>
      </c>
      <c r="K154"/>
      <c r="L154"/>
      <c r="M154"/>
      <c r="N154"/>
      <c r="O154"/>
      <c r="P154"/>
      <c r="Q154"/>
      <c r="R154"/>
      <c r="S154"/>
      <c r="T154"/>
      <c r="U154"/>
      <c r="V154"/>
    </row>
    <row r="155" spans="1:22" ht="15.75" customHeight="1" thickBot="1" x14ac:dyDescent="0.4">
      <c r="A155"/>
      <c r="B155" s="43"/>
      <c r="C155" s="44" t="s">
        <v>127</v>
      </c>
      <c r="D155" s="106"/>
      <c r="E155" s="44">
        <v>18.335999999999999</v>
      </c>
      <c r="F155" s="45">
        <v>17.762</v>
      </c>
      <c r="G155" s="46">
        <v>30.597999999999999</v>
      </c>
      <c r="H155" s="44">
        <v>21.141999999999999</v>
      </c>
      <c r="I155">
        <f t="shared" si="4"/>
        <v>30.597999999999999</v>
      </c>
      <c r="J155">
        <f t="shared" si="5"/>
        <v>17.762</v>
      </c>
      <c r="K155"/>
      <c r="L155"/>
      <c r="M155"/>
      <c r="N155"/>
      <c r="O155"/>
      <c r="P155"/>
      <c r="Q155"/>
      <c r="R155"/>
      <c r="S155"/>
      <c r="T155"/>
      <c r="U155"/>
      <c r="V155"/>
    </row>
    <row r="156" spans="1:22" ht="15.75" customHeight="1" thickBot="1" x14ac:dyDescent="0.4">
      <c r="A156"/>
      <c r="B156" s="43" t="s">
        <v>116</v>
      </c>
      <c r="C156" s="44" t="s">
        <v>126</v>
      </c>
      <c r="D156" s="105">
        <v>22</v>
      </c>
      <c r="E156" s="45">
        <v>64.45</v>
      </c>
      <c r="F156" s="44">
        <v>75.180000000000007</v>
      </c>
      <c r="G156" s="44">
        <v>69.5</v>
      </c>
      <c r="H156" s="46">
        <v>76.36</v>
      </c>
      <c r="I156">
        <f t="shared" si="4"/>
        <v>76.36</v>
      </c>
      <c r="J156">
        <f t="shared" si="5"/>
        <v>64.45</v>
      </c>
      <c r="K156"/>
      <c r="L156"/>
      <c r="M156"/>
      <c r="N156"/>
      <c r="O156"/>
      <c r="P156"/>
      <c r="Q156"/>
      <c r="R156"/>
      <c r="S156"/>
      <c r="T156"/>
      <c r="U156"/>
      <c r="V156"/>
    </row>
    <row r="157" spans="1:22" ht="15.75" customHeight="1" thickBot="1" x14ac:dyDescent="0.4">
      <c r="A157"/>
      <c r="B157" s="43"/>
      <c r="C157" s="44" t="s">
        <v>127</v>
      </c>
      <c r="D157" s="106"/>
      <c r="E157" s="45">
        <v>20.306999999999999</v>
      </c>
      <c r="F157" s="44">
        <v>28.007999999999999</v>
      </c>
      <c r="G157" s="44">
        <v>27.58</v>
      </c>
      <c r="H157" s="46">
        <v>23.228999999999999</v>
      </c>
      <c r="I157">
        <f t="shared" si="4"/>
        <v>28.007999999999999</v>
      </c>
      <c r="J157">
        <f t="shared" si="5"/>
        <v>20.306999999999999</v>
      </c>
      <c r="K157"/>
      <c r="L157"/>
      <c r="M157"/>
      <c r="N157"/>
      <c r="O157"/>
      <c r="P157"/>
      <c r="Q157"/>
      <c r="R157"/>
      <c r="S157"/>
      <c r="T157"/>
      <c r="U157"/>
      <c r="V157"/>
    </row>
    <row r="158" spans="1:22" ht="15.75" customHeight="1" thickBot="1" x14ac:dyDescent="0.4">
      <c r="A158"/>
      <c r="B158" s="43" t="s">
        <v>117</v>
      </c>
      <c r="C158" s="44" t="s">
        <v>126</v>
      </c>
      <c r="D158" s="105">
        <v>20</v>
      </c>
      <c r="E158" s="45">
        <v>73</v>
      </c>
      <c r="F158" s="44">
        <v>78.7</v>
      </c>
      <c r="G158" s="44">
        <v>75.099999999999994</v>
      </c>
      <c r="H158" s="46">
        <v>80.2</v>
      </c>
      <c r="I158">
        <f t="shared" si="4"/>
        <v>80.2</v>
      </c>
      <c r="J158">
        <f t="shared" si="5"/>
        <v>73</v>
      </c>
      <c r="K158"/>
      <c r="L158"/>
      <c r="M158"/>
      <c r="N158"/>
      <c r="O158"/>
      <c r="P158"/>
      <c r="Q158"/>
      <c r="R158"/>
      <c r="S158"/>
      <c r="T158"/>
      <c r="U158"/>
      <c r="V158"/>
    </row>
    <row r="159" spans="1:22" ht="15.75" customHeight="1" thickBot="1" x14ac:dyDescent="0.4">
      <c r="A159"/>
      <c r="B159" s="43"/>
      <c r="C159" s="44" t="s">
        <v>127</v>
      </c>
      <c r="D159" s="106"/>
      <c r="E159" s="45">
        <v>20.617000000000001</v>
      </c>
      <c r="F159" s="44">
        <v>41.11</v>
      </c>
      <c r="G159" s="44">
        <v>23.806000000000001</v>
      </c>
      <c r="H159" s="46">
        <v>31.161000000000001</v>
      </c>
      <c r="I159">
        <f t="shared" si="4"/>
        <v>41.11</v>
      </c>
      <c r="J159">
        <f t="shared" si="5"/>
        <v>20.617000000000001</v>
      </c>
      <c r="K159"/>
      <c r="L159"/>
      <c r="M159"/>
      <c r="N159"/>
      <c r="O159"/>
      <c r="P159"/>
      <c r="Q159"/>
      <c r="R159"/>
      <c r="S159"/>
      <c r="T159"/>
      <c r="U159"/>
      <c r="V159"/>
    </row>
    <row r="160" spans="1:22" ht="15.75" customHeight="1" thickBot="1" x14ac:dyDescent="0.4">
      <c r="A160"/>
      <c r="B160" s="43" t="s">
        <v>118</v>
      </c>
      <c r="C160" s="44" t="s">
        <v>126</v>
      </c>
      <c r="D160" s="105">
        <v>28</v>
      </c>
      <c r="E160" s="44">
        <v>64.569999999999993</v>
      </c>
      <c r="F160" s="44">
        <v>65.64</v>
      </c>
      <c r="G160" s="46">
        <v>73.25</v>
      </c>
      <c r="H160" s="45">
        <v>63.78</v>
      </c>
      <c r="I160">
        <f t="shared" si="4"/>
        <v>73.25</v>
      </c>
      <c r="J160">
        <f t="shared" si="5"/>
        <v>63.78</v>
      </c>
      <c r="K160"/>
      <c r="L160"/>
      <c r="M160"/>
      <c r="N160"/>
      <c r="O160"/>
      <c r="P160"/>
      <c r="Q160"/>
      <c r="R160"/>
      <c r="S160"/>
      <c r="T160"/>
      <c r="U160"/>
      <c r="V160"/>
    </row>
    <row r="161" spans="1:22" ht="15.75" customHeight="1" thickBot="1" x14ac:dyDescent="0.4">
      <c r="A161"/>
      <c r="B161" s="43"/>
      <c r="C161" s="44" t="s">
        <v>127</v>
      </c>
      <c r="D161" s="106"/>
      <c r="E161" s="44">
        <v>16.899000000000001</v>
      </c>
      <c r="F161" s="44">
        <v>19.646999999999998</v>
      </c>
      <c r="G161" s="46">
        <v>31.326000000000001</v>
      </c>
      <c r="H161" s="45">
        <v>24.815000000000001</v>
      </c>
      <c r="I161">
        <f t="shared" si="4"/>
        <v>31.326000000000001</v>
      </c>
      <c r="J161">
        <f t="shared" si="5"/>
        <v>16.899000000000001</v>
      </c>
      <c r="K161"/>
      <c r="L161"/>
      <c r="M161"/>
      <c r="N161"/>
      <c r="O161"/>
      <c r="P161"/>
      <c r="Q161"/>
      <c r="R161"/>
      <c r="S161"/>
      <c r="T161"/>
      <c r="U161"/>
      <c r="V161"/>
    </row>
    <row r="162" spans="1:22" ht="15.75" customHeight="1" x14ac:dyDescent="0.35">
      <c r="A162"/>
      <c r="B162"/>
      <c r="C162"/>
      <c r="D162"/>
      <c r="E162"/>
      <c r="F162"/>
      <c r="G162"/>
      <c r="H162"/>
      <c r="I162"/>
      <c r="J162"/>
      <c r="K162"/>
      <c r="L162"/>
      <c r="M162"/>
      <c r="N162"/>
      <c r="O162"/>
      <c r="P162"/>
      <c r="Q162"/>
      <c r="R162"/>
      <c r="S162"/>
      <c r="T162"/>
      <c r="U162"/>
      <c r="V162"/>
    </row>
    <row r="163" spans="1:22" ht="15.75" customHeight="1" x14ac:dyDescent="0.35">
      <c r="A163"/>
      <c r="B163"/>
      <c r="C163"/>
      <c r="D163"/>
      <c r="E163"/>
      <c r="F163"/>
      <c r="G163"/>
      <c r="H163"/>
      <c r="I163"/>
      <c r="J163"/>
      <c r="K163"/>
      <c r="L163"/>
      <c r="M163"/>
      <c r="N163"/>
      <c r="O163"/>
      <c r="P163"/>
      <c r="Q163"/>
      <c r="R163"/>
      <c r="S163"/>
      <c r="T163"/>
      <c r="U163"/>
      <c r="V163"/>
    </row>
    <row r="164" spans="1:22" ht="15.75" customHeight="1" x14ac:dyDescent="0.35">
      <c r="A164"/>
      <c r="B164"/>
      <c r="C164"/>
      <c r="D164"/>
      <c r="E164"/>
      <c r="F164"/>
      <c r="G164"/>
      <c r="H164"/>
      <c r="I164"/>
      <c r="J164"/>
      <c r="K164"/>
      <c r="L164"/>
      <c r="M164"/>
      <c r="N164"/>
      <c r="O164"/>
      <c r="P164"/>
      <c r="Q164"/>
      <c r="R164"/>
      <c r="S164"/>
      <c r="T164"/>
      <c r="U164"/>
      <c r="V164"/>
    </row>
    <row r="165" spans="1:22" ht="15.75" customHeight="1" x14ac:dyDescent="0.35"/>
    <row r="166" spans="1:22" ht="15.75" customHeight="1" x14ac:dyDescent="0.35"/>
    <row r="167" spans="1:22" ht="15.75" customHeight="1" x14ac:dyDescent="0.35"/>
    <row r="168" spans="1:22" ht="15.75" customHeight="1" x14ac:dyDescent="0.35"/>
    <row r="169" spans="1:22" ht="15.75" customHeight="1" x14ac:dyDescent="0.35"/>
    <row r="170" spans="1:22" ht="15.75" customHeight="1" x14ac:dyDescent="0.35"/>
    <row r="171" spans="1:22" ht="15.75" customHeight="1" x14ac:dyDescent="0.35"/>
    <row r="172" spans="1:22" ht="15.75" customHeight="1" x14ac:dyDescent="0.35"/>
    <row r="173" spans="1:22" ht="15.75" customHeight="1" x14ac:dyDescent="0.35"/>
    <row r="174" spans="1:22" ht="15.75" customHeight="1" x14ac:dyDescent="0.35"/>
    <row r="175" spans="1:22" ht="15.75" customHeight="1" x14ac:dyDescent="0.35"/>
    <row r="176" spans="1:22"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mergeCells count="13">
    <mergeCell ref="D160:D161"/>
    <mergeCell ref="D143:D144"/>
    <mergeCell ref="D145:D146"/>
    <mergeCell ref="D147:D148"/>
    <mergeCell ref="D154:D155"/>
    <mergeCell ref="D156:D157"/>
    <mergeCell ref="D158:D159"/>
    <mergeCell ref="D141:D142"/>
    <mergeCell ref="M1:N1"/>
    <mergeCell ref="D128:D129"/>
    <mergeCell ref="D130:D131"/>
    <mergeCell ref="D132:D133"/>
    <mergeCell ref="D134:D135"/>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Q73"/>
  <sheetViews>
    <sheetView topLeftCell="A13" workbookViewId="0">
      <selection activeCell="D52" sqref="D52"/>
    </sheetView>
  </sheetViews>
  <sheetFormatPr defaultRowHeight="14.5" x14ac:dyDescent="0.35"/>
  <cols>
    <col min="16" max="16" width="13.90625" customWidth="1"/>
  </cols>
  <sheetData>
    <row r="1" spans="1:17" ht="53" thickBot="1" x14ac:dyDescent="0.4">
      <c r="A1" s="50" t="s">
        <v>145</v>
      </c>
      <c r="B1" s="51" t="s">
        <v>146</v>
      </c>
      <c r="C1" s="51" t="s">
        <v>147</v>
      </c>
      <c r="D1" s="52" t="s">
        <v>148</v>
      </c>
      <c r="E1" s="51" t="s">
        <v>149</v>
      </c>
      <c r="F1" s="51" t="s">
        <v>150</v>
      </c>
      <c r="G1" s="51" t="s">
        <v>151</v>
      </c>
      <c r="H1" s="51" t="s">
        <v>152</v>
      </c>
      <c r="I1" s="53"/>
      <c r="J1" s="51" t="s">
        <v>153</v>
      </c>
      <c r="K1" s="54"/>
      <c r="L1" s="55"/>
      <c r="M1" s="51" t="s">
        <v>154</v>
      </c>
      <c r="N1" s="51" t="s">
        <v>11</v>
      </c>
      <c r="O1" s="52" t="s">
        <v>11</v>
      </c>
      <c r="P1" s="52" t="s">
        <v>155</v>
      </c>
      <c r="Q1" s="56" t="s">
        <v>156</v>
      </c>
    </row>
    <row r="2" spans="1:17" ht="15" thickBot="1" x14ac:dyDescent="0.4">
      <c r="A2" s="57">
        <v>1</v>
      </c>
      <c r="B2" s="58">
        <v>1</v>
      </c>
      <c r="C2" s="58">
        <v>1</v>
      </c>
      <c r="D2" s="59">
        <v>1</v>
      </c>
      <c r="E2" s="58">
        <v>1</v>
      </c>
      <c r="F2" s="58">
        <v>0</v>
      </c>
      <c r="G2" s="58">
        <v>1</v>
      </c>
      <c r="H2" s="60">
        <v>0.14305555555555557</v>
      </c>
      <c r="I2" s="58">
        <v>206</v>
      </c>
      <c r="J2" s="60">
        <v>0.11805555555555557</v>
      </c>
      <c r="K2" s="61">
        <v>170</v>
      </c>
      <c r="L2" s="55"/>
      <c r="M2" s="58" t="s">
        <v>157</v>
      </c>
      <c r="N2" s="58">
        <v>376</v>
      </c>
      <c r="O2" s="62">
        <v>0.26111111111111113</v>
      </c>
      <c r="P2" s="63">
        <v>8</v>
      </c>
      <c r="Q2" s="59" t="s">
        <v>158</v>
      </c>
    </row>
    <row r="3" spans="1:17" ht="15" thickBot="1" x14ac:dyDescent="0.4">
      <c r="A3" s="57">
        <v>2</v>
      </c>
      <c r="B3" s="58">
        <v>0</v>
      </c>
      <c r="C3" s="58">
        <v>1</v>
      </c>
      <c r="D3" s="59">
        <v>1</v>
      </c>
      <c r="E3" s="58">
        <v>1</v>
      </c>
      <c r="F3" s="58">
        <v>3</v>
      </c>
      <c r="G3" s="58">
        <v>4</v>
      </c>
      <c r="H3" s="60">
        <v>9.6527777777777768E-2</v>
      </c>
      <c r="I3" s="58">
        <v>139</v>
      </c>
      <c r="J3" s="60">
        <v>0.15069444444444444</v>
      </c>
      <c r="K3" s="61">
        <v>217</v>
      </c>
      <c r="L3" s="55"/>
      <c r="M3" s="58" t="s">
        <v>157</v>
      </c>
      <c r="N3" s="58">
        <v>356</v>
      </c>
      <c r="O3" s="62">
        <v>0.24722222222222223</v>
      </c>
      <c r="P3" s="63">
        <v>8</v>
      </c>
      <c r="Q3" s="59" t="s">
        <v>158</v>
      </c>
    </row>
    <row r="4" spans="1:17" ht="15" thickBot="1" x14ac:dyDescent="0.4">
      <c r="A4" s="57">
        <v>3</v>
      </c>
      <c r="B4" s="58">
        <v>1</v>
      </c>
      <c r="C4" s="58">
        <v>1</v>
      </c>
      <c r="D4" s="59">
        <v>0</v>
      </c>
      <c r="E4" s="58">
        <v>1</v>
      </c>
      <c r="F4" s="58">
        <v>0</v>
      </c>
      <c r="G4" s="58">
        <v>1</v>
      </c>
      <c r="H4" s="60">
        <v>0.13333333333333333</v>
      </c>
      <c r="I4" s="58">
        <v>192</v>
      </c>
      <c r="J4" s="60">
        <v>0.12013888888888889</v>
      </c>
      <c r="K4" s="61">
        <v>173</v>
      </c>
      <c r="L4" s="55"/>
      <c r="M4" s="58" t="s">
        <v>159</v>
      </c>
      <c r="N4" s="58">
        <v>365</v>
      </c>
      <c r="O4" s="62">
        <v>0.25347222222222221</v>
      </c>
      <c r="P4" s="63">
        <v>8</v>
      </c>
      <c r="Q4" s="59" t="s">
        <v>160</v>
      </c>
    </row>
    <row r="5" spans="1:17" ht="15" thickBot="1" x14ac:dyDescent="0.4">
      <c r="A5" s="57">
        <v>4</v>
      </c>
      <c r="B5" s="58">
        <v>0</v>
      </c>
      <c r="C5" s="58">
        <v>1</v>
      </c>
      <c r="D5" s="59">
        <v>0</v>
      </c>
      <c r="E5" s="58">
        <v>0</v>
      </c>
      <c r="F5" s="58">
        <v>1</v>
      </c>
      <c r="G5" s="58">
        <v>1</v>
      </c>
      <c r="H5" s="60">
        <v>0.14444444444444446</v>
      </c>
      <c r="I5" s="58">
        <v>208</v>
      </c>
      <c r="J5" s="60">
        <v>0.13194444444444445</v>
      </c>
      <c r="K5" s="61">
        <v>190</v>
      </c>
      <c r="L5" s="55"/>
      <c r="M5" s="58" t="s">
        <v>159</v>
      </c>
      <c r="N5" s="58">
        <v>398</v>
      </c>
      <c r="O5" s="62">
        <v>0.27638888888888885</v>
      </c>
      <c r="P5" s="63">
        <v>8</v>
      </c>
      <c r="Q5" s="59" t="s">
        <v>160</v>
      </c>
    </row>
    <row r="6" spans="1:17" ht="15" thickBot="1" x14ac:dyDescent="0.4">
      <c r="A6" s="57">
        <v>5</v>
      </c>
      <c r="B6" s="58">
        <v>1</v>
      </c>
      <c r="C6" s="58">
        <v>1</v>
      </c>
      <c r="D6" s="59">
        <v>1</v>
      </c>
      <c r="E6" s="58">
        <v>1</v>
      </c>
      <c r="F6" s="58">
        <v>0</v>
      </c>
      <c r="G6" s="58">
        <v>1</v>
      </c>
      <c r="H6" s="60">
        <v>0.1076388888888889</v>
      </c>
      <c r="I6" s="58">
        <v>155</v>
      </c>
      <c r="J6" s="60">
        <v>0.1125</v>
      </c>
      <c r="K6" s="61">
        <v>162</v>
      </c>
      <c r="L6" s="55"/>
      <c r="M6" s="58" t="s">
        <v>157</v>
      </c>
      <c r="N6" s="58">
        <v>317</v>
      </c>
      <c r="O6" s="62">
        <v>0.22013888888888888</v>
      </c>
      <c r="P6" s="63">
        <v>8</v>
      </c>
      <c r="Q6" s="59" t="s">
        <v>160</v>
      </c>
    </row>
    <row r="7" spans="1:17" ht="15" thickBot="1" x14ac:dyDescent="0.4">
      <c r="A7" s="57">
        <v>6</v>
      </c>
      <c r="B7" s="58">
        <v>0</v>
      </c>
      <c r="C7" s="58">
        <v>1</v>
      </c>
      <c r="D7" s="59">
        <v>1</v>
      </c>
      <c r="E7" s="58">
        <v>0</v>
      </c>
      <c r="F7" s="58">
        <v>0</v>
      </c>
      <c r="G7" s="58">
        <v>0</v>
      </c>
      <c r="H7" s="60">
        <v>9.7916666666666666E-2</v>
      </c>
      <c r="I7" s="58">
        <v>141</v>
      </c>
      <c r="J7" s="60">
        <v>0.12083333333333333</v>
      </c>
      <c r="K7" s="61">
        <v>174</v>
      </c>
      <c r="L7" s="55"/>
      <c r="M7" s="58" t="s">
        <v>157</v>
      </c>
      <c r="N7" s="58">
        <v>315</v>
      </c>
      <c r="O7" s="62">
        <v>0.21875</v>
      </c>
      <c r="P7" s="63">
        <v>8</v>
      </c>
      <c r="Q7" s="59" t="s">
        <v>158</v>
      </c>
    </row>
    <row r="8" spans="1:17" ht="15" thickBot="1" x14ac:dyDescent="0.4">
      <c r="A8" s="57">
        <v>7</v>
      </c>
      <c r="B8" s="58">
        <v>1</v>
      </c>
      <c r="C8" s="58">
        <v>1</v>
      </c>
      <c r="D8" s="59">
        <v>0</v>
      </c>
      <c r="E8" s="58">
        <v>0</v>
      </c>
      <c r="F8" s="58">
        <v>0</v>
      </c>
      <c r="G8" s="58">
        <v>0</v>
      </c>
      <c r="H8" s="60">
        <v>7.8472222222222221E-2</v>
      </c>
      <c r="I8" s="58">
        <v>113</v>
      </c>
      <c r="J8" s="60">
        <v>8.6111111111111124E-2</v>
      </c>
      <c r="K8" s="61">
        <v>124</v>
      </c>
      <c r="L8" s="55"/>
      <c r="M8" s="58" t="s">
        <v>159</v>
      </c>
      <c r="N8" s="58">
        <v>237</v>
      </c>
      <c r="O8" s="62">
        <v>0.16458333333333333</v>
      </c>
      <c r="P8" s="63">
        <v>8</v>
      </c>
      <c r="Q8" s="59" t="s">
        <v>158</v>
      </c>
    </row>
    <row r="9" spans="1:17" ht="15" thickBot="1" x14ac:dyDescent="0.4">
      <c r="A9" s="57">
        <v>8</v>
      </c>
      <c r="B9" s="58">
        <v>0</v>
      </c>
      <c r="C9" s="58">
        <v>1</v>
      </c>
      <c r="D9" s="59">
        <v>0</v>
      </c>
      <c r="E9" s="58">
        <v>6</v>
      </c>
      <c r="F9" s="58">
        <v>1</v>
      </c>
      <c r="G9" s="58">
        <v>2</v>
      </c>
      <c r="H9" s="60">
        <v>9.0277777777777776E-2</v>
      </c>
      <c r="I9" s="58">
        <v>130</v>
      </c>
      <c r="J9" s="60">
        <v>0.18402777777777779</v>
      </c>
      <c r="K9" s="61">
        <v>265</v>
      </c>
      <c r="L9" s="55"/>
      <c r="M9" s="58" t="s">
        <v>159</v>
      </c>
      <c r="N9" s="58">
        <v>395</v>
      </c>
      <c r="O9" s="62">
        <v>0.27430555555555552</v>
      </c>
      <c r="P9" s="63">
        <v>6</v>
      </c>
      <c r="Q9" s="59" t="s">
        <v>160</v>
      </c>
    </row>
    <row r="10" spans="1:17" ht="15" thickBot="1" x14ac:dyDescent="0.4">
      <c r="A10" s="57">
        <v>9</v>
      </c>
      <c r="B10" s="58">
        <v>1</v>
      </c>
      <c r="C10" s="58">
        <v>2</v>
      </c>
      <c r="D10" s="59">
        <v>1</v>
      </c>
      <c r="E10" s="58">
        <v>2</v>
      </c>
      <c r="F10" s="58">
        <v>0</v>
      </c>
      <c r="G10" s="58">
        <v>2</v>
      </c>
      <c r="H10" s="60">
        <v>0.11666666666666665</v>
      </c>
      <c r="I10" s="58">
        <v>168</v>
      </c>
      <c r="J10" s="60">
        <v>9.375E-2</v>
      </c>
      <c r="K10" s="61">
        <v>135</v>
      </c>
      <c r="L10" s="55"/>
      <c r="M10" s="58" t="s">
        <v>161</v>
      </c>
      <c r="N10" s="58">
        <v>303</v>
      </c>
      <c r="O10" s="62">
        <v>0.21041666666666667</v>
      </c>
      <c r="P10" s="63">
        <v>9</v>
      </c>
      <c r="Q10" s="59" t="s">
        <v>160</v>
      </c>
    </row>
    <row r="11" spans="1:17" ht="15" thickBot="1" x14ac:dyDescent="0.4">
      <c r="A11" s="57">
        <v>10</v>
      </c>
      <c r="B11" s="58">
        <v>0</v>
      </c>
      <c r="C11" s="58">
        <v>2</v>
      </c>
      <c r="D11" s="59">
        <v>1</v>
      </c>
      <c r="E11" s="58">
        <v>3</v>
      </c>
      <c r="F11" s="58">
        <v>1</v>
      </c>
      <c r="G11" s="58">
        <v>4</v>
      </c>
      <c r="H11" s="60">
        <v>0.12152777777777778</v>
      </c>
      <c r="I11" s="58">
        <v>175</v>
      </c>
      <c r="J11" s="60">
        <v>0.11597222222222221</v>
      </c>
      <c r="K11" s="61">
        <v>167</v>
      </c>
      <c r="L11" s="55"/>
      <c r="M11" s="58" t="s">
        <v>161</v>
      </c>
      <c r="N11" s="58">
        <v>342</v>
      </c>
      <c r="O11" s="62">
        <v>0.23750000000000002</v>
      </c>
      <c r="P11" s="63">
        <v>6</v>
      </c>
      <c r="Q11" s="59" t="s">
        <v>160</v>
      </c>
    </row>
    <row r="12" spans="1:17" ht="15" thickBot="1" x14ac:dyDescent="0.4">
      <c r="A12" s="57">
        <v>11</v>
      </c>
      <c r="B12" s="58">
        <v>1</v>
      </c>
      <c r="C12" s="58">
        <v>2</v>
      </c>
      <c r="D12" s="59">
        <v>0</v>
      </c>
      <c r="E12" s="58">
        <v>1</v>
      </c>
      <c r="F12" s="58">
        <v>0</v>
      </c>
      <c r="G12" s="58">
        <v>1</v>
      </c>
      <c r="H12" s="60">
        <v>0.13819444444444443</v>
      </c>
      <c r="I12" s="58">
        <v>199</v>
      </c>
      <c r="J12" s="60">
        <v>0.1388888888888889</v>
      </c>
      <c r="K12" s="61">
        <v>200</v>
      </c>
      <c r="L12" s="55"/>
      <c r="M12" s="58" t="s">
        <v>162</v>
      </c>
      <c r="N12" s="58">
        <v>399</v>
      </c>
      <c r="O12" s="62">
        <v>0.27708333333333335</v>
      </c>
      <c r="P12" s="63">
        <v>6</v>
      </c>
      <c r="Q12" s="59" t="s">
        <v>158</v>
      </c>
    </row>
    <row r="13" spans="1:17" ht="15" thickBot="1" x14ac:dyDescent="0.4">
      <c r="A13" s="57">
        <v>12</v>
      </c>
      <c r="B13" s="58">
        <v>0</v>
      </c>
      <c r="C13" s="58">
        <v>2</v>
      </c>
      <c r="D13" s="59">
        <v>0</v>
      </c>
      <c r="E13" s="58">
        <v>1</v>
      </c>
      <c r="F13" s="58">
        <v>0</v>
      </c>
      <c r="G13" s="58">
        <v>1</v>
      </c>
      <c r="H13" s="60">
        <v>0.24791666666666667</v>
      </c>
      <c r="I13" s="58">
        <v>191</v>
      </c>
      <c r="J13" s="60">
        <v>0.10069444444444443</v>
      </c>
      <c r="K13" s="61">
        <v>145</v>
      </c>
      <c r="L13" s="55"/>
      <c r="M13" s="58" t="s">
        <v>162</v>
      </c>
      <c r="N13" s="58">
        <v>382</v>
      </c>
      <c r="O13" s="62">
        <v>0.34861111111111115</v>
      </c>
      <c r="P13" s="63">
        <v>6</v>
      </c>
      <c r="Q13" s="59" t="s">
        <v>160</v>
      </c>
    </row>
    <row r="14" spans="1:17" ht="15" thickBot="1" x14ac:dyDescent="0.4">
      <c r="A14" s="57">
        <v>13</v>
      </c>
      <c r="B14" s="58">
        <v>1</v>
      </c>
      <c r="C14" s="58">
        <v>2</v>
      </c>
      <c r="D14" s="59">
        <v>1</v>
      </c>
      <c r="E14" s="58">
        <v>2</v>
      </c>
      <c r="F14" s="58">
        <v>0</v>
      </c>
      <c r="G14" s="58">
        <v>2</v>
      </c>
      <c r="H14" s="60">
        <v>0.15625</v>
      </c>
      <c r="I14" s="58">
        <v>225</v>
      </c>
      <c r="J14" s="60">
        <v>7.5694444444444439E-2</v>
      </c>
      <c r="K14" s="61">
        <v>109</v>
      </c>
      <c r="L14" s="55"/>
      <c r="M14" s="58" t="s">
        <v>161</v>
      </c>
      <c r="N14" s="58">
        <v>334</v>
      </c>
      <c r="O14" s="62">
        <v>0.23194444444444443</v>
      </c>
      <c r="P14" s="63">
        <v>6</v>
      </c>
      <c r="Q14" s="59" t="s">
        <v>158</v>
      </c>
    </row>
    <row r="15" spans="1:17" ht="15" thickBot="1" x14ac:dyDescent="0.4">
      <c r="A15" s="57">
        <v>14</v>
      </c>
      <c r="B15" s="58">
        <v>0</v>
      </c>
      <c r="C15" s="58">
        <v>2</v>
      </c>
      <c r="D15" s="59">
        <v>1</v>
      </c>
      <c r="E15" s="58">
        <v>0</v>
      </c>
      <c r="F15" s="58">
        <v>0</v>
      </c>
      <c r="G15" s="58">
        <v>0</v>
      </c>
      <c r="H15" s="60">
        <v>0.11666666666666665</v>
      </c>
      <c r="I15" s="58">
        <v>168</v>
      </c>
      <c r="J15" s="60">
        <v>0.1111111111111111</v>
      </c>
      <c r="K15" s="61">
        <v>160</v>
      </c>
      <c r="L15" s="55"/>
      <c r="M15" s="58" t="s">
        <v>161</v>
      </c>
      <c r="N15" s="58">
        <v>328</v>
      </c>
      <c r="O15" s="62">
        <v>0.22777777777777777</v>
      </c>
      <c r="P15" s="63">
        <v>10</v>
      </c>
      <c r="Q15" s="59" t="s">
        <v>158</v>
      </c>
    </row>
    <row r="16" spans="1:17" ht="15" thickBot="1" x14ac:dyDescent="0.4">
      <c r="A16" s="57">
        <v>15</v>
      </c>
      <c r="B16" s="58">
        <v>1</v>
      </c>
      <c r="C16" s="58">
        <v>2</v>
      </c>
      <c r="D16" s="59">
        <v>0</v>
      </c>
      <c r="E16" s="58">
        <v>4</v>
      </c>
      <c r="F16" s="58">
        <v>0</v>
      </c>
      <c r="G16" s="58">
        <v>4</v>
      </c>
      <c r="H16" s="60">
        <v>0.29097222222222224</v>
      </c>
      <c r="I16" s="58">
        <v>158</v>
      </c>
      <c r="J16" s="60">
        <v>0.12013888888888889</v>
      </c>
      <c r="K16" s="61">
        <v>173</v>
      </c>
      <c r="L16" s="55"/>
      <c r="M16" s="58" t="s">
        <v>162</v>
      </c>
      <c r="N16" s="58">
        <v>316</v>
      </c>
      <c r="O16" s="62">
        <v>0.41111111111111115</v>
      </c>
      <c r="P16" s="63">
        <v>7</v>
      </c>
      <c r="Q16" s="59" t="s">
        <v>158</v>
      </c>
    </row>
    <row r="17" spans="1:17" ht="15" thickBot="1" x14ac:dyDescent="0.4">
      <c r="A17" s="57">
        <v>16</v>
      </c>
      <c r="B17" s="58">
        <v>0</v>
      </c>
      <c r="C17" s="58">
        <v>2</v>
      </c>
      <c r="D17" s="59">
        <v>0</v>
      </c>
      <c r="E17" s="58">
        <v>1</v>
      </c>
      <c r="F17" s="58">
        <v>0</v>
      </c>
      <c r="G17" s="58">
        <v>1</v>
      </c>
      <c r="H17" s="60">
        <v>0.1013888888888889</v>
      </c>
      <c r="I17" s="58">
        <v>146</v>
      </c>
      <c r="J17" s="60">
        <v>0.14583333333333334</v>
      </c>
      <c r="K17" s="61">
        <v>210</v>
      </c>
      <c r="L17" s="55"/>
      <c r="M17" s="58" t="s">
        <v>162</v>
      </c>
      <c r="N17" s="58">
        <v>356</v>
      </c>
      <c r="O17" s="62">
        <v>0.24722222222222223</v>
      </c>
      <c r="P17" s="63">
        <v>7</v>
      </c>
      <c r="Q17" s="59" t="s">
        <v>160</v>
      </c>
    </row>
    <row r="18" spans="1:17" ht="15" thickBot="1" x14ac:dyDescent="0.4">
      <c r="A18" s="54"/>
      <c r="B18" s="54"/>
      <c r="C18" s="54"/>
      <c r="D18" s="54"/>
      <c r="E18" s="54"/>
      <c r="F18" s="54"/>
      <c r="G18" s="54">
        <v>1.5625</v>
      </c>
      <c r="H18" s="54"/>
      <c r="I18" s="61">
        <v>170</v>
      </c>
      <c r="J18" s="54"/>
      <c r="K18" s="61">
        <v>173</v>
      </c>
      <c r="L18" s="54"/>
      <c r="M18" s="54"/>
      <c r="N18" s="54"/>
      <c r="O18" s="54"/>
      <c r="P18" s="54"/>
      <c r="Q18" s="54"/>
    </row>
    <row r="19" spans="1:17" ht="15" thickBot="1" x14ac:dyDescent="0.4">
      <c r="A19" s="54"/>
      <c r="B19" s="54"/>
      <c r="C19" s="54"/>
      <c r="D19" s="54"/>
      <c r="E19" s="54">
        <v>1.5</v>
      </c>
      <c r="F19" s="54">
        <v>0.375</v>
      </c>
      <c r="G19" s="54">
        <v>1.5625</v>
      </c>
      <c r="H19" s="64">
        <v>0.1361111111111111</v>
      </c>
      <c r="I19" s="54"/>
      <c r="J19" s="64">
        <v>0.12013888888888889</v>
      </c>
      <c r="K19" s="54"/>
      <c r="L19" s="54"/>
      <c r="M19" s="54"/>
      <c r="N19" s="65">
        <v>344.9375</v>
      </c>
      <c r="O19" s="64">
        <v>0.25625000000000003</v>
      </c>
      <c r="P19" s="54">
        <v>7.4375</v>
      </c>
      <c r="Q19" s="54"/>
    </row>
    <row r="20" spans="1:17" ht="15" thickBot="1" x14ac:dyDescent="0.4">
      <c r="A20" s="54"/>
      <c r="B20" s="54"/>
      <c r="C20" s="54"/>
      <c r="D20" s="54"/>
      <c r="E20" s="54">
        <v>1.632993162</v>
      </c>
      <c r="F20" s="54">
        <v>0.80622577480000002</v>
      </c>
      <c r="G20" s="54">
        <v>1.364734406</v>
      </c>
      <c r="H20" s="54"/>
      <c r="I20" s="61"/>
      <c r="J20" s="54"/>
      <c r="K20" s="61"/>
      <c r="L20" s="54"/>
      <c r="M20" s="54"/>
      <c r="N20" s="65">
        <v>42.871076109999997</v>
      </c>
      <c r="O20" s="54"/>
      <c r="P20" s="54">
        <v>1.209338662</v>
      </c>
      <c r="Q20" s="54"/>
    </row>
    <row r="21" spans="1:17" ht="15" thickBot="1" x14ac:dyDescent="0.4">
      <c r="A21" s="54"/>
      <c r="B21" s="54"/>
      <c r="C21" s="54"/>
      <c r="D21" s="54"/>
      <c r="E21" s="54">
        <v>24</v>
      </c>
      <c r="F21" s="54">
        <v>6</v>
      </c>
      <c r="G21" s="54">
        <v>25</v>
      </c>
      <c r="H21" s="54">
        <v>196</v>
      </c>
      <c r="I21" s="61"/>
      <c r="J21" s="54">
        <v>173</v>
      </c>
      <c r="K21" s="61"/>
      <c r="L21" s="54"/>
      <c r="M21" s="54"/>
      <c r="N21" s="54">
        <v>5519</v>
      </c>
      <c r="O21" s="54">
        <v>369</v>
      </c>
      <c r="P21" s="65">
        <v>119</v>
      </c>
      <c r="Q21" s="54"/>
    </row>
    <row r="22" spans="1:17" ht="26.5" thickBot="1" x14ac:dyDescent="0.4">
      <c r="A22" s="54"/>
      <c r="B22" s="54" t="s">
        <v>163</v>
      </c>
      <c r="C22" s="54" t="s">
        <v>164</v>
      </c>
      <c r="D22" s="54" t="s">
        <v>165</v>
      </c>
      <c r="E22" s="54" t="s">
        <v>166</v>
      </c>
      <c r="F22" s="54" t="s">
        <v>167</v>
      </c>
      <c r="G22" s="54"/>
      <c r="H22" s="54" t="s">
        <v>163</v>
      </c>
      <c r="I22" s="61"/>
      <c r="J22" s="66" t="s">
        <v>168</v>
      </c>
      <c r="K22" s="61"/>
      <c r="L22" s="54" t="s">
        <v>169</v>
      </c>
      <c r="M22" s="54" t="s">
        <v>167</v>
      </c>
      <c r="N22" s="54"/>
      <c r="O22" s="54"/>
      <c r="P22" s="54"/>
      <c r="Q22" s="54"/>
    </row>
    <row r="23" spans="1:17" ht="15" thickBot="1" x14ac:dyDescent="0.4">
      <c r="A23" s="54"/>
      <c r="B23" s="54" t="s">
        <v>157</v>
      </c>
      <c r="C23" s="67">
        <v>47.754370000000002</v>
      </c>
      <c r="D23" s="54">
        <v>341</v>
      </c>
      <c r="E23" s="54">
        <v>1364</v>
      </c>
      <c r="F23" s="54">
        <v>30.011109050000002</v>
      </c>
      <c r="G23" s="54"/>
      <c r="H23" s="54" t="s">
        <v>157</v>
      </c>
      <c r="I23" s="61"/>
      <c r="J23" s="54">
        <v>6</v>
      </c>
      <c r="K23" s="61"/>
      <c r="L23" s="54">
        <v>1.5</v>
      </c>
      <c r="M23" s="65">
        <v>1.7320508080000001</v>
      </c>
      <c r="N23" s="54">
        <v>1.7320508080000001</v>
      </c>
      <c r="O23" s="65">
        <v>381.5</v>
      </c>
      <c r="P23" s="54"/>
      <c r="Q23" s="54"/>
    </row>
    <row r="24" spans="1:17" ht="15" thickBot="1" x14ac:dyDescent="0.4">
      <c r="A24" s="54"/>
      <c r="B24" s="54" t="s">
        <v>159</v>
      </c>
      <c r="C24" s="67">
        <v>120.8937</v>
      </c>
      <c r="D24" s="54">
        <v>348.75</v>
      </c>
      <c r="E24" s="54">
        <v>1395</v>
      </c>
      <c r="F24" s="54">
        <v>75.975324939999993</v>
      </c>
      <c r="G24" s="54"/>
      <c r="H24" s="54" t="s">
        <v>159</v>
      </c>
      <c r="I24" s="61"/>
      <c r="J24" s="54">
        <v>4</v>
      </c>
      <c r="K24" s="61"/>
      <c r="L24" s="54">
        <v>1</v>
      </c>
      <c r="M24" s="65">
        <v>0.81649658089999999</v>
      </c>
      <c r="N24" s="54"/>
      <c r="O24" s="65">
        <v>316</v>
      </c>
      <c r="P24" s="54"/>
      <c r="Q24" s="54"/>
    </row>
    <row r="25" spans="1:17" ht="15" thickBot="1" x14ac:dyDescent="0.4">
      <c r="A25" s="54"/>
      <c r="B25" s="54" t="s">
        <v>161</v>
      </c>
      <c r="C25" s="67">
        <v>26.79609</v>
      </c>
      <c r="D25" s="54">
        <v>326.75</v>
      </c>
      <c r="E25" s="54">
        <v>1307</v>
      </c>
      <c r="F25" s="54">
        <v>16.839932699999999</v>
      </c>
      <c r="G25" s="54"/>
      <c r="H25" s="54" t="s">
        <v>161</v>
      </c>
      <c r="I25" s="61"/>
      <c r="J25" s="54">
        <v>8</v>
      </c>
      <c r="K25" s="61"/>
      <c r="L25" s="54">
        <v>2</v>
      </c>
      <c r="M25" s="65">
        <v>1.632993162</v>
      </c>
      <c r="N25" s="54"/>
      <c r="O25" s="54"/>
      <c r="P25" s="54"/>
      <c r="Q25" s="54"/>
    </row>
    <row r="26" spans="1:17" ht="15" thickBot="1" x14ac:dyDescent="0.4">
      <c r="A26" s="54"/>
      <c r="B26" s="54" t="s">
        <v>162</v>
      </c>
      <c r="C26" s="67">
        <v>57.480759999999997</v>
      </c>
      <c r="D26" s="54">
        <v>363.25</v>
      </c>
      <c r="E26" s="54">
        <v>1453</v>
      </c>
      <c r="F26" s="54">
        <v>36.123630310000003</v>
      </c>
      <c r="G26" s="54"/>
      <c r="H26" s="54" t="s">
        <v>162</v>
      </c>
      <c r="I26" s="61"/>
      <c r="J26" s="54">
        <v>7</v>
      </c>
      <c r="K26" s="61"/>
      <c r="L26" s="54">
        <v>1.75</v>
      </c>
      <c r="M26" s="65">
        <v>1.5</v>
      </c>
      <c r="N26" s="54"/>
      <c r="O26" s="54"/>
      <c r="P26" s="54"/>
      <c r="Q26" s="54"/>
    </row>
    <row r="27" spans="1:17" x14ac:dyDescent="0.35">
      <c r="A27" s="69"/>
      <c r="B27" s="69"/>
      <c r="C27" s="70"/>
      <c r="D27" s="69"/>
      <c r="E27" s="69"/>
      <c r="F27" s="69"/>
      <c r="G27" s="69"/>
      <c r="H27" s="69"/>
      <c r="I27" s="71"/>
      <c r="J27" s="69"/>
      <c r="K27" s="71"/>
      <c r="L27" s="69"/>
      <c r="M27" s="72"/>
      <c r="N27" s="69"/>
      <c r="O27" s="69"/>
      <c r="P27" s="69"/>
      <c r="Q27" s="69"/>
    </row>
    <row r="28" spans="1:17" x14ac:dyDescent="0.35">
      <c r="A28" s="69"/>
      <c r="B28" s="69"/>
      <c r="C28" s="70"/>
      <c r="D28" s="69"/>
      <c r="E28" s="69"/>
      <c r="F28" s="69"/>
      <c r="G28" s="69"/>
      <c r="H28" s="69"/>
      <c r="I28" s="71"/>
      <c r="J28" s="69"/>
      <c r="K28" s="71"/>
      <c r="L28" s="69"/>
      <c r="M28" s="72"/>
      <c r="N28" s="69"/>
      <c r="O28" s="69"/>
      <c r="P28" s="69"/>
      <c r="Q28" s="69"/>
    </row>
    <row r="29" spans="1:17" x14ac:dyDescent="0.35">
      <c r="A29" s="73" t="s">
        <v>193</v>
      </c>
    </row>
    <row r="30" spans="1:17" ht="15" thickBot="1" x14ac:dyDescent="0.4">
      <c r="B30" t="s">
        <v>157</v>
      </c>
      <c r="C30" t="s">
        <v>159</v>
      </c>
      <c r="D30" t="s">
        <v>161</v>
      </c>
      <c r="E30" t="s">
        <v>162</v>
      </c>
    </row>
    <row r="31" spans="1:17" ht="15" thickBot="1" x14ac:dyDescent="0.4">
      <c r="B31" s="54">
        <v>376</v>
      </c>
      <c r="C31">
        <v>365</v>
      </c>
      <c r="D31">
        <v>303</v>
      </c>
      <c r="E31">
        <v>399</v>
      </c>
    </row>
    <row r="32" spans="1:17" x14ac:dyDescent="0.35">
      <c r="B32">
        <v>356</v>
      </c>
      <c r="C32">
        <v>398</v>
      </c>
      <c r="D32">
        <v>342</v>
      </c>
      <c r="E32">
        <v>382</v>
      </c>
    </row>
    <row r="33" spans="1:5" x14ac:dyDescent="0.35">
      <c r="B33">
        <v>317</v>
      </c>
      <c r="C33">
        <v>237</v>
      </c>
      <c r="D33">
        <v>334</v>
      </c>
      <c r="E33">
        <v>316</v>
      </c>
    </row>
    <row r="34" spans="1:5" x14ac:dyDescent="0.35">
      <c r="B34">
        <v>315</v>
      </c>
      <c r="C34">
        <v>395</v>
      </c>
      <c r="D34">
        <v>328</v>
      </c>
      <c r="E34">
        <v>356</v>
      </c>
    </row>
    <row r="36" spans="1:5" x14ac:dyDescent="0.35">
      <c r="A36" t="s">
        <v>180</v>
      </c>
      <c r="B36">
        <f>AVERAGE(B31:B34)</f>
        <v>341</v>
      </c>
      <c r="C36">
        <f t="shared" ref="C36:E36" si="0">AVERAGE(C31:C34)</f>
        <v>348.75</v>
      </c>
      <c r="D36">
        <f t="shared" si="0"/>
        <v>326.75</v>
      </c>
      <c r="E36">
        <f t="shared" si="0"/>
        <v>363.25</v>
      </c>
    </row>
    <row r="37" spans="1:5" x14ac:dyDescent="0.35">
      <c r="A37" t="s">
        <v>181</v>
      </c>
      <c r="B37">
        <f>STDEVA(B31:B34)</f>
        <v>30.011109054259666</v>
      </c>
      <c r="C37">
        <f t="shared" ref="C37:E37" si="1">STDEVA(C31:C34)</f>
        <v>75.975324941720388</v>
      </c>
      <c r="D37">
        <f t="shared" si="1"/>
        <v>16.839932699786342</v>
      </c>
      <c r="E37">
        <f t="shared" si="1"/>
        <v>36.123630308520582</v>
      </c>
    </row>
    <row r="38" spans="1:5" x14ac:dyDescent="0.35">
      <c r="A38" t="s">
        <v>182</v>
      </c>
      <c r="B38">
        <f>COUNT(B31:B34)</f>
        <v>4</v>
      </c>
      <c r="C38">
        <f t="shared" ref="C38:E38" si="2">COUNT(C31:C34)</f>
        <v>4</v>
      </c>
      <c r="D38">
        <f t="shared" si="2"/>
        <v>4</v>
      </c>
      <c r="E38">
        <f t="shared" si="2"/>
        <v>4</v>
      </c>
    </row>
    <row r="39" spans="1:5" x14ac:dyDescent="0.35">
      <c r="A39" t="s">
        <v>183</v>
      </c>
      <c r="B39">
        <v>1.96</v>
      </c>
      <c r="C39">
        <v>1.96</v>
      </c>
      <c r="D39">
        <v>1.96</v>
      </c>
      <c r="E39">
        <v>1.96</v>
      </c>
    </row>
    <row r="40" spans="1:5" x14ac:dyDescent="0.35">
      <c r="A40" t="s">
        <v>184</v>
      </c>
      <c r="B40">
        <f>B39*B37/(B38^0.5)</f>
        <v>29.410886873174473</v>
      </c>
      <c r="C40">
        <f t="shared" ref="C40:E40" si="3">C39*C37/(C38^0.5)</f>
        <v>74.455818442885985</v>
      </c>
      <c r="D40">
        <f t="shared" si="3"/>
        <v>16.503134045790613</v>
      </c>
      <c r="E40">
        <f t="shared" si="3"/>
        <v>35.401157702350169</v>
      </c>
    </row>
    <row r="41" spans="1:5" x14ac:dyDescent="0.35">
      <c r="A41" t="s">
        <v>185</v>
      </c>
      <c r="B41">
        <f>B36+B40</f>
        <v>370.41088687317449</v>
      </c>
      <c r="C41">
        <f t="shared" ref="C41:E41" si="4">C36+C40</f>
        <v>423.20581844288597</v>
      </c>
      <c r="D41">
        <f t="shared" si="4"/>
        <v>343.2531340457906</v>
      </c>
      <c r="E41">
        <f t="shared" si="4"/>
        <v>398.65115770235019</v>
      </c>
    </row>
    <row r="42" spans="1:5" x14ac:dyDescent="0.35">
      <c r="A42" t="s">
        <v>186</v>
      </c>
      <c r="B42">
        <f>B36-B40</f>
        <v>311.58911312682551</v>
      </c>
      <c r="C42">
        <f t="shared" ref="C42:E42" si="5">C36-C40</f>
        <v>274.29418155711403</v>
      </c>
      <c r="D42">
        <f t="shared" si="5"/>
        <v>310.2468659542094</v>
      </c>
      <c r="E42">
        <f t="shared" si="5"/>
        <v>327.84884229764981</v>
      </c>
    </row>
    <row r="43" spans="1:5" x14ac:dyDescent="0.35">
      <c r="A43" t="s">
        <v>187</v>
      </c>
    </row>
    <row r="44" spans="1:5" x14ac:dyDescent="0.35">
      <c r="A44" t="s">
        <v>188</v>
      </c>
    </row>
    <row r="45" spans="1:5" x14ac:dyDescent="0.35">
      <c r="A45" t="s">
        <v>189</v>
      </c>
    </row>
    <row r="47" spans="1:5" x14ac:dyDescent="0.35">
      <c r="A47" t="s">
        <v>190</v>
      </c>
      <c r="B47">
        <v>0.05</v>
      </c>
      <c r="C47">
        <v>0.05</v>
      </c>
      <c r="D47">
        <v>0.05</v>
      </c>
      <c r="E47">
        <v>0.05</v>
      </c>
    </row>
    <row r="48" spans="1:5" x14ac:dyDescent="0.35">
      <c r="A48" t="s">
        <v>191</v>
      </c>
      <c r="B48">
        <f>_xlfn.CONFIDENCE.T(B47,B37,B38)</f>
        <v>47.754371563597573</v>
      </c>
      <c r="C48">
        <f t="shared" ref="C48:E48" si="6">_xlfn.CONFIDENCE.T(C47,C37,C38)</f>
        <v>120.89369607675364</v>
      </c>
      <c r="D48">
        <f t="shared" si="6"/>
        <v>26.79609080083068</v>
      </c>
      <c r="E48">
        <f t="shared" si="6"/>
        <v>57.480756904392969</v>
      </c>
    </row>
    <row r="67" spans="1:3" ht="15" thickBot="1" x14ac:dyDescent="0.4"/>
    <row r="68" spans="1:3" ht="15" thickBot="1" x14ac:dyDescent="0.4">
      <c r="A68" s="68" t="s">
        <v>192</v>
      </c>
      <c r="B68" s="54"/>
      <c r="C68" s="54"/>
    </row>
    <row r="69" spans="1:3" ht="15" thickBot="1" x14ac:dyDescent="0.4">
      <c r="A69" s="67">
        <v>1</v>
      </c>
      <c r="B69" s="65">
        <v>2</v>
      </c>
      <c r="C69" s="65">
        <v>3</v>
      </c>
    </row>
    <row r="70" spans="1:3" ht="15" thickBot="1" x14ac:dyDescent="0.4">
      <c r="A70" s="67">
        <v>3</v>
      </c>
      <c r="B70" s="65">
        <v>0</v>
      </c>
      <c r="C70" s="65">
        <v>1</v>
      </c>
    </row>
    <row r="71" spans="1:3" ht="15" thickBot="1" x14ac:dyDescent="0.4">
      <c r="A71" s="67">
        <v>2</v>
      </c>
      <c r="B71" s="65">
        <v>1</v>
      </c>
      <c r="C71" s="65">
        <v>1</v>
      </c>
    </row>
    <row r="72" spans="1:3" ht="15" thickBot="1" x14ac:dyDescent="0.4">
      <c r="A72" s="67">
        <v>4</v>
      </c>
      <c r="B72" s="65">
        <v>0</v>
      </c>
      <c r="C72" s="65">
        <v>0</v>
      </c>
    </row>
    <row r="73" spans="1:3" ht="15" thickBot="1" x14ac:dyDescent="0.4">
      <c r="A73" s="67">
        <v>3</v>
      </c>
      <c r="B73" s="65">
        <v>0</v>
      </c>
      <c r="C73" s="65">
        <v>1</v>
      </c>
    </row>
  </sheetData>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59999389629810485"/>
    <outlinePr summaryBelow="0" summaryRight="0"/>
  </sheetPr>
  <dimension ref="A1:AE126"/>
  <sheetViews>
    <sheetView topLeftCell="N16" workbookViewId="0">
      <selection activeCell="X33" sqref="X33"/>
    </sheetView>
  </sheetViews>
  <sheetFormatPr defaultColWidth="14.453125" defaultRowHeight="15.75" customHeight="1" x14ac:dyDescent="0.25"/>
  <cols>
    <col min="1" max="19" width="21.54296875" style="96" customWidth="1"/>
    <col min="20" max="20" width="13.26953125" style="96" customWidth="1"/>
    <col min="21" max="22" width="10.453125" style="96" customWidth="1"/>
    <col min="23" max="23" width="4.54296875" style="96" bestFit="1" customWidth="1"/>
    <col min="24" max="33" width="21.54296875" style="96" customWidth="1"/>
    <col min="34" max="16384" width="14.453125" style="96"/>
  </cols>
  <sheetData>
    <row r="1" spans="1:28" ht="15.75" customHeight="1" x14ac:dyDescent="0.3">
      <c r="N1" s="97" t="s">
        <v>204</v>
      </c>
    </row>
    <row r="2" spans="1:28" ht="15.75" customHeight="1" x14ac:dyDescent="0.25">
      <c r="P2" s="96" t="s">
        <v>136</v>
      </c>
      <c r="Q2" s="96" t="s">
        <v>205</v>
      </c>
      <c r="R2" s="96" t="s">
        <v>206</v>
      </c>
      <c r="S2" s="96" t="s">
        <v>207</v>
      </c>
      <c r="T2" s="96" t="s">
        <v>208</v>
      </c>
      <c r="U2" s="96" t="s">
        <v>209</v>
      </c>
      <c r="V2" s="96" t="s">
        <v>210</v>
      </c>
      <c r="W2" s="96" t="s">
        <v>211</v>
      </c>
      <c r="X2" s="96" t="s">
        <v>212</v>
      </c>
    </row>
    <row r="3" spans="1:28" ht="15.75" customHeight="1" x14ac:dyDescent="0.25">
      <c r="A3" s="98"/>
      <c r="B3" s="99"/>
      <c r="C3" s="99"/>
      <c r="D3" s="99"/>
      <c r="E3" s="99"/>
      <c r="F3" s="99"/>
      <c r="G3" s="99"/>
      <c r="H3" s="99"/>
      <c r="I3" s="99"/>
      <c r="J3" s="99"/>
      <c r="K3" s="99"/>
      <c r="L3" s="99"/>
      <c r="P3" s="99">
        <v>13</v>
      </c>
      <c r="Q3" s="99">
        <v>1</v>
      </c>
      <c r="R3" s="96">
        <v>3</v>
      </c>
      <c r="S3" s="96">
        <v>1</v>
      </c>
      <c r="T3" s="96">
        <v>0</v>
      </c>
      <c r="U3" s="96">
        <v>1</v>
      </c>
      <c r="V3" s="96">
        <v>0</v>
      </c>
      <c r="W3" s="96">
        <v>5</v>
      </c>
      <c r="X3" s="96" t="s">
        <v>213</v>
      </c>
    </row>
    <row r="4" spans="1:28" ht="15.75" customHeight="1" x14ac:dyDescent="0.25">
      <c r="A4" s="98"/>
      <c r="B4" s="99"/>
      <c r="C4" s="99"/>
      <c r="D4" s="99"/>
      <c r="E4" s="99"/>
      <c r="F4" s="99"/>
      <c r="G4" s="99"/>
      <c r="H4" s="99"/>
      <c r="I4" s="99"/>
      <c r="J4" s="99"/>
      <c r="K4" s="99"/>
      <c r="L4" s="99"/>
      <c r="P4" s="99">
        <v>13</v>
      </c>
      <c r="Q4" s="99">
        <v>2</v>
      </c>
      <c r="R4" s="96">
        <v>1</v>
      </c>
    </row>
    <row r="5" spans="1:28" ht="15.75" customHeight="1" x14ac:dyDescent="0.25">
      <c r="A5" s="98"/>
      <c r="B5" s="99"/>
      <c r="C5" s="99"/>
      <c r="D5" s="99"/>
      <c r="E5" s="99"/>
      <c r="F5" s="99"/>
      <c r="G5" s="99"/>
      <c r="H5" s="99"/>
      <c r="I5" s="99"/>
      <c r="J5" s="99"/>
      <c r="K5" s="99"/>
      <c r="L5" s="99"/>
      <c r="P5" s="99">
        <v>14</v>
      </c>
      <c r="Q5" s="99">
        <v>2</v>
      </c>
      <c r="R5" s="96">
        <v>3</v>
      </c>
      <c r="S5" s="96">
        <v>2</v>
      </c>
      <c r="T5" s="96">
        <v>0</v>
      </c>
      <c r="U5" s="96">
        <v>0</v>
      </c>
      <c r="V5" s="96">
        <v>1</v>
      </c>
      <c r="W5" s="96">
        <v>5</v>
      </c>
      <c r="X5" s="96" t="s">
        <v>213</v>
      </c>
    </row>
    <row r="6" spans="1:28" ht="15.75" customHeight="1" x14ac:dyDescent="0.25">
      <c r="A6" s="98"/>
      <c r="B6" s="99"/>
      <c r="C6" s="99"/>
      <c r="D6" s="99"/>
      <c r="E6" s="99"/>
      <c r="F6" s="99"/>
      <c r="G6" s="99"/>
      <c r="H6" s="99"/>
      <c r="I6" s="99"/>
      <c r="J6" s="99"/>
      <c r="K6" s="99"/>
      <c r="L6" s="99"/>
      <c r="P6" s="99">
        <v>14</v>
      </c>
      <c r="Q6" s="99">
        <v>1</v>
      </c>
      <c r="R6" s="96">
        <v>1</v>
      </c>
    </row>
    <row r="7" spans="1:28" ht="15.75" customHeight="1" x14ac:dyDescent="0.25">
      <c r="A7" s="98"/>
      <c r="B7" s="99"/>
      <c r="C7" s="99"/>
      <c r="D7" s="99"/>
      <c r="E7" s="99"/>
      <c r="F7" s="99"/>
      <c r="G7" s="99"/>
      <c r="H7" s="99"/>
      <c r="I7" s="99"/>
      <c r="J7" s="99"/>
      <c r="K7" s="99"/>
      <c r="L7" s="99"/>
      <c r="P7" s="99">
        <v>15</v>
      </c>
      <c r="Q7" s="99">
        <v>1</v>
      </c>
      <c r="R7" s="96">
        <v>3</v>
      </c>
      <c r="S7" s="96">
        <v>1</v>
      </c>
      <c r="T7" s="96">
        <v>0</v>
      </c>
      <c r="U7" s="96">
        <v>1</v>
      </c>
      <c r="V7" s="96">
        <v>0</v>
      </c>
      <c r="W7" s="96">
        <v>10</v>
      </c>
      <c r="X7" s="96" t="s">
        <v>213</v>
      </c>
    </row>
    <row r="8" spans="1:28" ht="15.75" customHeight="1" x14ac:dyDescent="0.25">
      <c r="A8" s="98"/>
      <c r="B8" s="99"/>
      <c r="C8" s="99"/>
      <c r="D8" s="99"/>
      <c r="E8" s="99"/>
      <c r="F8" s="99"/>
      <c r="G8" s="99"/>
      <c r="H8" s="99"/>
      <c r="I8" s="99"/>
      <c r="J8" s="99"/>
      <c r="K8" s="99"/>
      <c r="L8" s="99"/>
      <c r="P8" s="99">
        <v>15</v>
      </c>
      <c r="Q8" s="99">
        <v>2</v>
      </c>
      <c r="R8" s="96">
        <v>1</v>
      </c>
    </row>
    <row r="9" spans="1:28" ht="15.75" customHeight="1" x14ac:dyDescent="0.25">
      <c r="A9" s="98"/>
      <c r="B9" s="99"/>
      <c r="C9" s="99"/>
      <c r="D9" s="99"/>
      <c r="E9" s="99"/>
      <c r="F9" s="99"/>
      <c r="G9" s="99"/>
      <c r="H9" s="99"/>
      <c r="I9" s="99"/>
      <c r="J9" s="99"/>
      <c r="K9" s="99"/>
      <c r="L9" s="99"/>
      <c r="M9" s="99"/>
      <c r="N9" s="99"/>
      <c r="O9" s="99"/>
      <c r="P9" s="99">
        <v>16</v>
      </c>
      <c r="Q9" s="99">
        <v>2</v>
      </c>
      <c r="R9" s="99">
        <v>1</v>
      </c>
      <c r="S9" s="96">
        <v>1</v>
      </c>
      <c r="T9" s="99">
        <v>0</v>
      </c>
      <c r="U9" s="99">
        <v>1</v>
      </c>
      <c r="V9" s="99">
        <v>0</v>
      </c>
      <c r="W9" s="96">
        <v>5</v>
      </c>
      <c r="X9" s="96" t="s">
        <v>213</v>
      </c>
    </row>
    <row r="10" spans="1:28" ht="15.75" customHeight="1" x14ac:dyDescent="0.25">
      <c r="A10" s="98"/>
      <c r="B10" s="99"/>
      <c r="C10" s="99"/>
      <c r="D10" s="99"/>
      <c r="E10" s="99"/>
      <c r="F10" s="99"/>
      <c r="G10" s="99"/>
      <c r="H10" s="99"/>
      <c r="I10" s="99"/>
      <c r="J10" s="99"/>
      <c r="K10" s="99"/>
      <c r="L10" s="99"/>
      <c r="M10" s="99"/>
      <c r="N10" s="99"/>
      <c r="O10" s="99"/>
      <c r="P10" s="99">
        <v>16</v>
      </c>
      <c r="Q10" s="99">
        <v>1</v>
      </c>
      <c r="R10" s="99">
        <v>3</v>
      </c>
      <c r="T10" s="99"/>
      <c r="U10" s="99"/>
      <c r="V10" s="99"/>
    </row>
    <row r="11" spans="1:28" ht="15.75" customHeight="1" x14ac:dyDescent="0.25">
      <c r="A11" s="98"/>
      <c r="B11" s="99"/>
      <c r="C11" s="99"/>
      <c r="D11" s="99"/>
      <c r="E11" s="99"/>
      <c r="F11" s="99"/>
      <c r="G11" s="99"/>
      <c r="H11" s="99"/>
      <c r="I11" s="99"/>
      <c r="J11" s="99"/>
      <c r="K11" s="99"/>
      <c r="L11" s="99"/>
      <c r="M11" s="99"/>
      <c r="N11" s="99"/>
      <c r="O11" s="99"/>
      <c r="P11" s="99">
        <v>17</v>
      </c>
      <c r="Q11" s="99">
        <v>2</v>
      </c>
      <c r="R11" s="99">
        <v>1</v>
      </c>
      <c r="S11" s="96">
        <v>1</v>
      </c>
      <c r="T11" s="99">
        <v>0</v>
      </c>
      <c r="U11" s="99">
        <v>1</v>
      </c>
      <c r="V11" s="99">
        <v>0</v>
      </c>
      <c r="W11" s="96">
        <v>5</v>
      </c>
      <c r="X11" s="96" t="s">
        <v>213</v>
      </c>
    </row>
    <row r="12" spans="1:28" ht="15.75" customHeight="1" thickBot="1" x14ac:dyDescent="0.3">
      <c r="A12" s="98"/>
      <c r="B12" s="99"/>
      <c r="C12" s="99"/>
      <c r="D12" s="99"/>
      <c r="E12" s="99"/>
      <c r="F12" s="99"/>
      <c r="G12" s="99"/>
      <c r="H12" s="99"/>
      <c r="I12" s="99"/>
      <c r="J12" s="99"/>
      <c r="K12" s="99"/>
      <c r="L12" s="99"/>
      <c r="M12" s="99"/>
      <c r="N12" s="99"/>
      <c r="O12" s="99"/>
      <c r="P12" s="99">
        <v>17</v>
      </c>
      <c r="Q12" s="99">
        <v>1</v>
      </c>
      <c r="R12" s="99">
        <v>3</v>
      </c>
      <c r="T12" s="99"/>
      <c r="U12" s="99"/>
      <c r="V12" s="99"/>
    </row>
    <row r="13" spans="1:28" ht="15.75" customHeight="1" x14ac:dyDescent="0.3">
      <c r="A13" s="98"/>
      <c r="B13" s="99"/>
      <c r="C13" s="99"/>
      <c r="D13" s="99"/>
      <c r="E13" s="99"/>
      <c r="F13" s="99"/>
      <c r="G13" s="99"/>
      <c r="H13" s="99"/>
      <c r="I13" s="99"/>
      <c r="J13" s="99"/>
      <c r="K13" s="99"/>
      <c r="L13" s="99"/>
      <c r="M13" s="99"/>
      <c r="N13" s="99"/>
      <c r="O13" s="99"/>
      <c r="P13" s="99">
        <v>18</v>
      </c>
      <c r="Q13" s="99">
        <v>2</v>
      </c>
      <c r="R13" s="99">
        <v>1</v>
      </c>
      <c r="S13" s="99">
        <v>1</v>
      </c>
      <c r="T13" s="99">
        <v>0</v>
      </c>
      <c r="U13" s="99">
        <v>1</v>
      </c>
      <c r="V13" s="99">
        <v>0</v>
      </c>
      <c r="W13" s="96">
        <v>5</v>
      </c>
      <c r="X13" s="96" t="s">
        <v>213</v>
      </c>
      <c r="AA13" s="100" t="s">
        <v>208</v>
      </c>
      <c r="AB13" s="100"/>
    </row>
    <row r="14" spans="1:28" ht="15.75" customHeight="1" x14ac:dyDescent="0.25">
      <c r="A14" s="98"/>
      <c r="B14" s="99"/>
      <c r="C14" s="99"/>
      <c r="D14" s="99"/>
      <c r="E14" s="99"/>
      <c r="F14" s="99"/>
      <c r="G14" s="99"/>
      <c r="H14" s="99"/>
      <c r="I14" s="99"/>
      <c r="J14" s="99"/>
      <c r="K14" s="99"/>
      <c r="L14" s="99"/>
      <c r="M14" s="99"/>
      <c r="N14" s="99"/>
      <c r="O14" s="99"/>
      <c r="P14" s="99">
        <v>18</v>
      </c>
      <c r="Q14" s="99">
        <v>1</v>
      </c>
      <c r="R14" s="99">
        <v>3</v>
      </c>
      <c r="T14" s="99"/>
      <c r="U14" s="99"/>
      <c r="V14" s="99"/>
      <c r="Y14" s="99"/>
      <c r="Z14" s="99"/>
      <c r="AA14" s="101"/>
      <c r="AB14" s="101"/>
    </row>
    <row r="15" spans="1:28" ht="15.75" customHeight="1" x14ac:dyDescent="0.25">
      <c r="A15" s="98"/>
      <c r="B15" s="99"/>
      <c r="C15" s="99"/>
      <c r="D15" s="99"/>
      <c r="E15" s="99"/>
      <c r="F15" s="99"/>
      <c r="G15" s="99"/>
      <c r="H15" s="99"/>
      <c r="I15" s="99"/>
      <c r="J15" s="99"/>
      <c r="K15" s="99"/>
      <c r="L15" s="99"/>
      <c r="M15" s="99"/>
      <c r="N15" s="99"/>
      <c r="O15" s="99"/>
      <c r="P15" s="99">
        <v>19</v>
      </c>
      <c r="Q15" s="99">
        <v>2</v>
      </c>
      <c r="R15" s="99">
        <v>1</v>
      </c>
      <c r="S15" s="99">
        <v>1</v>
      </c>
      <c r="T15" s="99">
        <v>0</v>
      </c>
      <c r="U15" s="99">
        <v>1</v>
      </c>
      <c r="V15" s="99">
        <v>0</v>
      </c>
      <c r="W15" s="96">
        <v>5</v>
      </c>
      <c r="X15" s="96" t="s">
        <v>213</v>
      </c>
      <c r="AA15" s="101" t="s">
        <v>126</v>
      </c>
      <c r="AB15" s="101">
        <v>0.15384615384615385</v>
      </c>
    </row>
    <row r="16" spans="1:28" ht="15.75" customHeight="1" x14ac:dyDescent="0.25">
      <c r="A16" s="98"/>
      <c r="B16" s="99"/>
      <c r="C16" s="99"/>
      <c r="D16" s="99"/>
      <c r="E16" s="99"/>
      <c r="F16" s="99"/>
      <c r="G16" s="99"/>
      <c r="H16" s="99"/>
      <c r="I16" s="99"/>
      <c r="J16" s="99"/>
      <c r="K16" s="99"/>
      <c r="L16" s="99"/>
      <c r="M16" s="99"/>
      <c r="N16" s="99"/>
      <c r="O16" s="99"/>
      <c r="P16" s="99">
        <v>19</v>
      </c>
      <c r="Q16" s="99">
        <v>1</v>
      </c>
      <c r="R16" s="99">
        <v>3</v>
      </c>
      <c r="T16" s="99"/>
      <c r="U16" s="99"/>
      <c r="V16" s="99"/>
      <c r="AA16" s="101" t="s">
        <v>214</v>
      </c>
      <c r="AB16" s="101">
        <v>0.10415433852097386</v>
      </c>
    </row>
    <row r="17" spans="1:29" ht="15.75" customHeight="1" x14ac:dyDescent="0.25">
      <c r="A17" s="98"/>
      <c r="B17" s="99"/>
      <c r="C17" s="99"/>
      <c r="D17" s="99"/>
      <c r="E17" s="99"/>
      <c r="F17" s="99"/>
      <c r="G17" s="99"/>
      <c r="H17" s="99"/>
      <c r="I17" s="99"/>
      <c r="J17" s="99"/>
      <c r="K17" s="99"/>
      <c r="L17" s="99"/>
      <c r="M17" s="99"/>
      <c r="N17" s="99"/>
      <c r="O17" s="99"/>
      <c r="P17" s="99">
        <v>20</v>
      </c>
      <c r="Q17" s="99">
        <v>1</v>
      </c>
      <c r="R17" s="99">
        <v>3</v>
      </c>
      <c r="S17" s="99">
        <v>1</v>
      </c>
      <c r="T17" s="99">
        <v>0</v>
      </c>
      <c r="U17" s="99">
        <v>1</v>
      </c>
      <c r="V17" s="99">
        <v>0</v>
      </c>
      <c r="W17" s="96">
        <v>10</v>
      </c>
      <c r="X17" s="96" t="s">
        <v>213</v>
      </c>
      <c r="AA17" s="101" t="s">
        <v>215</v>
      </c>
      <c r="AB17" s="101">
        <v>0</v>
      </c>
    </row>
    <row r="18" spans="1:29" ht="15.75" customHeight="1" x14ac:dyDescent="0.25">
      <c r="A18" s="98"/>
      <c r="B18" s="99"/>
      <c r="C18" s="99"/>
      <c r="D18" s="99"/>
      <c r="E18" s="99"/>
      <c r="F18" s="99"/>
      <c r="G18" s="99"/>
      <c r="H18" s="99"/>
      <c r="I18" s="99"/>
      <c r="J18" s="99"/>
      <c r="K18" s="99"/>
      <c r="L18" s="99"/>
      <c r="M18" s="99"/>
      <c r="N18" s="99"/>
      <c r="O18" s="99"/>
      <c r="P18" s="99">
        <v>20</v>
      </c>
      <c r="Q18" s="99">
        <v>2</v>
      </c>
      <c r="R18" s="99">
        <v>1</v>
      </c>
      <c r="T18" s="99"/>
      <c r="U18" s="99"/>
      <c r="V18" s="99"/>
      <c r="AA18" s="101" t="s">
        <v>216</v>
      </c>
      <c r="AB18" s="101">
        <v>0</v>
      </c>
    </row>
    <row r="19" spans="1:29" ht="15.75" customHeight="1" x14ac:dyDescent="0.25">
      <c r="A19" s="98"/>
      <c r="B19" s="99"/>
      <c r="C19" s="99"/>
      <c r="D19" s="99"/>
      <c r="E19" s="99"/>
      <c r="F19" s="99"/>
      <c r="G19" s="99"/>
      <c r="H19" s="99"/>
      <c r="I19" s="99"/>
      <c r="J19" s="99"/>
      <c r="K19" s="99"/>
      <c r="L19" s="99"/>
      <c r="M19" s="99"/>
      <c r="N19" s="99"/>
      <c r="O19" s="99"/>
      <c r="P19" s="99">
        <v>21</v>
      </c>
      <c r="Q19" s="99">
        <v>2</v>
      </c>
      <c r="R19" s="99">
        <v>1</v>
      </c>
      <c r="S19" s="99">
        <v>1</v>
      </c>
      <c r="T19" s="99">
        <v>0</v>
      </c>
      <c r="U19" s="99">
        <v>1</v>
      </c>
      <c r="V19" s="99">
        <v>0</v>
      </c>
      <c r="W19" s="96">
        <v>5</v>
      </c>
      <c r="X19" s="96" t="s">
        <v>213</v>
      </c>
      <c r="Y19" s="99"/>
      <c r="Z19" s="99"/>
      <c r="AA19" s="101" t="s">
        <v>181</v>
      </c>
      <c r="AB19" s="101">
        <v>0.3755338080994054</v>
      </c>
    </row>
    <row r="20" spans="1:29" ht="15.75" customHeight="1" x14ac:dyDescent="0.25">
      <c r="A20" s="98"/>
      <c r="B20" s="99"/>
      <c r="C20" s="99"/>
      <c r="D20" s="99"/>
      <c r="E20" s="99"/>
      <c r="F20" s="99"/>
      <c r="G20" s="99"/>
      <c r="H20" s="99"/>
      <c r="I20" s="99"/>
      <c r="J20" s="99"/>
      <c r="K20" s="99"/>
      <c r="L20" s="99"/>
      <c r="M20" s="99"/>
      <c r="N20" s="99"/>
      <c r="O20" s="99"/>
      <c r="P20" s="99">
        <v>21</v>
      </c>
      <c r="Q20" s="99">
        <v>1</v>
      </c>
      <c r="R20" s="99">
        <v>3</v>
      </c>
      <c r="T20" s="99"/>
      <c r="U20" s="99"/>
      <c r="V20" s="99"/>
      <c r="Y20" s="99"/>
      <c r="Z20" s="99"/>
      <c r="AA20" s="101" t="s">
        <v>217</v>
      </c>
      <c r="AB20" s="101">
        <v>0.14102564102564102</v>
      </c>
    </row>
    <row r="21" spans="1:29" ht="15.75" customHeight="1" x14ac:dyDescent="0.25">
      <c r="A21" s="98"/>
      <c r="B21" s="99"/>
      <c r="C21" s="99"/>
      <c r="D21" s="99"/>
      <c r="E21" s="99"/>
      <c r="F21" s="99"/>
      <c r="G21" s="99"/>
      <c r="H21" s="99"/>
      <c r="I21" s="99"/>
      <c r="J21" s="99"/>
      <c r="K21" s="99"/>
      <c r="L21" s="99"/>
      <c r="M21" s="99"/>
      <c r="N21" s="99"/>
      <c r="O21" s="99"/>
      <c r="P21" s="99">
        <v>22</v>
      </c>
      <c r="Q21" s="99">
        <v>2</v>
      </c>
      <c r="R21" s="99">
        <v>1</v>
      </c>
      <c r="S21" s="99">
        <v>1</v>
      </c>
      <c r="T21" s="99">
        <v>0</v>
      </c>
      <c r="U21" s="99">
        <v>1</v>
      </c>
      <c r="V21" s="99">
        <v>0</v>
      </c>
      <c r="W21" s="96">
        <v>5</v>
      </c>
      <c r="X21" s="96" t="s">
        <v>213</v>
      </c>
      <c r="AA21" s="101" t="s">
        <v>218</v>
      </c>
      <c r="AB21" s="101">
        <v>3.2231404958677676</v>
      </c>
    </row>
    <row r="22" spans="1:29" ht="15.75" customHeight="1" x14ac:dyDescent="0.25">
      <c r="A22" s="98"/>
      <c r="B22" s="99"/>
      <c r="C22" s="99"/>
      <c r="D22" s="99"/>
      <c r="E22" s="99"/>
      <c r="F22" s="99"/>
      <c r="G22" s="99"/>
      <c r="H22" s="99"/>
      <c r="I22" s="99"/>
      <c r="J22" s="99"/>
      <c r="K22" s="99"/>
      <c r="L22" s="99"/>
      <c r="M22" s="99"/>
      <c r="N22" s="99"/>
      <c r="O22" s="99"/>
      <c r="P22" s="99">
        <v>22</v>
      </c>
      <c r="Q22" s="99">
        <v>1</v>
      </c>
      <c r="R22" s="99">
        <v>3</v>
      </c>
      <c r="T22" s="99"/>
      <c r="U22" s="99"/>
      <c r="V22" s="99"/>
      <c r="AA22" s="101" t="s">
        <v>219</v>
      </c>
      <c r="AB22" s="101">
        <v>2.1787168040147318</v>
      </c>
    </row>
    <row r="23" spans="1:29" ht="15.75" customHeight="1" x14ac:dyDescent="0.25">
      <c r="A23" s="98"/>
      <c r="B23" s="99"/>
      <c r="C23" s="99"/>
      <c r="D23" s="99"/>
      <c r="E23" s="99"/>
      <c r="F23" s="99"/>
      <c r="G23" s="99"/>
      <c r="H23" s="99"/>
      <c r="I23" s="99"/>
      <c r="J23" s="99"/>
      <c r="K23" s="99"/>
      <c r="L23" s="99"/>
      <c r="M23" s="99"/>
      <c r="N23" s="99"/>
      <c r="O23" s="99"/>
      <c r="P23" s="99">
        <v>23</v>
      </c>
      <c r="Q23" s="99">
        <v>2</v>
      </c>
      <c r="R23" s="99">
        <v>1</v>
      </c>
      <c r="S23" s="99">
        <v>1</v>
      </c>
      <c r="T23" s="99">
        <v>0</v>
      </c>
      <c r="U23" s="99">
        <v>1</v>
      </c>
      <c r="V23" s="99">
        <v>0</v>
      </c>
      <c r="W23" s="96">
        <v>5</v>
      </c>
      <c r="X23" s="96" t="s">
        <v>213</v>
      </c>
      <c r="AA23" s="101" t="s">
        <v>189</v>
      </c>
      <c r="AB23" s="101">
        <v>1</v>
      </c>
    </row>
    <row r="24" spans="1:29" ht="15.75" customHeight="1" x14ac:dyDescent="0.25">
      <c r="A24" s="98"/>
      <c r="B24" s="99"/>
      <c r="C24" s="99"/>
      <c r="D24" s="99"/>
      <c r="E24" s="99"/>
      <c r="F24" s="99"/>
      <c r="G24" s="99"/>
      <c r="H24" s="99"/>
      <c r="I24" s="99"/>
      <c r="J24" s="99"/>
      <c r="K24" s="99"/>
      <c r="L24" s="99"/>
      <c r="M24" s="99"/>
      <c r="N24" s="99"/>
      <c r="O24" s="99"/>
      <c r="P24" s="99">
        <v>23</v>
      </c>
      <c r="Q24" s="99">
        <v>1</v>
      </c>
      <c r="R24" s="99">
        <v>3</v>
      </c>
      <c r="T24" s="99"/>
      <c r="U24" s="99"/>
      <c r="V24" s="99"/>
      <c r="AA24" s="101" t="s">
        <v>220</v>
      </c>
      <c r="AB24" s="101">
        <v>0</v>
      </c>
    </row>
    <row r="25" spans="1:29" ht="15.75" customHeight="1" x14ac:dyDescent="0.25">
      <c r="A25" s="98"/>
      <c r="B25" s="99"/>
      <c r="C25" s="99"/>
      <c r="D25" s="99"/>
      <c r="E25" s="99"/>
      <c r="F25" s="99"/>
      <c r="G25" s="99"/>
      <c r="H25" s="99"/>
      <c r="I25" s="99"/>
      <c r="J25" s="99"/>
      <c r="K25" s="99"/>
      <c r="L25" s="99"/>
      <c r="M25" s="99"/>
      <c r="N25" s="99"/>
      <c r="O25" s="99"/>
      <c r="P25" s="99">
        <v>24</v>
      </c>
      <c r="Q25" s="99">
        <v>2</v>
      </c>
      <c r="R25" s="99">
        <v>2</v>
      </c>
      <c r="S25" s="99">
        <v>0</v>
      </c>
      <c r="T25" s="99">
        <v>1</v>
      </c>
      <c r="U25" s="99">
        <v>0</v>
      </c>
      <c r="V25" s="99">
        <v>0</v>
      </c>
      <c r="X25" s="96" t="s">
        <v>221</v>
      </c>
      <c r="AA25" s="101" t="s">
        <v>222</v>
      </c>
      <c r="AB25" s="101">
        <v>1</v>
      </c>
    </row>
    <row r="26" spans="1:29" ht="15.75" customHeight="1" x14ac:dyDescent="0.25">
      <c r="A26" s="98"/>
      <c r="B26" s="99"/>
      <c r="C26" s="99"/>
      <c r="D26" s="99"/>
      <c r="E26" s="99"/>
      <c r="F26" s="99"/>
      <c r="G26" s="99"/>
      <c r="H26" s="99"/>
      <c r="I26" s="99"/>
      <c r="J26" s="99"/>
      <c r="K26" s="99"/>
      <c r="L26" s="99"/>
      <c r="M26" s="99"/>
      <c r="N26" s="99"/>
      <c r="O26" s="99"/>
      <c r="P26" s="99">
        <v>24</v>
      </c>
      <c r="Q26" s="99">
        <v>1</v>
      </c>
      <c r="R26" s="99">
        <v>2</v>
      </c>
      <c r="T26" s="99"/>
      <c r="U26" s="99"/>
      <c r="V26" s="99"/>
      <c r="AA26" s="101" t="s">
        <v>223</v>
      </c>
      <c r="AB26" s="101">
        <v>2</v>
      </c>
    </row>
    <row r="27" spans="1:29" ht="15.75" customHeight="1" x14ac:dyDescent="0.25">
      <c r="A27" s="98"/>
      <c r="B27" s="99"/>
      <c r="C27" s="99"/>
      <c r="D27" s="99"/>
      <c r="E27" s="99"/>
      <c r="F27" s="99"/>
      <c r="G27" s="99"/>
      <c r="H27" s="99"/>
      <c r="I27" s="99"/>
      <c r="J27" s="99"/>
      <c r="K27" s="99"/>
      <c r="L27" s="99"/>
      <c r="M27" s="99"/>
      <c r="N27" s="99"/>
      <c r="O27" s="99"/>
      <c r="P27" s="99">
        <v>25</v>
      </c>
      <c r="Q27" s="99">
        <v>2</v>
      </c>
      <c r="R27" s="99">
        <v>2</v>
      </c>
      <c r="S27" s="99">
        <v>0</v>
      </c>
      <c r="T27" s="99">
        <v>1</v>
      </c>
      <c r="U27" s="99">
        <v>0</v>
      </c>
      <c r="V27" s="99">
        <v>0</v>
      </c>
      <c r="X27" s="96" t="s">
        <v>221</v>
      </c>
      <c r="AA27" s="101" t="s">
        <v>224</v>
      </c>
      <c r="AB27" s="101">
        <v>13</v>
      </c>
    </row>
    <row r="28" spans="1:29" ht="15.75" customHeight="1" thickBot="1" x14ac:dyDescent="0.3">
      <c r="A28" s="98"/>
      <c r="B28" s="99"/>
      <c r="C28" s="99"/>
      <c r="D28" s="99"/>
      <c r="E28" s="99"/>
      <c r="F28" s="99"/>
      <c r="G28" s="99"/>
      <c r="H28" s="99"/>
      <c r="I28" s="99"/>
      <c r="J28" s="99"/>
      <c r="K28" s="99"/>
      <c r="L28" s="99"/>
      <c r="M28" s="99"/>
      <c r="N28" s="99"/>
      <c r="O28" s="99"/>
      <c r="P28" s="99">
        <v>25</v>
      </c>
      <c r="Q28" s="99">
        <v>1</v>
      </c>
      <c r="R28" s="99">
        <v>2</v>
      </c>
      <c r="T28" s="99"/>
      <c r="U28" s="99"/>
      <c r="V28" s="99"/>
      <c r="AA28" s="102" t="s">
        <v>225</v>
      </c>
      <c r="AB28" s="102">
        <v>0.22693280903500143</v>
      </c>
    </row>
    <row r="29" spans="1:29" ht="15.75" customHeight="1" x14ac:dyDescent="0.25">
      <c r="A29" s="98"/>
      <c r="B29" s="99"/>
      <c r="C29" s="99"/>
      <c r="D29" s="99"/>
      <c r="E29" s="99"/>
      <c r="F29" s="99"/>
      <c r="G29" s="99"/>
      <c r="H29" s="99"/>
      <c r="I29" s="99"/>
      <c r="J29" s="99"/>
      <c r="K29" s="99"/>
      <c r="L29" s="99"/>
      <c r="M29" s="99"/>
      <c r="N29" s="99"/>
      <c r="O29" s="99" t="s">
        <v>226</v>
      </c>
      <c r="P29" s="99"/>
      <c r="Q29" s="99"/>
      <c r="R29" s="99"/>
      <c r="S29" s="99" t="s">
        <v>227</v>
      </c>
      <c r="T29" s="99">
        <f>AVERAGE(T3:T27)</f>
        <v>0.15384615384615385</v>
      </c>
      <c r="U29" s="99">
        <f>AVERAGE(U3:U27)</f>
        <v>0.76923076923076927</v>
      </c>
      <c r="V29" s="99">
        <f>AVERAGE(V3:V27)</f>
        <v>7.6923076923076927E-2</v>
      </c>
      <c r="W29" s="99"/>
      <c r="X29" s="99"/>
      <c r="AA29" s="103" t="s">
        <v>228</v>
      </c>
      <c r="AB29" s="96">
        <f>AB15-AB28</f>
        <v>-7.3086655188847577E-2</v>
      </c>
      <c r="AC29" s="96">
        <f>AB29*100</f>
        <v>-7.3086655188847578</v>
      </c>
    </row>
    <row r="30" spans="1:29" ht="15.75" customHeight="1" x14ac:dyDescent="0.25">
      <c r="A30" s="98"/>
      <c r="B30" s="99"/>
      <c r="C30" s="99"/>
      <c r="D30" s="99"/>
      <c r="E30" s="99"/>
      <c r="F30" s="99"/>
      <c r="G30" s="99"/>
      <c r="H30" s="99"/>
      <c r="I30" s="99"/>
      <c r="J30" s="99"/>
      <c r="K30" s="99"/>
      <c r="L30" s="99"/>
      <c r="M30" s="99"/>
      <c r="N30" s="99" t="s">
        <v>229</v>
      </c>
      <c r="O30" s="99"/>
      <c r="S30" s="99" t="s">
        <v>167</v>
      </c>
      <c r="T30" s="99">
        <f>STDEVA(T3:T27)</f>
        <v>0.3755338080994054</v>
      </c>
      <c r="U30" s="99">
        <f>STDEVA(U3:U27)</f>
        <v>0.4385290096535146</v>
      </c>
      <c r="V30" s="99">
        <f>STDEVA(V3:V27)</f>
        <v>0.27735009811261457</v>
      </c>
      <c r="W30" s="99"/>
      <c r="X30" s="99"/>
      <c r="AA30" s="103" t="s">
        <v>230</v>
      </c>
      <c r="AB30" s="96">
        <f>AB15+AB28</f>
        <v>0.38077896288115531</v>
      </c>
      <c r="AC30" s="96">
        <f>AB30*100</f>
        <v>38.077896288115532</v>
      </c>
    </row>
    <row r="31" spans="1:29" ht="15.75" customHeight="1" x14ac:dyDescent="0.25">
      <c r="A31" s="98"/>
      <c r="B31" s="99"/>
      <c r="C31" s="99"/>
      <c r="D31" s="99"/>
      <c r="E31" s="99"/>
      <c r="F31" s="99"/>
      <c r="G31" s="99"/>
      <c r="H31" s="99"/>
      <c r="I31" s="99"/>
      <c r="J31" s="99"/>
      <c r="K31" s="99"/>
      <c r="L31" s="99" t="s">
        <v>231</v>
      </c>
      <c r="M31" s="99">
        <v>2</v>
      </c>
      <c r="N31" s="99">
        <f>M31/13*100</f>
        <v>15.384615384615385</v>
      </c>
      <c r="O31" s="99">
        <v>15</v>
      </c>
      <c r="S31" s="99" t="s">
        <v>182</v>
      </c>
      <c r="T31" s="96">
        <f>COUNT(T3:T27)</f>
        <v>13</v>
      </c>
      <c r="U31" s="96">
        <f>COUNT(U3:U27)</f>
        <v>13</v>
      </c>
      <c r="V31" s="96">
        <f>COUNT(V3:V27)</f>
        <v>13</v>
      </c>
      <c r="W31" s="99"/>
      <c r="X31" s="99"/>
    </row>
    <row r="32" spans="1:29" ht="15.75" customHeight="1" x14ac:dyDescent="0.25">
      <c r="A32" s="98"/>
      <c r="B32" s="99"/>
      <c r="C32" s="99"/>
      <c r="D32" s="99"/>
      <c r="E32" s="99"/>
      <c r="F32" s="99"/>
      <c r="G32" s="99"/>
      <c r="H32" s="99"/>
      <c r="I32" s="99"/>
      <c r="J32" s="99"/>
      <c r="K32" s="99"/>
      <c r="L32" s="99" t="s">
        <v>209</v>
      </c>
      <c r="M32" s="99">
        <v>10</v>
      </c>
      <c r="N32" s="99">
        <f>M32/13*100</f>
        <v>76.923076923076934</v>
      </c>
      <c r="O32" s="99">
        <f>ROUNDUP(N32,0)</f>
        <v>77</v>
      </c>
      <c r="S32" s="99" t="s">
        <v>232</v>
      </c>
      <c r="T32" s="96">
        <v>1.96</v>
      </c>
      <c r="U32" s="96">
        <v>2.96</v>
      </c>
      <c r="V32" s="96">
        <v>3.96</v>
      </c>
      <c r="W32" s="99"/>
      <c r="X32" s="99"/>
      <c r="AA32" s="96">
        <f>_xlfn.CONFIDENCE.T(0.05,T30,T31)</f>
        <v>0.22693280903500146</v>
      </c>
    </row>
    <row r="33" spans="1:27" ht="15.75" customHeight="1" x14ac:dyDescent="0.25">
      <c r="A33" s="98"/>
      <c r="B33" s="99"/>
      <c r="C33" s="99"/>
      <c r="D33" s="99"/>
      <c r="E33" s="99"/>
      <c r="F33" s="99"/>
      <c r="G33" s="99"/>
      <c r="H33" s="99"/>
      <c r="I33" s="99"/>
      <c r="J33" s="99"/>
      <c r="K33" s="99"/>
      <c r="L33" s="99" t="s">
        <v>210</v>
      </c>
      <c r="M33" s="99">
        <v>1</v>
      </c>
      <c r="N33" s="99">
        <f>M33/13*100</f>
        <v>7.6923076923076925</v>
      </c>
      <c r="O33" s="99">
        <f>ROUNDUP(N33,0)</f>
        <v>8</v>
      </c>
      <c r="S33" s="99" t="s">
        <v>233</v>
      </c>
      <c r="T33" s="96">
        <f>T32*T30/(T31^0.5)</f>
        <v>0.20414250350110874</v>
      </c>
      <c r="U33" s="96">
        <f>U32*U30/(U31^0.5)</f>
        <v>0.36001314900378473</v>
      </c>
      <c r="V33" s="96">
        <f>V32*V30/(V31^0.5)</f>
        <v>0.30461538461538462</v>
      </c>
      <c r="W33" s="99"/>
      <c r="X33" s="99"/>
    </row>
    <row r="34" spans="1:27" ht="15.75" customHeight="1" x14ac:dyDescent="0.25">
      <c r="A34" s="98"/>
      <c r="B34" s="99"/>
      <c r="C34" s="99"/>
      <c r="D34" s="99"/>
      <c r="E34" s="99"/>
      <c r="F34" s="99"/>
      <c r="G34" s="99"/>
      <c r="H34" s="99"/>
      <c r="I34" s="99"/>
      <c r="J34" s="99"/>
      <c r="K34" s="99"/>
      <c r="L34" s="99"/>
      <c r="M34" s="99"/>
      <c r="N34" s="99"/>
      <c r="O34" s="99"/>
      <c r="R34" s="99"/>
      <c r="S34" s="99" t="s">
        <v>230</v>
      </c>
      <c r="T34" s="96">
        <f>T29+T33</f>
        <v>0.3579886573472626</v>
      </c>
      <c r="U34" s="96">
        <f>U29+U33</f>
        <v>1.1292439182345539</v>
      </c>
      <c r="V34" s="96">
        <f>V29+V33</f>
        <v>0.38153846153846155</v>
      </c>
      <c r="W34" s="99"/>
      <c r="X34" s="99"/>
    </row>
    <row r="35" spans="1:27" ht="15.75" customHeight="1" x14ac:dyDescent="0.25">
      <c r="A35" s="98"/>
      <c r="B35" s="99"/>
      <c r="C35" s="99"/>
      <c r="D35" s="99"/>
      <c r="E35" s="99"/>
      <c r="F35" s="99"/>
      <c r="G35" s="99"/>
      <c r="H35" s="99"/>
      <c r="I35" s="99"/>
      <c r="J35" s="99"/>
      <c r="K35" s="99"/>
      <c r="L35" s="99"/>
      <c r="M35" s="99"/>
      <c r="N35" s="99"/>
      <c r="O35" s="99"/>
      <c r="R35" s="99"/>
      <c r="S35" s="99" t="s">
        <v>228</v>
      </c>
      <c r="T35" s="99">
        <f>T29-T33</f>
        <v>-5.0296349654954886E-2</v>
      </c>
      <c r="U35" s="99">
        <f>U29-U33</f>
        <v>0.40921762022698455</v>
      </c>
      <c r="V35" s="99">
        <f>V29-V33</f>
        <v>-0.22769230769230769</v>
      </c>
      <c r="W35" s="99"/>
      <c r="X35" s="99"/>
    </row>
    <row r="36" spans="1:27" ht="15.75" customHeight="1" x14ac:dyDescent="0.25">
      <c r="A36" s="98"/>
      <c r="B36" s="99"/>
      <c r="C36" s="99"/>
      <c r="D36" s="99"/>
      <c r="E36" s="99"/>
      <c r="F36" s="99"/>
      <c r="G36" s="99"/>
      <c r="H36" s="99"/>
      <c r="I36" s="99"/>
      <c r="J36" s="99"/>
      <c r="K36" s="99"/>
      <c r="L36" s="99" t="s">
        <v>211</v>
      </c>
      <c r="M36" s="99"/>
      <c r="N36" s="99"/>
      <c r="O36" s="99"/>
      <c r="Q36" s="99"/>
      <c r="R36" s="99"/>
      <c r="S36" s="99" t="s">
        <v>187</v>
      </c>
      <c r="T36" s="99">
        <f>MAX(T3:T27)</f>
        <v>1</v>
      </c>
      <c r="U36" s="99">
        <f>MAX(U3:U27)</f>
        <v>1</v>
      </c>
      <c r="V36" s="99">
        <f>MAX(V3:V27)</f>
        <v>1</v>
      </c>
      <c r="W36" s="99"/>
      <c r="X36" s="99"/>
    </row>
    <row r="37" spans="1:27" ht="15.75" customHeight="1" x14ac:dyDescent="0.25">
      <c r="A37" s="98"/>
      <c r="B37" s="99"/>
      <c r="C37" s="99"/>
      <c r="D37" s="99"/>
      <c r="E37" s="99"/>
      <c r="F37" s="99"/>
      <c r="G37" s="99"/>
      <c r="H37" s="99"/>
      <c r="I37" s="99"/>
      <c r="J37" s="99"/>
      <c r="K37" s="99"/>
      <c r="L37" s="99" t="s">
        <v>234</v>
      </c>
      <c r="M37" s="99">
        <v>9</v>
      </c>
      <c r="N37" s="99">
        <f>M37/11*100</f>
        <v>81.818181818181827</v>
      </c>
      <c r="O37" s="99"/>
      <c r="Q37" s="99"/>
      <c r="R37" s="99"/>
      <c r="S37" s="99" t="s">
        <v>188</v>
      </c>
      <c r="T37" s="99">
        <f>MIN(T3:T27)</f>
        <v>0</v>
      </c>
      <c r="U37" s="99">
        <f>MIN(U3:U27)</f>
        <v>0</v>
      </c>
      <c r="V37" s="99">
        <f>MIN(V3:V27)</f>
        <v>0</v>
      </c>
      <c r="W37" s="99"/>
      <c r="X37" s="99"/>
    </row>
    <row r="38" spans="1:27" ht="15.75" customHeight="1" x14ac:dyDescent="0.25">
      <c r="A38" s="98"/>
      <c r="B38" s="99"/>
      <c r="C38" s="99"/>
      <c r="D38" s="99"/>
      <c r="E38" s="99"/>
      <c r="F38" s="99"/>
      <c r="G38" s="99"/>
      <c r="H38" s="99"/>
      <c r="I38" s="99"/>
      <c r="J38" s="99"/>
      <c r="K38" s="99"/>
      <c r="L38" s="99" t="s">
        <v>235</v>
      </c>
      <c r="M38" s="99">
        <v>2</v>
      </c>
      <c r="N38" s="99">
        <f>M38/11*100</f>
        <v>18.181818181818183</v>
      </c>
      <c r="O38" s="99"/>
      <c r="Q38" s="99"/>
      <c r="R38" s="99"/>
      <c r="S38" s="99" t="s">
        <v>189</v>
      </c>
      <c r="T38" s="99">
        <f>T36-T37</f>
        <v>1</v>
      </c>
      <c r="U38" s="99">
        <f>U36-U37</f>
        <v>1</v>
      </c>
      <c r="V38" s="99">
        <f>V36-V37</f>
        <v>1</v>
      </c>
      <c r="W38" s="99"/>
      <c r="X38" s="99"/>
      <c r="Y38" s="99"/>
      <c r="Z38" s="99"/>
      <c r="AA38" s="99"/>
    </row>
    <row r="39" spans="1:27" ht="15.75" customHeight="1" x14ac:dyDescent="0.25">
      <c r="A39" s="98"/>
      <c r="B39" s="99"/>
      <c r="C39" s="99"/>
      <c r="D39" s="99"/>
      <c r="E39" s="99"/>
      <c r="F39" s="99"/>
      <c r="G39" s="99"/>
      <c r="H39" s="99"/>
      <c r="I39" s="99"/>
      <c r="J39" s="99"/>
      <c r="K39" s="99"/>
      <c r="L39" s="99"/>
      <c r="M39" s="99"/>
      <c r="N39" s="99"/>
      <c r="O39" s="99"/>
      <c r="Q39" s="99"/>
      <c r="R39" s="99"/>
      <c r="S39" s="99" t="s">
        <v>190</v>
      </c>
      <c r="T39" s="99">
        <v>0.05</v>
      </c>
      <c r="U39" s="99">
        <v>0.05</v>
      </c>
      <c r="V39" s="99">
        <v>0.05</v>
      </c>
      <c r="W39" s="99"/>
      <c r="X39" s="99"/>
    </row>
    <row r="40" spans="1:27" ht="15.75" customHeight="1" x14ac:dyDescent="0.25">
      <c r="A40" s="98"/>
      <c r="B40" s="99"/>
      <c r="C40" s="99"/>
      <c r="D40" s="99"/>
      <c r="E40" s="99"/>
      <c r="F40" s="99"/>
      <c r="G40" s="99"/>
      <c r="H40" s="99"/>
      <c r="I40" s="99"/>
      <c r="J40" s="99"/>
      <c r="K40" s="99"/>
      <c r="M40" s="99"/>
      <c r="N40" s="99"/>
      <c r="O40" s="99"/>
      <c r="Q40" s="99"/>
      <c r="R40" s="99"/>
      <c r="S40" s="99" t="s">
        <v>236</v>
      </c>
      <c r="T40" s="99">
        <f>_xlfn.CONFIDENCE.T(T39,T30,T31)</f>
        <v>0.22693280903500146</v>
      </c>
      <c r="U40" s="99">
        <f>_xlfn.CONFIDENCE.T(U39,U30,U31)</f>
        <v>0.2650004283440357</v>
      </c>
      <c r="V40" s="99">
        <f>_xlfn.CONFIDENCE.T(V39,V30,V31)</f>
        <v>0.16760098689747913</v>
      </c>
      <c r="W40" s="99"/>
      <c r="X40" s="99"/>
    </row>
    <row r="41" spans="1:27" ht="15.75" customHeight="1" x14ac:dyDescent="0.25">
      <c r="A41" s="98"/>
      <c r="B41" s="99"/>
      <c r="C41" s="99"/>
      <c r="D41" s="99"/>
      <c r="E41" s="99"/>
      <c r="F41" s="99"/>
      <c r="G41" s="99"/>
      <c r="H41" s="99"/>
      <c r="I41" s="99"/>
      <c r="J41" s="99"/>
      <c r="K41" s="99"/>
      <c r="L41" s="99" t="s">
        <v>212</v>
      </c>
      <c r="O41" s="99"/>
      <c r="Q41" s="99"/>
      <c r="R41" s="99"/>
      <c r="S41" s="99" t="s">
        <v>237</v>
      </c>
      <c r="T41" s="99">
        <f>SUM(T3:T27)</f>
        <v>2</v>
      </c>
      <c r="U41" s="99">
        <f>SUM(U3:U27)</f>
        <v>10</v>
      </c>
      <c r="V41" s="99">
        <f>SUM(V3:V27)</f>
        <v>1</v>
      </c>
      <c r="W41" s="99"/>
      <c r="X41" s="99"/>
      <c r="Y41" s="99"/>
      <c r="Z41" s="99"/>
      <c r="AA41" s="99"/>
    </row>
    <row r="42" spans="1:27" ht="15.75" customHeight="1" x14ac:dyDescent="0.25">
      <c r="A42" s="98"/>
      <c r="B42" s="99"/>
      <c r="C42" s="99"/>
      <c r="D42" s="99"/>
      <c r="E42" s="99"/>
      <c r="F42" s="99"/>
      <c r="G42" s="99"/>
      <c r="H42" s="99"/>
      <c r="I42" s="99"/>
      <c r="J42" s="99"/>
      <c r="K42" s="99"/>
      <c r="L42" s="99" t="s">
        <v>221</v>
      </c>
      <c r="M42" s="99">
        <v>2</v>
      </c>
      <c r="N42" s="99">
        <f>M42/13*100</f>
        <v>15.384615384615385</v>
      </c>
      <c r="O42" s="99"/>
      <c r="Q42" s="99"/>
      <c r="R42" s="99"/>
      <c r="S42" s="99"/>
      <c r="T42" s="99"/>
      <c r="U42" s="99"/>
      <c r="V42" s="99"/>
      <c r="W42" s="99"/>
      <c r="X42" s="99"/>
    </row>
    <row r="43" spans="1:27" ht="15.75" customHeight="1" x14ac:dyDescent="0.25">
      <c r="A43" s="98"/>
      <c r="B43" s="99"/>
      <c r="C43" s="99"/>
      <c r="D43" s="99"/>
      <c r="E43" s="99"/>
      <c r="F43" s="99"/>
      <c r="G43" s="99"/>
      <c r="H43" s="99"/>
      <c r="I43" s="99"/>
      <c r="J43" s="99"/>
      <c r="K43" s="99"/>
      <c r="L43" s="99" t="s">
        <v>213</v>
      </c>
      <c r="M43" s="99">
        <v>11</v>
      </c>
      <c r="N43" s="99">
        <f>M43/13*100</f>
        <v>84.615384615384613</v>
      </c>
      <c r="O43" s="99"/>
      <c r="Q43" s="99"/>
      <c r="R43" s="99"/>
      <c r="S43" s="99"/>
      <c r="T43" s="99"/>
      <c r="U43" s="99"/>
      <c r="V43" s="99"/>
      <c r="W43" s="99"/>
      <c r="X43" s="99"/>
    </row>
    <row r="44" spans="1:27" ht="15.75" customHeight="1" x14ac:dyDescent="0.25">
      <c r="A44" s="98"/>
      <c r="B44" s="99"/>
      <c r="C44" s="99"/>
      <c r="D44" s="99"/>
      <c r="E44" s="99"/>
      <c r="F44" s="99"/>
      <c r="G44" s="99"/>
      <c r="H44" s="99"/>
      <c r="I44" s="99"/>
      <c r="J44" s="99"/>
      <c r="K44" s="99"/>
      <c r="L44" s="99"/>
      <c r="M44" s="99"/>
      <c r="N44" s="99"/>
      <c r="O44" s="99"/>
      <c r="Q44" s="99"/>
      <c r="R44" s="99"/>
      <c r="S44" s="99"/>
      <c r="T44" s="99"/>
      <c r="U44" s="99"/>
      <c r="V44" s="99"/>
      <c r="W44" s="99"/>
      <c r="X44" s="99"/>
    </row>
    <row r="45" spans="1:27" ht="12.5" x14ac:dyDescent="0.25">
      <c r="A45" s="98"/>
      <c r="B45" s="99"/>
      <c r="C45" s="99"/>
      <c r="D45" s="99"/>
      <c r="E45" s="99"/>
      <c r="F45" s="99"/>
      <c r="G45" s="99"/>
      <c r="H45" s="99"/>
      <c r="I45" s="99"/>
      <c r="J45" s="99"/>
      <c r="K45" s="99"/>
      <c r="L45" s="99"/>
      <c r="M45" s="99"/>
      <c r="N45" s="99"/>
      <c r="O45" s="99"/>
      <c r="Q45" s="99"/>
      <c r="R45" s="99"/>
      <c r="S45" s="99"/>
      <c r="T45" s="99"/>
      <c r="U45" s="99"/>
      <c r="V45" s="99"/>
      <c r="W45" s="99"/>
      <c r="X45" s="99"/>
      <c r="Y45" s="99"/>
      <c r="Z45" s="99"/>
    </row>
    <row r="46" spans="1:27" ht="12.5" x14ac:dyDescent="0.25">
      <c r="A46" s="98"/>
      <c r="B46" s="99"/>
      <c r="C46" s="99"/>
      <c r="D46" s="99"/>
      <c r="E46" s="99"/>
      <c r="F46" s="99"/>
      <c r="G46" s="99"/>
      <c r="H46" s="99"/>
      <c r="I46" s="99"/>
      <c r="J46" s="99"/>
      <c r="K46" s="99"/>
      <c r="L46" s="99"/>
      <c r="M46" s="99"/>
      <c r="N46" s="99"/>
      <c r="O46" s="99"/>
      <c r="Q46" s="99"/>
      <c r="R46" s="99"/>
      <c r="S46" s="99"/>
      <c r="T46" s="99"/>
      <c r="U46" s="99"/>
      <c r="V46" s="99"/>
      <c r="W46" s="99"/>
      <c r="X46" s="99"/>
    </row>
    <row r="47" spans="1:27" ht="12.5" x14ac:dyDescent="0.25">
      <c r="A47" s="98"/>
      <c r="B47" s="99"/>
      <c r="C47" s="99"/>
      <c r="D47" s="99"/>
      <c r="E47" s="99"/>
      <c r="F47" s="99"/>
      <c r="G47" s="99"/>
      <c r="H47" s="99"/>
      <c r="I47" s="99"/>
      <c r="J47" s="99"/>
      <c r="K47" s="99"/>
      <c r="L47" s="99"/>
      <c r="M47" s="99"/>
      <c r="N47" s="99"/>
      <c r="O47" s="99"/>
      <c r="P47" s="99"/>
      <c r="Q47" s="99"/>
      <c r="R47" s="99"/>
      <c r="S47" s="99"/>
      <c r="T47" s="99"/>
      <c r="U47" s="99"/>
      <c r="V47" s="99"/>
      <c r="W47" s="99"/>
      <c r="X47" s="99"/>
    </row>
    <row r="48" spans="1:27" ht="12.5" x14ac:dyDescent="0.25">
      <c r="A48" s="98"/>
      <c r="B48" s="99"/>
      <c r="C48" s="99"/>
      <c r="D48" s="99"/>
      <c r="E48" s="99"/>
      <c r="F48" s="99"/>
      <c r="G48" s="99"/>
      <c r="H48" s="99"/>
      <c r="I48" s="99"/>
      <c r="J48" s="99"/>
      <c r="K48" s="99"/>
      <c r="L48" s="99"/>
      <c r="M48" s="99"/>
      <c r="N48" s="99"/>
      <c r="O48" s="99"/>
      <c r="P48" s="99"/>
      <c r="Q48" s="99"/>
      <c r="R48" s="99"/>
      <c r="S48" s="99"/>
      <c r="T48" s="99"/>
      <c r="U48" s="99"/>
      <c r="V48" s="99"/>
      <c r="W48" s="99"/>
      <c r="X48" s="99"/>
    </row>
    <row r="49" spans="1:27" ht="12.5" x14ac:dyDescent="0.25">
      <c r="A49" s="98"/>
      <c r="B49" s="99"/>
      <c r="C49" s="99"/>
      <c r="D49" s="99"/>
      <c r="E49" s="99"/>
      <c r="F49" s="99"/>
      <c r="G49" s="99"/>
      <c r="H49" s="99"/>
      <c r="I49" s="99"/>
      <c r="J49" s="99"/>
      <c r="K49" s="99"/>
      <c r="L49" s="99"/>
      <c r="M49" s="99"/>
      <c r="N49" s="99"/>
      <c r="O49" s="99"/>
      <c r="P49" s="99"/>
      <c r="Q49" s="99"/>
      <c r="R49" s="99"/>
      <c r="S49" s="99"/>
      <c r="T49" s="99"/>
      <c r="U49" s="99"/>
      <c r="V49" s="99"/>
      <c r="W49" s="99"/>
      <c r="X49" s="99"/>
    </row>
    <row r="50" spans="1:27" ht="12.5" x14ac:dyDescent="0.25">
      <c r="A50" s="98"/>
      <c r="B50" s="99"/>
      <c r="C50" s="99"/>
      <c r="D50" s="99"/>
      <c r="E50" s="99"/>
      <c r="F50" s="99"/>
      <c r="G50" s="99"/>
      <c r="H50" s="99"/>
      <c r="I50" s="99"/>
      <c r="J50" s="99"/>
      <c r="K50" s="99"/>
      <c r="L50" s="99"/>
      <c r="M50" s="99"/>
      <c r="N50" s="99"/>
      <c r="O50" s="99"/>
      <c r="P50" s="99"/>
      <c r="Q50" s="99"/>
      <c r="R50" s="99"/>
      <c r="S50" s="99"/>
      <c r="T50" s="99"/>
      <c r="U50" s="99"/>
      <c r="V50" s="99"/>
      <c r="W50" s="99"/>
      <c r="X50" s="99"/>
    </row>
    <row r="51" spans="1:27" ht="12.5" x14ac:dyDescent="0.25">
      <c r="A51" s="98"/>
      <c r="B51" s="99"/>
      <c r="C51" s="99"/>
      <c r="D51" s="99"/>
      <c r="E51" s="99"/>
      <c r="F51" s="99"/>
      <c r="G51" s="99"/>
      <c r="H51" s="99"/>
      <c r="I51" s="99"/>
      <c r="J51" s="99"/>
      <c r="K51" s="99"/>
      <c r="L51" s="99"/>
      <c r="M51" s="99"/>
      <c r="N51" s="99"/>
      <c r="O51" s="99"/>
      <c r="P51" s="99"/>
      <c r="Q51" s="99"/>
      <c r="R51" s="99"/>
      <c r="S51" s="99"/>
      <c r="T51" s="99"/>
      <c r="U51" s="99"/>
      <c r="V51" s="99"/>
      <c r="W51" s="99"/>
      <c r="X51" s="99"/>
    </row>
    <row r="52" spans="1:27" ht="12.5" x14ac:dyDescent="0.25">
      <c r="A52" s="98"/>
      <c r="B52" s="99"/>
      <c r="C52" s="99"/>
      <c r="D52" s="99"/>
      <c r="E52" s="99"/>
      <c r="F52" s="99"/>
      <c r="G52" s="99"/>
      <c r="H52" s="99"/>
      <c r="I52" s="99"/>
      <c r="J52" s="99"/>
      <c r="K52" s="99"/>
      <c r="L52" s="99"/>
      <c r="M52" s="99"/>
      <c r="N52" s="99"/>
      <c r="O52" s="99"/>
      <c r="P52" s="99"/>
      <c r="Q52" s="99"/>
      <c r="R52" s="99"/>
      <c r="S52" s="99"/>
      <c r="T52" s="99"/>
      <c r="U52" s="99"/>
      <c r="V52" s="99"/>
      <c r="W52" s="99"/>
      <c r="X52" s="99"/>
      <c r="Y52" s="99"/>
      <c r="Z52" s="99"/>
      <c r="AA52" s="99"/>
    </row>
    <row r="53" spans="1:27" ht="12.5" x14ac:dyDescent="0.25">
      <c r="A53" s="98"/>
      <c r="B53" s="99"/>
      <c r="C53" s="99"/>
      <c r="D53" s="99"/>
      <c r="E53" s="99"/>
      <c r="F53" s="99"/>
      <c r="G53" s="99"/>
      <c r="H53" s="99"/>
      <c r="I53" s="99"/>
      <c r="J53" s="99"/>
      <c r="K53" s="99"/>
      <c r="L53" s="99"/>
      <c r="M53" s="99"/>
      <c r="N53" s="99"/>
      <c r="O53" s="99"/>
      <c r="P53" s="99"/>
      <c r="Q53" s="99"/>
      <c r="R53" s="99"/>
      <c r="S53" s="99"/>
      <c r="T53" s="99"/>
      <c r="U53" s="99"/>
      <c r="V53" s="99"/>
      <c r="W53" s="99"/>
      <c r="X53" s="99"/>
    </row>
    <row r="68" spans="14:31" ht="15.75" customHeight="1" x14ac:dyDescent="0.3">
      <c r="N68" s="97" t="s">
        <v>238</v>
      </c>
    </row>
    <row r="69" spans="14:31" ht="15.75" customHeight="1" x14ac:dyDescent="0.25">
      <c r="Q69" s="96" t="s">
        <v>203</v>
      </c>
      <c r="R69" s="96" t="s">
        <v>239</v>
      </c>
      <c r="S69" s="96" t="s">
        <v>240</v>
      </c>
      <c r="T69" s="96" t="s">
        <v>241</v>
      </c>
      <c r="U69" s="96" t="s">
        <v>242</v>
      </c>
      <c r="V69" s="96" t="s">
        <v>243</v>
      </c>
      <c r="W69" s="96" t="s">
        <v>244</v>
      </c>
      <c r="X69" s="96" t="s">
        <v>245</v>
      </c>
      <c r="Y69" s="96" t="s">
        <v>246</v>
      </c>
      <c r="Z69" s="96" t="s">
        <v>247</v>
      </c>
      <c r="AA69" s="96" t="s">
        <v>248</v>
      </c>
      <c r="AB69" s="96" t="s">
        <v>249</v>
      </c>
      <c r="AC69" s="96" t="s">
        <v>250</v>
      </c>
      <c r="AD69" s="96" t="s">
        <v>251</v>
      </c>
      <c r="AE69" s="96" t="s">
        <v>252</v>
      </c>
    </row>
    <row r="70" spans="14:31" ht="15.75" customHeight="1" x14ac:dyDescent="0.25">
      <c r="Q70" s="96">
        <v>1</v>
      </c>
      <c r="R70" s="96">
        <v>1</v>
      </c>
      <c r="S70" s="96">
        <v>1</v>
      </c>
      <c r="T70" s="96">
        <v>0</v>
      </c>
      <c r="U70" s="96">
        <v>0</v>
      </c>
      <c r="V70" s="96">
        <v>0</v>
      </c>
      <c r="W70" s="96">
        <v>1</v>
      </c>
      <c r="X70" s="96">
        <v>1</v>
      </c>
      <c r="Y70" s="96">
        <v>1</v>
      </c>
      <c r="Z70" s="96">
        <v>1</v>
      </c>
      <c r="AA70" s="96">
        <v>0</v>
      </c>
      <c r="AB70" s="96">
        <v>0</v>
      </c>
      <c r="AC70" s="96">
        <v>1</v>
      </c>
      <c r="AD70" s="96">
        <v>0</v>
      </c>
      <c r="AE70" s="96">
        <v>1</v>
      </c>
    </row>
    <row r="71" spans="14:31" ht="15.75" customHeight="1" x14ac:dyDescent="0.25">
      <c r="O71" s="96" t="s">
        <v>239</v>
      </c>
      <c r="P71" s="96">
        <v>13</v>
      </c>
      <c r="Q71" s="96">
        <v>2</v>
      </c>
      <c r="R71" s="96">
        <v>1</v>
      </c>
      <c r="S71" s="96">
        <v>1</v>
      </c>
      <c r="T71" s="96">
        <v>1</v>
      </c>
      <c r="U71" s="96">
        <v>1</v>
      </c>
      <c r="V71" s="96">
        <v>1</v>
      </c>
      <c r="W71" s="96">
        <v>1</v>
      </c>
      <c r="X71" s="96">
        <v>1</v>
      </c>
      <c r="Y71" s="96">
        <v>0</v>
      </c>
      <c r="Z71" s="96">
        <v>0</v>
      </c>
      <c r="AA71" s="96">
        <v>0</v>
      </c>
      <c r="AB71" s="96">
        <v>1</v>
      </c>
      <c r="AC71" s="96">
        <v>0</v>
      </c>
      <c r="AD71" s="96">
        <v>1</v>
      </c>
      <c r="AE71" s="96">
        <v>0</v>
      </c>
    </row>
    <row r="72" spans="14:31" ht="15.75" customHeight="1" x14ac:dyDescent="0.25">
      <c r="O72" s="96" t="s">
        <v>240</v>
      </c>
      <c r="P72" s="96">
        <v>13</v>
      </c>
      <c r="Q72" s="96">
        <v>3</v>
      </c>
      <c r="R72" s="96">
        <v>1</v>
      </c>
      <c r="S72" s="96">
        <v>1</v>
      </c>
      <c r="T72" s="96">
        <v>0</v>
      </c>
      <c r="U72" s="96">
        <v>0</v>
      </c>
      <c r="V72" s="96">
        <v>1</v>
      </c>
      <c r="W72" s="96">
        <v>0</v>
      </c>
      <c r="X72" s="96">
        <v>0</v>
      </c>
      <c r="Y72" s="96">
        <v>0</v>
      </c>
      <c r="Z72" s="96">
        <v>1</v>
      </c>
      <c r="AA72" s="96">
        <v>1</v>
      </c>
      <c r="AB72" s="96">
        <v>0</v>
      </c>
      <c r="AC72" s="96">
        <v>1</v>
      </c>
      <c r="AD72" s="96">
        <v>0</v>
      </c>
      <c r="AE72" s="96">
        <v>0</v>
      </c>
    </row>
    <row r="73" spans="14:31" ht="15.75" customHeight="1" x14ac:dyDescent="0.25">
      <c r="O73" s="96" t="s">
        <v>241</v>
      </c>
      <c r="P73" s="96">
        <v>4</v>
      </c>
      <c r="Q73" s="96">
        <f>Q72+1</f>
        <v>4</v>
      </c>
      <c r="R73" s="96">
        <v>1</v>
      </c>
      <c r="S73" s="96">
        <v>1</v>
      </c>
      <c r="T73" s="96">
        <v>0</v>
      </c>
      <c r="U73" s="96">
        <v>0</v>
      </c>
      <c r="V73" s="96">
        <v>0</v>
      </c>
      <c r="W73" s="96">
        <v>0</v>
      </c>
      <c r="X73" s="96">
        <v>0</v>
      </c>
      <c r="Y73" s="96">
        <v>0</v>
      </c>
      <c r="Z73" s="96">
        <v>0</v>
      </c>
      <c r="AA73" s="96">
        <v>0</v>
      </c>
      <c r="AB73" s="96">
        <v>0</v>
      </c>
      <c r="AC73" s="96">
        <v>0</v>
      </c>
      <c r="AD73" s="96">
        <v>0</v>
      </c>
      <c r="AE73" s="96">
        <v>0</v>
      </c>
    </row>
    <row r="74" spans="14:31" ht="15.75" customHeight="1" x14ac:dyDescent="0.25">
      <c r="O74" s="96" t="s">
        <v>242</v>
      </c>
      <c r="P74" s="96">
        <v>4</v>
      </c>
      <c r="Q74" s="96">
        <f t="shared" ref="Q74:Q82" si="0">Q73+1</f>
        <v>5</v>
      </c>
      <c r="R74" s="96">
        <v>1</v>
      </c>
      <c r="S74" s="96">
        <v>1</v>
      </c>
      <c r="T74" s="96">
        <v>0</v>
      </c>
      <c r="U74" s="96">
        <v>0</v>
      </c>
      <c r="V74" s="96">
        <v>1</v>
      </c>
      <c r="W74" s="96">
        <v>0</v>
      </c>
      <c r="X74" s="96">
        <v>0</v>
      </c>
      <c r="Y74" s="96">
        <v>0</v>
      </c>
      <c r="Z74" s="96">
        <v>0</v>
      </c>
      <c r="AA74" s="96">
        <v>0</v>
      </c>
      <c r="AB74" s="96">
        <v>0</v>
      </c>
      <c r="AC74" s="96">
        <v>0</v>
      </c>
      <c r="AD74" s="96">
        <v>0</v>
      </c>
      <c r="AE74" s="96">
        <v>0</v>
      </c>
    </row>
    <row r="75" spans="14:31" ht="15.75" customHeight="1" x14ac:dyDescent="0.25">
      <c r="O75" s="96" t="s">
        <v>243</v>
      </c>
      <c r="P75" s="96">
        <v>7</v>
      </c>
      <c r="Q75" s="96">
        <f t="shared" si="0"/>
        <v>6</v>
      </c>
      <c r="R75" s="96">
        <v>1</v>
      </c>
      <c r="S75" s="96">
        <v>1</v>
      </c>
      <c r="T75" s="96">
        <v>1</v>
      </c>
      <c r="U75" s="96">
        <v>1</v>
      </c>
      <c r="V75" s="96">
        <v>1</v>
      </c>
      <c r="W75" s="96">
        <v>1</v>
      </c>
      <c r="X75" s="96">
        <v>0</v>
      </c>
      <c r="Y75" s="96">
        <v>0</v>
      </c>
      <c r="Z75" s="96">
        <v>0</v>
      </c>
      <c r="AA75" s="96">
        <v>0</v>
      </c>
      <c r="AB75" s="96">
        <v>0</v>
      </c>
      <c r="AC75" s="96">
        <v>0</v>
      </c>
      <c r="AD75" s="96">
        <v>0</v>
      </c>
      <c r="AE75" s="96">
        <v>0</v>
      </c>
    </row>
    <row r="76" spans="14:31" ht="15.75" customHeight="1" x14ac:dyDescent="0.25">
      <c r="O76" s="96" t="s">
        <v>244</v>
      </c>
      <c r="P76" s="96">
        <v>5</v>
      </c>
      <c r="Q76" s="96">
        <f t="shared" si="0"/>
        <v>7</v>
      </c>
      <c r="R76" s="96">
        <v>1</v>
      </c>
      <c r="S76" s="96">
        <v>1</v>
      </c>
      <c r="T76" s="96">
        <v>0</v>
      </c>
      <c r="U76" s="96">
        <v>0</v>
      </c>
      <c r="V76" s="96">
        <v>0</v>
      </c>
      <c r="W76" s="96">
        <v>0</v>
      </c>
      <c r="X76" s="96">
        <v>0</v>
      </c>
      <c r="Y76" s="96">
        <v>0</v>
      </c>
      <c r="Z76" s="96">
        <v>0</v>
      </c>
      <c r="AA76" s="96">
        <v>0</v>
      </c>
      <c r="AB76" s="96">
        <v>0</v>
      </c>
      <c r="AC76" s="96">
        <v>0</v>
      </c>
      <c r="AD76" s="96">
        <v>0</v>
      </c>
      <c r="AE76" s="96">
        <v>0</v>
      </c>
    </row>
    <row r="77" spans="14:31" ht="15.75" customHeight="1" x14ac:dyDescent="0.25">
      <c r="O77" s="96" t="s">
        <v>245</v>
      </c>
      <c r="P77" s="96">
        <v>4</v>
      </c>
      <c r="Q77" s="96">
        <f t="shared" si="0"/>
        <v>8</v>
      </c>
      <c r="R77" s="96">
        <v>1</v>
      </c>
      <c r="S77" s="96">
        <v>1</v>
      </c>
      <c r="T77" s="96">
        <v>0</v>
      </c>
      <c r="U77" s="96">
        <v>0</v>
      </c>
      <c r="V77" s="96">
        <v>0</v>
      </c>
      <c r="W77" s="96">
        <v>0</v>
      </c>
      <c r="X77" s="96">
        <v>0</v>
      </c>
      <c r="Y77" s="96">
        <v>0</v>
      </c>
      <c r="Z77" s="96">
        <v>0</v>
      </c>
      <c r="AA77" s="96">
        <v>0</v>
      </c>
      <c r="AB77" s="96">
        <v>0</v>
      </c>
      <c r="AC77" s="96">
        <v>0</v>
      </c>
      <c r="AD77" s="96">
        <v>0</v>
      </c>
      <c r="AE77" s="96">
        <v>0</v>
      </c>
    </row>
    <row r="78" spans="14:31" ht="15.75" customHeight="1" x14ac:dyDescent="0.25">
      <c r="O78" s="96" t="s">
        <v>246</v>
      </c>
      <c r="P78" s="96">
        <v>2</v>
      </c>
      <c r="Q78" s="96">
        <f t="shared" si="0"/>
        <v>9</v>
      </c>
      <c r="R78" s="96">
        <v>1</v>
      </c>
      <c r="S78" s="96">
        <v>1</v>
      </c>
      <c r="T78" s="96">
        <v>1</v>
      </c>
      <c r="U78" s="96">
        <v>1</v>
      </c>
      <c r="V78" s="96">
        <v>1</v>
      </c>
      <c r="W78" s="96">
        <v>1</v>
      </c>
      <c r="X78" s="96">
        <v>1</v>
      </c>
      <c r="Y78" s="96">
        <v>0</v>
      </c>
      <c r="Z78" s="96">
        <v>0</v>
      </c>
      <c r="AA78" s="96">
        <v>0</v>
      </c>
      <c r="AB78" s="96">
        <v>0</v>
      </c>
      <c r="AC78" s="96">
        <v>0</v>
      </c>
      <c r="AD78" s="96">
        <v>0</v>
      </c>
      <c r="AE78" s="96">
        <v>0</v>
      </c>
    </row>
    <row r="79" spans="14:31" ht="15.75" customHeight="1" x14ac:dyDescent="0.25">
      <c r="O79" s="96" t="s">
        <v>247</v>
      </c>
      <c r="P79" s="96">
        <v>5</v>
      </c>
      <c r="Q79" s="96">
        <f t="shared" si="0"/>
        <v>10</v>
      </c>
      <c r="R79" s="96">
        <v>1</v>
      </c>
      <c r="S79" s="96">
        <v>1</v>
      </c>
      <c r="T79" s="96">
        <v>0</v>
      </c>
      <c r="U79" s="96">
        <v>0</v>
      </c>
      <c r="V79" s="96">
        <v>0</v>
      </c>
      <c r="W79" s="96">
        <v>0</v>
      </c>
      <c r="X79" s="96">
        <v>0</v>
      </c>
      <c r="Y79" s="96">
        <v>0</v>
      </c>
      <c r="Z79" s="96">
        <v>1</v>
      </c>
      <c r="AA79" s="96">
        <v>1</v>
      </c>
      <c r="AB79" s="96">
        <v>1</v>
      </c>
      <c r="AC79" s="96">
        <v>1</v>
      </c>
      <c r="AD79" s="96">
        <v>1</v>
      </c>
      <c r="AE79" s="96">
        <v>1</v>
      </c>
    </row>
    <row r="80" spans="14:31" ht="15.75" customHeight="1" x14ac:dyDescent="0.25">
      <c r="O80" s="96" t="s">
        <v>248</v>
      </c>
      <c r="P80" s="96">
        <v>2</v>
      </c>
      <c r="Q80" s="96">
        <f t="shared" si="0"/>
        <v>11</v>
      </c>
      <c r="R80" s="96">
        <v>1</v>
      </c>
      <c r="S80" s="96">
        <v>1</v>
      </c>
      <c r="T80" s="96">
        <v>1</v>
      </c>
      <c r="U80" s="96">
        <v>1</v>
      </c>
      <c r="V80" s="96">
        <v>1</v>
      </c>
      <c r="W80" s="96">
        <v>1</v>
      </c>
      <c r="X80" s="96">
        <v>0</v>
      </c>
      <c r="Y80" s="96">
        <v>1</v>
      </c>
      <c r="Z80" s="96">
        <v>0</v>
      </c>
      <c r="AA80" s="96">
        <v>0</v>
      </c>
      <c r="AB80" s="96">
        <v>0</v>
      </c>
      <c r="AC80" s="96">
        <v>0</v>
      </c>
      <c r="AD80" s="96">
        <v>0</v>
      </c>
      <c r="AE80" s="96">
        <v>0</v>
      </c>
    </row>
    <row r="81" spans="15:31" ht="15.75" customHeight="1" x14ac:dyDescent="0.25">
      <c r="O81" s="96" t="s">
        <v>249</v>
      </c>
      <c r="P81" s="96">
        <v>2</v>
      </c>
      <c r="Q81" s="96">
        <f t="shared" si="0"/>
        <v>12</v>
      </c>
      <c r="R81" s="96">
        <v>1</v>
      </c>
      <c r="S81" s="96">
        <v>1</v>
      </c>
      <c r="T81" s="96">
        <v>0</v>
      </c>
      <c r="U81" s="96">
        <v>0</v>
      </c>
      <c r="V81" s="96">
        <v>1</v>
      </c>
      <c r="W81" s="96">
        <v>0</v>
      </c>
      <c r="X81" s="96">
        <v>0</v>
      </c>
      <c r="Y81" s="96">
        <v>0</v>
      </c>
      <c r="Z81" s="96">
        <v>1</v>
      </c>
      <c r="AA81" s="96">
        <v>0</v>
      </c>
      <c r="AB81" s="96">
        <v>0</v>
      </c>
      <c r="AC81" s="96">
        <v>1</v>
      </c>
      <c r="AD81" s="96">
        <v>0</v>
      </c>
      <c r="AE81" s="96">
        <v>0</v>
      </c>
    </row>
    <row r="82" spans="15:31" ht="15.75" customHeight="1" x14ac:dyDescent="0.25">
      <c r="O82" s="96" t="s">
        <v>250</v>
      </c>
      <c r="P82" s="96">
        <v>4</v>
      </c>
      <c r="Q82" s="96">
        <f t="shared" si="0"/>
        <v>13</v>
      </c>
      <c r="R82" s="96">
        <v>1</v>
      </c>
      <c r="S82" s="96">
        <v>1</v>
      </c>
      <c r="T82" s="96">
        <v>0</v>
      </c>
      <c r="U82" s="96">
        <v>0</v>
      </c>
      <c r="V82" s="96">
        <v>0</v>
      </c>
      <c r="W82" s="96">
        <v>0</v>
      </c>
      <c r="X82" s="96">
        <v>1</v>
      </c>
      <c r="Y82" s="96">
        <v>0</v>
      </c>
      <c r="Z82" s="96">
        <v>1</v>
      </c>
      <c r="AA82" s="96">
        <v>0</v>
      </c>
      <c r="AB82" s="96">
        <v>0</v>
      </c>
      <c r="AC82" s="96">
        <v>0</v>
      </c>
      <c r="AD82" s="96">
        <v>0</v>
      </c>
      <c r="AE82" s="96">
        <v>0</v>
      </c>
    </row>
    <row r="83" spans="15:31" ht="15.75" customHeight="1" x14ac:dyDescent="0.25">
      <c r="O83" s="96" t="s">
        <v>251</v>
      </c>
      <c r="P83" s="96">
        <v>2</v>
      </c>
    </row>
    <row r="84" spans="15:31" ht="15.75" customHeight="1" x14ac:dyDescent="0.25">
      <c r="O84" s="96" t="s">
        <v>252</v>
      </c>
      <c r="P84" s="96">
        <v>2</v>
      </c>
    </row>
    <row r="87" spans="15:31" ht="15.75" customHeight="1" x14ac:dyDescent="0.25">
      <c r="P87" s="96" t="s">
        <v>253</v>
      </c>
      <c r="R87" s="96">
        <f>SUM(R70:R86)</f>
        <v>13</v>
      </c>
      <c r="S87" s="96">
        <f t="shared" ref="S87:AE87" si="1">SUM(S70:S86)</f>
        <v>13</v>
      </c>
      <c r="T87" s="96">
        <f t="shared" si="1"/>
        <v>4</v>
      </c>
      <c r="U87" s="96">
        <f t="shared" si="1"/>
        <v>4</v>
      </c>
      <c r="V87" s="96">
        <f t="shared" si="1"/>
        <v>7</v>
      </c>
      <c r="W87" s="96">
        <f t="shared" si="1"/>
        <v>5</v>
      </c>
      <c r="X87" s="96">
        <f t="shared" si="1"/>
        <v>4</v>
      </c>
      <c r="Y87" s="96">
        <f t="shared" si="1"/>
        <v>2</v>
      </c>
      <c r="Z87" s="96">
        <f t="shared" si="1"/>
        <v>5</v>
      </c>
      <c r="AA87" s="96">
        <f t="shared" si="1"/>
        <v>2</v>
      </c>
      <c r="AB87" s="96">
        <f t="shared" si="1"/>
        <v>2</v>
      </c>
      <c r="AC87" s="96">
        <f t="shared" si="1"/>
        <v>4</v>
      </c>
      <c r="AD87" s="96">
        <f t="shared" si="1"/>
        <v>2</v>
      </c>
      <c r="AE87" s="96">
        <f t="shared" si="1"/>
        <v>2</v>
      </c>
    </row>
    <row r="88" spans="15:31" ht="15.75" customHeight="1" x14ac:dyDescent="0.25">
      <c r="P88" s="96" t="s">
        <v>180</v>
      </c>
      <c r="R88" s="96">
        <f>AVERAGE(R70:R82)</f>
        <v>1</v>
      </c>
      <c r="S88" s="96">
        <f t="shared" ref="S88:AE88" si="2">AVERAGE(S70:S82)</f>
        <v>1</v>
      </c>
      <c r="T88" s="96">
        <f t="shared" si="2"/>
        <v>0.30769230769230771</v>
      </c>
      <c r="U88" s="96">
        <f t="shared" si="2"/>
        <v>0.30769230769230771</v>
      </c>
      <c r="V88" s="96">
        <f t="shared" si="2"/>
        <v>0.53846153846153844</v>
      </c>
      <c r="W88" s="96">
        <f t="shared" si="2"/>
        <v>0.38461538461538464</v>
      </c>
      <c r="X88" s="96">
        <f t="shared" si="2"/>
        <v>0.30769230769230771</v>
      </c>
      <c r="Y88" s="96">
        <f t="shared" si="2"/>
        <v>0.15384615384615385</v>
      </c>
      <c r="Z88" s="96">
        <f t="shared" si="2"/>
        <v>0.38461538461538464</v>
      </c>
      <c r="AA88" s="96">
        <f t="shared" si="2"/>
        <v>0.15384615384615385</v>
      </c>
      <c r="AB88" s="96">
        <f t="shared" si="2"/>
        <v>0.15384615384615385</v>
      </c>
      <c r="AC88" s="96">
        <f t="shared" si="2"/>
        <v>0.30769230769230771</v>
      </c>
      <c r="AD88" s="96">
        <f t="shared" si="2"/>
        <v>0.15384615384615385</v>
      </c>
      <c r="AE88" s="96">
        <f t="shared" si="2"/>
        <v>0.15384615384615385</v>
      </c>
    </row>
    <row r="89" spans="15:31" ht="15.75" customHeight="1" x14ac:dyDescent="0.25">
      <c r="P89" s="96" t="s">
        <v>182</v>
      </c>
      <c r="R89" s="96">
        <f>COUNT(R70:R82)</f>
        <v>13</v>
      </c>
      <c r="S89" s="96">
        <f t="shared" ref="S89:AE89" si="3">COUNT(S70:S82)</f>
        <v>13</v>
      </c>
      <c r="T89" s="96">
        <f t="shared" si="3"/>
        <v>13</v>
      </c>
      <c r="U89" s="96">
        <f t="shared" si="3"/>
        <v>13</v>
      </c>
      <c r="V89" s="96">
        <f t="shared" si="3"/>
        <v>13</v>
      </c>
      <c r="W89" s="96">
        <f t="shared" si="3"/>
        <v>13</v>
      </c>
      <c r="X89" s="96">
        <f t="shared" si="3"/>
        <v>13</v>
      </c>
      <c r="Y89" s="96">
        <f t="shared" si="3"/>
        <v>13</v>
      </c>
      <c r="Z89" s="96">
        <f t="shared" si="3"/>
        <v>13</v>
      </c>
      <c r="AA89" s="96">
        <f t="shared" si="3"/>
        <v>13</v>
      </c>
      <c r="AB89" s="96">
        <f t="shared" si="3"/>
        <v>13</v>
      </c>
      <c r="AC89" s="96">
        <f t="shared" si="3"/>
        <v>13</v>
      </c>
      <c r="AD89" s="96">
        <f t="shared" si="3"/>
        <v>13</v>
      </c>
      <c r="AE89" s="96">
        <f t="shared" si="3"/>
        <v>13</v>
      </c>
    </row>
    <row r="90" spans="15:31" ht="15.75" customHeight="1" x14ac:dyDescent="0.25">
      <c r="P90" s="96" t="s">
        <v>190</v>
      </c>
      <c r="R90" s="96">
        <v>0.05</v>
      </c>
      <c r="S90" s="96">
        <v>0.05</v>
      </c>
      <c r="T90" s="96">
        <v>0.05</v>
      </c>
      <c r="U90" s="96">
        <v>0.05</v>
      </c>
      <c r="V90" s="96">
        <v>0.05</v>
      </c>
      <c r="W90" s="96">
        <v>0.05</v>
      </c>
      <c r="X90" s="96">
        <v>0.05</v>
      </c>
      <c r="Y90" s="96">
        <v>0.05</v>
      </c>
      <c r="Z90" s="96">
        <v>0.05</v>
      </c>
      <c r="AA90" s="96">
        <v>0.05</v>
      </c>
      <c r="AB90" s="96">
        <v>0.05</v>
      </c>
      <c r="AC90" s="96">
        <v>0.05</v>
      </c>
      <c r="AD90" s="96">
        <v>0.05</v>
      </c>
      <c r="AE90" s="96">
        <v>0.05</v>
      </c>
    </row>
    <row r="91" spans="15:31" ht="15.75" customHeight="1" x14ac:dyDescent="0.25">
      <c r="P91" s="96" t="s">
        <v>167</v>
      </c>
      <c r="R91" s="96">
        <v>1.0000000000000001E-5</v>
      </c>
      <c r="S91" s="96">
        <v>1.0000000000000001E-5</v>
      </c>
      <c r="T91" s="96">
        <f t="shared" ref="T91:AE91" si="4">STDEVA(T70:T82)</f>
        <v>0.48038446141526137</v>
      </c>
      <c r="U91" s="96">
        <f t="shared" si="4"/>
        <v>0.48038446141526137</v>
      </c>
      <c r="V91" s="96">
        <f t="shared" si="4"/>
        <v>0.51887452166277082</v>
      </c>
      <c r="W91" s="96">
        <f t="shared" si="4"/>
        <v>0.50636968354183332</v>
      </c>
      <c r="X91" s="96">
        <f t="shared" si="4"/>
        <v>0.48038446141526137</v>
      </c>
      <c r="Y91" s="96">
        <f t="shared" si="4"/>
        <v>0.3755338080994054</v>
      </c>
      <c r="Z91" s="96">
        <f t="shared" si="4"/>
        <v>0.50636968354183332</v>
      </c>
      <c r="AA91" s="96">
        <f t="shared" si="4"/>
        <v>0.3755338080994054</v>
      </c>
      <c r="AB91" s="96">
        <f t="shared" si="4"/>
        <v>0.3755338080994054</v>
      </c>
      <c r="AC91" s="96">
        <f t="shared" si="4"/>
        <v>0.48038446141526137</v>
      </c>
      <c r="AD91" s="96">
        <f t="shared" si="4"/>
        <v>0.3755338080994054</v>
      </c>
      <c r="AE91" s="96">
        <f t="shared" si="4"/>
        <v>0.3755338080994054</v>
      </c>
    </row>
    <row r="92" spans="15:31" ht="15.75" customHeight="1" x14ac:dyDescent="0.25">
      <c r="P92" s="96" t="s">
        <v>191</v>
      </c>
      <c r="R92" s="96">
        <f>_xlfn.CONFIDENCE.T(R90,R91,R89)</f>
        <v>6.042939520772292E-6</v>
      </c>
      <c r="S92" s="96">
        <f t="shared" ref="S92:AE92" si="5">_xlfn.CONFIDENCE.T(S90,S91,S89)</f>
        <v>6.042939520772292E-6</v>
      </c>
      <c r="T92" s="96">
        <f t="shared" si="5"/>
        <v>0.29029342470511948</v>
      </c>
      <c r="U92" s="96">
        <f t="shared" si="5"/>
        <v>0.29029342470511948</v>
      </c>
      <c r="V92" s="96">
        <f t="shared" si="5"/>
        <v>0.31355273532777767</v>
      </c>
      <c r="W92" s="96">
        <f t="shared" si="5"/>
        <v>0.30599613727959035</v>
      </c>
      <c r="X92" s="96">
        <f t="shared" si="5"/>
        <v>0.29029342470511948</v>
      </c>
      <c r="Y92" s="96">
        <f t="shared" si="5"/>
        <v>0.22693280903500146</v>
      </c>
      <c r="Z92" s="96">
        <f t="shared" si="5"/>
        <v>0.30599613727959035</v>
      </c>
      <c r="AA92" s="96">
        <f t="shared" si="5"/>
        <v>0.22693280903500146</v>
      </c>
      <c r="AB92" s="96">
        <f t="shared" si="5"/>
        <v>0.22693280903500146</v>
      </c>
      <c r="AC92" s="96">
        <f t="shared" si="5"/>
        <v>0.29029342470511948</v>
      </c>
      <c r="AD92" s="96">
        <f t="shared" si="5"/>
        <v>0.22693280903500146</v>
      </c>
      <c r="AE92" s="96">
        <f t="shared" si="5"/>
        <v>0.22693280903500146</v>
      </c>
    </row>
    <row r="100" spans="14:17" ht="15.75" customHeight="1" x14ac:dyDescent="0.3">
      <c r="N100" s="97" t="s">
        <v>254</v>
      </c>
    </row>
    <row r="101" spans="14:17" ht="15.75" customHeight="1" x14ac:dyDescent="0.25">
      <c r="N101" s="96" t="s">
        <v>255</v>
      </c>
      <c r="O101" s="96" t="s">
        <v>256</v>
      </c>
      <c r="P101" s="96" t="s">
        <v>257</v>
      </c>
      <c r="Q101" s="96" t="s">
        <v>258</v>
      </c>
    </row>
    <row r="102" spans="14:17" ht="15.75" customHeight="1" x14ac:dyDescent="0.25">
      <c r="N102" s="96">
        <v>1</v>
      </c>
      <c r="O102" s="96">
        <v>1</v>
      </c>
      <c r="P102" s="96">
        <v>1</v>
      </c>
      <c r="Q102" s="96">
        <v>1</v>
      </c>
    </row>
    <row r="103" spans="14:17" ht="15.75" customHeight="1" x14ac:dyDescent="0.25">
      <c r="N103" s="96">
        <v>2</v>
      </c>
      <c r="O103" s="96">
        <v>1</v>
      </c>
      <c r="P103" s="96">
        <v>0</v>
      </c>
      <c r="Q103" s="96">
        <v>0</v>
      </c>
    </row>
    <row r="104" spans="14:17" ht="15.75" customHeight="1" x14ac:dyDescent="0.25">
      <c r="N104" s="96">
        <v>3</v>
      </c>
      <c r="O104" s="96">
        <v>1</v>
      </c>
      <c r="P104" s="96">
        <v>0</v>
      </c>
      <c r="Q104" s="96">
        <v>0</v>
      </c>
    </row>
    <row r="105" spans="14:17" ht="15.75" customHeight="1" x14ac:dyDescent="0.25">
      <c r="N105" s="96">
        <f>N104+1</f>
        <v>4</v>
      </c>
      <c r="O105" s="96">
        <v>1</v>
      </c>
      <c r="P105" s="96">
        <v>1</v>
      </c>
      <c r="Q105" s="96">
        <v>0</v>
      </c>
    </row>
    <row r="106" spans="14:17" ht="15.75" customHeight="1" x14ac:dyDescent="0.25">
      <c r="N106" s="96">
        <f t="shared" ref="N106:N114" si="6">N105+1</f>
        <v>5</v>
      </c>
      <c r="O106" s="96">
        <v>1</v>
      </c>
      <c r="P106" s="96">
        <v>0</v>
      </c>
      <c r="Q106" s="96">
        <v>0</v>
      </c>
    </row>
    <row r="107" spans="14:17" ht="15.75" customHeight="1" x14ac:dyDescent="0.25">
      <c r="N107" s="96">
        <f t="shared" si="6"/>
        <v>6</v>
      </c>
      <c r="O107" s="96">
        <v>1</v>
      </c>
      <c r="P107" s="96">
        <v>0</v>
      </c>
      <c r="Q107" s="96">
        <v>0</v>
      </c>
    </row>
    <row r="108" spans="14:17" ht="15.75" customHeight="1" x14ac:dyDescent="0.25">
      <c r="N108" s="96">
        <f t="shared" si="6"/>
        <v>7</v>
      </c>
      <c r="O108" s="96">
        <v>1</v>
      </c>
      <c r="P108" s="96">
        <v>1</v>
      </c>
      <c r="Q108" s="96">
        <v>0</v>
      </c>
    </row>
    <row r="109" spans="14:17" ht="15.75" customHeight="1" x14ac:dyDescent="0.25">
      <c r="N109" s="96">
        <f t="shared" si="6"/>
        <v>8</v>
      </c>
      <c r="O109" s="96">
        <v>1</v>
      </c>
      <c r="P109" s="96">
        <v>0</v>
      </c>
      <c r="Q109" s="96">
        <v>0</v>
      </c>
    </row>
    <row r="110" spans="14:17" ht="15.75" customHeight="1" x14ac:dyDescent="0.25">
      <c r="N110" s="96">
        <f t="shared" si="6"/>
        <v>9</v>
      </c>
      <c r="O110" s="96">
        <v>1</v>
      </c>
      <c r="P110" s="96">
        <v>1</v>
      </c>
      <c r="Q110" s="96">
        <v>1</v>
      </c>
    </row>
    <row r="111" spans="14:17" ht="15.75" customHeight="1" x14ac:dyDescent="0.25">
      <c r="N111" s="96">
        <f t="shared" si="6"/>
        <v>10</v>
      </c>
      <c r="O111" s="96">
        <v>1</v>
      </c>
      <c r="P111" s="96">
        <v>0</v>
      </c>
      <c r="Q111" s="96">
        <v>0</v>
      </c>
    </row>
    <row r="112" spans="14:17" ht="15.75" customHeight="1" x14ac:dyDescent="0.25">
      <c r="N112" s="96">
        <f t="shared" si="6"/>
        <v>11</v>
      </c>
      <c r="O112" s="96">
        <v>1</v>
      </c>
      <c r="P112" s="96">
        <v>0</v>
      </c>
      <c r="Q112" s="96">
        <v>0</v>
      </c>
    </row>
    <row r="113" spans="14:17" ht="15.75" customHeight="1" x14ac:dyDescent="0.25">
      <c r="N113" s="96">
        <f t="shared" si="6"/>
        <v>12</v>
      </c>
      <c r="O113" s="96">
        <v>1</v>
      </c>
      <c r="P113" s="96">
        <v>0</v>
      </c>
      <c r="Q113" s="96">
        <v>0</v>
      </c>
    </row>
    <row r="114" spans="14:17" ht="15.75" customHeight="1" x14ac:dyDescent="0.25">
      <c r="N114" s="96">
        <f t="shared" si="6"/>
        <v>13</v>
      </c>
      <c r="O114" s="96">
        <v>1</v>
      </c>
      <c r="P114" s="96">
        <v>1</v>
      </c>
      <c r="Q114" s="96">
        <v>1</v>
      </c>
    </row>
    <row r="116" spans="14:17" ht="15.75" customHeight="1" x14ac:dyDescent="0.25">
      <c r="N116" s="96" t="s">
        <v>253</v>
      </c>
      <c r="O116" s="96">
        <f>SUM(O102:O115)</f>
        <v>13</v>
      </c>
      <c r="P116" s="96">
        <f t="shared" ref="P116:Q116" si="7">SUM(P102:P115)</f>
        <v>5</v>
      </c>
      <c r="Q116" s="96">
        <f t="shared" si="7"/>
        <v>3</v>
      </c>
    </row>
    <row r="117" spans="14:17" ht="15.75" customHeight="1" x14ac:dyDescent="0.25">
      <c r="N117" s="96" t="s">
        <v>180</v>
      </c>
      <c r="O117" s="96">
        <f>AVERAGE(O102:O114)</f>
        <v>1</v>
      </c>
      <c r="P117" s="96">
        <f t="shared" ref="P117:Q117" si="8">AVERAGE(P102:P114)</f>
        <v>0.38461538461538464</v>
      </c>
      <c r="Q117" s="96">
        <f t="shared" si="8"/>
        <v>0.23076923076923078</v>
      </c>
    </row>
    <row r="118" spans="14:17" ht="15.75" customHeight="1" x14ac:dyDescent="0.25">
      <c r="N118" s="96" t="s">
        <v>182</v>
      </c>
      <c r="O118" s="96">
        <f>COUNT(O102:O114)</f>
        <v>13</v>
      </c>
      <c r="P118" s="96">
        <f t="shared" ref="P118:Q118" si="9">COUNT(P102:P114)</f>
        <v>13</v>
      </c>
      <c r="Q118" s="96">
        <f t="shared" si="9"/>
        <v>13</v>
      </c>
    </row>
    <row r="119" spans="14:17" ht="15.75" customHeight="1" x14ac:dyDescent="0.25">
      <c r="N119" s="96" t="s">
        <v>190</v>
      </c>
      <c r="O119" s="96">
        <v>0.05</v>
      </c>
      <c r="P119" s="96">
        <v>0.05</v>
      </c>
      <c r="Q119" s="96">
        <v>0.05</v>
      </c>
    </row>
    <row r="120" spans="14:17" ht="15.75" customHeight="1" x14ac:dyDescent="0.25">
      <c r="N120" s="96" t="s">
        <v>167</v>
      </c>
      <c r="O120" s="96">
        <f>0.00001</f>
        <v>1.0000000000000001E-5</v>
      </c>
      <c r="P120" s="96">
        <f t="shared" ref="P120:Q120" si="10">STDEVA(P102:P114)</f>
        <v>0.50636968354183332</v>
      </c>
      <c r="Q120" s="96">
        <f t="shared" si="10"/>
        <v>0.4385290096535146</v>
      </c>
    </row>
    <row r="121" spans="14:17" ht="15.75" customHeight="1" x14ac:dyDescent="0.25">
      <c r="N121" s="96" t="s">
        <v>191</v>
      </c>
      <c r="O121" s="96">
        <f>_xlfn.CONFIDENCE.T(O119,O120,O118)</f>
        <v>6.042939520772292E-6</v>
      </c>
      <c r="P121" s="96">
        <f t="shared" ref="P121:Q121" si="11">_xlfn.CONFIDENCE.T(P119,P120,P118)</f>
        <v>0.30599613727959035</v>
      </c>
      <c r="Q121" s="96">
        <f t="shared" si="11"/>
        <v>0.2650004283440357</v>
      </c>
    </row>
    <row r="124" spans="14:17" ht="15.75" customHeight="1" x14ac:dyDescent="0.25">
      <c r="N124" s="96" t="s">
        <v>256</v>
      </c>
      <c r="O124" s="96">
        <v>13</v>
      </c>
    </row>
    <row r="125" spans="14:17" ht="15.75" customHeight="1" x14ac:dyDescent="0.25">
      <c r="N125" s="96" t="s">
        <v>259</v>
      </c>
      <c r="O125" s="96">
        <v>5</v>
      </c>
    </row>
    <row r="126" spans="14:17" ht="15.75" customHeight="1" x14ac:dyDescent="0.25">
      <c r="N126" s="96" t="s">
        <v>258</v>
      </c>
      <c r="O126" s="96">
        <v>3</v>
      </c>
    </row>
  </sheetData>
  <pageMargins left="0.7" right="0.7" top="0.75" bottom="0.75" header="0.3" footer="0.3"/>
  <pageSetup paperSize="9" orientation="portrait" horizontalDpi="4294967293"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59999389629810485"/>
    <outlinePr summaryBelow="0" summaryRight="0"/>
  </sheetPr>
  <dimension ref="A1:L30"/>
  <sheetViews>
    <sheetView workbookViewId="0">
      <selection activeCell="E13" sqref="E13"/>
    </sheetView>
  </sheetViews>
  <sheetFormatPr defaultColWidth="14.453125" defaultRowHeight="15.75" customHeight="1" x14ac:dyDescent="0.25"/>
  <cols>
    <col min="1" max="1" width="17" style="96" bestFit="1" customWidth="1"/>
    <col min="2" max="3" width="14.453125" style="96"/>
    <col min="4" max="4" width="37.54296875" style="96" customWidth="1"/>
    <col min="5" max="16384" width="14.453125" style="96"/>
  </cols>
  <sheetData>
    <row r="1" spans="1:12" ht="15.75" customHeight="1" x14ac:dyDescent="0.3">
      <c r="A1" s="97" t="s">
        <v>273</v>
      </c>
    </row>
    <row r="2" spans="1:12" ht="15.75" customHeight="1" x14ac:dyDescent="0.25">
      <c r="A2" s="96" t="s">
        <v>260</v>
      </c>
      <c r="B2" s="99" t="s">
        <v>261</v>
      </c>
      <c r="C2" s="99" t="s">
        <v>262</v>
      </c>
      <c r="D2" s="99" t="s">
        <v>263</v>
      </c>
      <c r="E2" s="99" t="s">
        <v>264</v>
      </c>
      <c r="F2" s="99" t="s">
        <v>265</v>
      </c>
      <c r="G2" s="99" t="s">
        <v>266</v>
      </c>
      <c r="H2" s="99" t="s">
        <v>267</v>
      </c>
      <c r="I2" s="99" t="s">
        <v>268</v>
      </c>
      <c r="J2" s="99" t="s">
        <v>269</v>
      </c>
      <c r="K2" s="99" t="s">
        <v>270</v>
      </c>
      <c r="L2" s="99" t="s">
        <v>271</v>
      </c>
    </row>
    <row r="3" spans="1:12" ht="15.75" customHeight="1" x14ac:dyDescent="0.25">
      <c r="A3" s="98">
        <v>43544.470403425927</v>
      </c>
      <c r="B3" s="99">
        <v>1</v>
      </c>
      <c r="C3" s="99">
        <v>1</v>
      </c>
      <c r="D3" s="99">
        <v>1</v>
      </c>
      <c r="E3" s="99">
        <v>5</v>
      </c>
      <c r="F3" s="99">
        <v>5</v>
      </c>
      <c r="G3" s="99">
        <v>4</v>
      </c>
      <c r="H3" s="99">
        <v>5</v>
      </c>
      <c r="I3" s="99">
        <v>3</v>
      </c>
      <c r="J3" s="99">
        <v>4</v>
      </c>
      <c r="K3" s="99">
        <v>4</v>
      </c>
      <c r="L3" s="99">
        <v>5</v>
      </c>
    </row>
    <row r="4" spans="1:12" ht="15.75" customHeight="1" x14ac:dyDescent="0.25">
      <c r="A4" s="98">
        <v>43544.475870277776</v>
      </c>
      <c r="B4" s="99">
        <v>1</v>
      </c>
      <c r="C4" s="99">
        <v>2</v>
      </c>
      <c r="D4" s="99">
        <v>1</v>
      </c>
      <c r="E4" s="99">
        <v>5</v>
      </c>
      <c r="F4" s="99">
        <v>5</v>
      </c>
      <c r="G4" s="99">
        <v>4</v>
      </c>
      <c r="H4" s="99">
        <v>4</v>
      </c>
      <c r="I4" s="99">
        <v>5</v>
      </c>
      <c r="J4" s="99">
        <v>5</v>
      </c>
      <c r="K4" s="99">
        <v>4</v>
      </c>
      <c r="L4" s="99">
        <v>1</v>
      </c>
    </row>
    <row r="5" spans="1:12" ht="15.75" customHeight="1" x14ac:dyDescent="0.25">
      <c r="A5" s="98">
        <v>43544.542470138884</v>
      </c>
      <c r="B5" s="99">
        <v>2</v>
      </c>
      <c r="C5" s="99">
        <v>2</v>
      </c>
      <c r="D5" s="99">
        <v>1</v>
      </c>
      <c r="E5" s="99">
        <v>5</v>
      </c>
      <c r="F5" s="99">
        <v>5</v>
      </c>
      <c r="G5" s="99">
        <v>5</v>
      </c>
      <c r="H5" s="99">
        <v>5</v>
      </c>
      <c r="I5" s="99">
        <v>4</v>
      </c>
      <c r="J5" s="99">
        <v>5</v>
      </c>
      <c r="K5" s="99">
        <v>5</v>
      </c>
      <c r="L5" s="99">
        <v>3</v>
      </c>
    </row>
    <row r="6" spans="1:12" ht="15.75" customHeight="1" x14ac:dyDescent="0.25">
      <c r="A6" s="98">
        <v>43544.546352013887</v>
      </c>
      <c r="B6" s="99">
        <v>2</v>
      </c>
      <c r="C6" s="99">
        <v>2</v>
      </c>
      <c r="D6" s="99">
        <v>1</v>
      </c>
      <c r="E6" s="99">
        <v>5</v>
      </c>
      <c r="F6" s="99">
        <v>5</v>
      </c>
      <c r="G6" s="99">
        <v>5</v>
      </c>
      <c r="H6" s="99">
        <v>5</v>
      </c>
      <c r="I6" s="99">
        <v>5</v>
      </c>
      <c r="J6" s="99">
        <v>5</v>
      </c>
      <c r="K6" s="99">
        <v>5</v>
      </c>
      <c r="L6" s="99">
        <v>4</v>
      </c>
    </row>
    <row r="7" spans="1:12" ht="15.75" customHeight="1" x14ac:dyDescent="0.25">
      <c r="A7" s="98">
        <v>43544.585150914354</v>
      </c>
      <c r="B7" s="99">
        <v>3</v>
      </c>
      <c r="C7" s="99">
        <v>1</v>
      </c>
      <c r="D7" s="99">
        <v>1</v>
      </c>
      <c r="E7" s="99">
        <v>5</v>
      </c>
      <c r="F7" s="99">
        <v>5</v>
      </c>
      <c r="G7" s="99">
        <v>5</v>
      </c>
      <c r="H7" s="99">
        <v>5</v>
      </c>
      <c r="I7" s="99">
        <v>1</v>
      </c>
      <c r="J7" s="99">
        <v>5</v>
      </c>
      <c r="K7" s="99">
        <v>3</v>
      </c>
      <c r="L7" s="99">
        <v>5</v>
      </c>
    </row>
    <row r="8" spans="1:12" ht="15.75" customHeight="1" x14ac:dyDescent="0.25">
      <c r="A8" s="98">
        <v>43544.589223263887</v>
      </c>
      <c r="B8" s="99">
        <v>3</v>
      </c>
      <c r="C8" s="99">
        <v>2</v>
      </c>
      <c r="D8" s="99">
        <v>1</v>
      </c>
      <c r="E8" s="99">
        <v>5</v>
      </c>
      <c r="F8" s="99">
        <v>5</v>
      </c>
      <c r="G8" s="99">
        <v>5</v>
      </c>
      <c r="H8" s="99">
        <v>5</v>
      </c>
      <c r="I8" s="99">
        <v>4</v>
      </c>
      <c r="J8" s="99">
        <v>5</v>
      </c>
      <c r="K8" s="99">
        <v>5</v>
      </c>
      <c r="L8" s="99">
        <v>1</v>
      </c>
    </row>
    <row r="9" spans="1:12" ht="15.75" customHeight="1" x14ac:dyDescent="0.25">
      <c r="A9" s="98">
        <v>43544.650828333339</v>
      </c>
      <c r="B9" s="99">
        <v>4</v>
      </c>
      <c r="C9" s="99">
        <v>1</v>
      </c>
      <c r="D9" s="99">
        <v>2</v>
      </c>
      <c r="E9" s="99">
        <v>3</v>
      </c>
      <c r="F9" s="99">
        <v>4</v>
      </c>
      <c r="G9" s="99">
        <v>3</v>
      </c>
      <c r="H9" s="99">
        <v>3</v>
      </c>
      <c r="I9" s="99">
        <v>5</v>
      </c>
      <c r="J9" s="99">
        <v>4</v>
      </c>
      <c r="K9" s="99">
        <v>4</v>
      </c>
      <c r="L9" s="99">
        <v>4</v>
      </c>
    </row>
    <row r="10" spans="1:12" ht="15.75" customHeight="1" x14ac:dyDescent="0.25">
      <c r="A10" s="98">
        <v>43544.655899965277</v>
      </c>
      <c r="B10" s="99">
        <v>4</v>
      </c>
      <c r="C10" s="99">
        <v>2</v>
      </c>
      <c r="D10" s="99">
        <v>1</v>
      </c>
      <c r="E10" s="99">
        <v>5</v>
      </c>
      <c r="F10" s="99">
        <v>5</v>
      </c>
      <c r="G10" s="99">
        <v>5</v>
      </c>
      <c r="H10" s="99">
        <v>5</v>
      </c>
      <c r="I10" s="99">
        <v>5</v>
      </c>
      <c r="J10" s="99">
        <v>5</v>
      </c>
      <c r="K10" s="99">
        <v>5</v>
      </c>
      <c r="L10" s="99">
        <v>1</v>
      </c>
    </row>
    <row r="11" spans="1:12" ht="15.75" customHeight="1" x14ac:dyDescent="0.25">
      <c r="A11" s="98">
        <v>43544.682792928244</v>
      </c>
      <c r="B11" s="99">
        <v>5</v>
      </c>
      <c r="C11" s="99">
        <v>1</v>
      </c>
      <c r="D11" s="99">
        <v>1</v>
      </c>
      <c r="E11" s="99">
        <v>5</v>
      </c>
      <c r="F11" s="99">
        <v>5</v>
      </c>
      <c r="G11" s="99">
        <v>5</v>
      </c>
      <c r="H11" s="99">
        <v>4</v>
      </c>
      <c r="I11" s="99">
        <v>5</v>
      </c>
      <c r="J11" s="99" t="s">
        <v>272</v>
      </c>
      <c r="K11" s="99">
        <v>4</v>
      </c>
      <c r="L11" s="99">
        <v>1</v>
      </c>
    </row>
    <row r="12" spans="1:12" ht="15.75" customHeight="1" x14ac:dyDescent="0.25">
      <c r="A12" s="98">
        <v>43544.687486932875</v>
      </c>
      <c r="B12" s="99">
        <v>5</v>
      </c>
      <c r="C12" s="99">
        <v>2</v>
      </c>
      <c r="D12" s="99">
        <v>1</v>
      </c>
      <c r="E12" s="99">
        <v>5</v>
      </c>
      <c r="F12" s="99">
        <v>5</v>
      </c>
      <c r="G12" s="99">
        <v>5</v>
      </c>
      <c r="H12" s="99">
        <v>5</v>
      </c>
      <c r="I12" s="99">
        <v>5</v>
      </c>
      <c r="J12" s="99">
        <v>4</v>
      </c>
      <c r="K12" s="99">
        <v>5</v>
      </c>
      <c r="L12" s="99">
        <v>1</v>
      </c>
    </row>
    <row r="13" spans="1:12" ht="15.75" customHeight="1" x14ac:dyDescent="0.25">
      <c r="A13" s="98">
        <v>43548.511387685183</v>
      </c>
      <c r="B13" s="99">
        <v>6</v>
      </c>
      <c r="C13" s="99">
        <v>1</v>
      </c>
      <c r="D13" s="99">
        <v>1</v>
      </c>
      <c r="E13" s="99">
        <v>5</v>
      </c>
      <c r="F13" s="99">
        <v>5</v>
      </c>
      <c r="G13" s="99">
        <v>5</v>
      </c>
      <c r="H13" s="99">
        <v>5</v>
      </c>
      <c r="I13" s="99">
        <v>5</v>
      </c>
      <c r="J13" s="99">
        <v>5</v>
      </c>
      <c r="K13" s="99">
        <v>5</v>
      </c>
      <c r="L13" s="99">
        <v>1</v>
      </c>
    </row>
    <row r="14" spans="1:12" ht="15.75" customHeight="1" x14ac:dyDescent="0.25">
      <c r="A14" s="98">
        <v>43548.516087071759</v>
      </c>
      <c r="B14" s="99">
        <v>6</v>
      </c>
      <c r="C14" s="99">
        <v>2</v>
      </c>
      <c r="D14" s="99">
        <v>1</v>
      </c>
      <c r="E14" s="99">
        <v>5</v>
      </c>
      <c r="F14" s="99">
        <v>5</v>
      </c>
      <c r="G14" s="99">
        <v>5</v>
      </c>
      <c r="H14" s="99">
        <v>5</v>
      </c>
      <c r="I14" s="99">
        <v>5</v>
      </c>
      <c r="J14" s="99">
        <v>5</v>
      </c>
      <c r="K14" s="99">
        <v>5</v>
      </c>
      <c r="L14" s="99">
        <v>1</v>
      </c>
    </row>
    <row r="15" spans="1:12" ht="15.75" customHeight="1" x14ac:dyDescent="0.25">
      <c r="A15" s="98">
        <v>43548.535436956023</v>
      </c>
      <c r="B15" s="99">
        <v>7</v>
      </c>
      <c r="C15" s="99">
        <v>1</v>
      </c>
      <c r="D15" s="99">
        <v>3</v>
      </c>
      <c r="E15" s="99">
        <v>4</v>
      </c>
      <c r="F15" s="99">
        <v>2</v>
      </c>
      <c r="G15" s="99">
        <v>4</v>
      </c>
      <c r="H15" s="99">
        <v>3</v>
      </c>
      <c r="I15" s="99">
        <v>3</v>
      </c>
      <c r="J15" s="99">
        <v>4</v>
      </c>
      <c r="K15" s="99">
        <v>4</v>
      </c>
      <c r="L15" s="99">
        <v>4</v>
      </c>
    </row>
    <row r="16" spans="1:12" ht="15.75" customHeight="1" x14ac:dyDescent="0.25">
      <c r="A16" s="98">
        <v>43548.541222662039</v>
      </c>
      <c r="B16" s="99">
        <v>7</v>
      </c>
      <c r="C16" s="99">
        <v>2</v>
      </c>
      <c r="D16" s="99">
        <v>2</v>
      </c>
      <c r="E16" s="99">
        <v>4</v>
      </c>
      <c r="F16" s="99">
        <v>4</v>
      </c>
      <c r="G16" s="99">
        <v>3</v>
      </c>
      <c r="H16" s="99">
        <v>4</v>
      </c>
      <c r="I16" s="99">
        <v>4</v>
      </c>
      <c r="J16" s="99">
        <v>5</v>
      </c>
      <c r="K16" s="99">
        <v>4</v>
      </c>
      <c r="L16" s="99">
        <v>2</v>
      </c>
    </row>
    <row r="17" spans="1:12" ht="15.75" customHeight="1" x14ac:dyDescent="0.25">
      <c r="A17" s="98">
        <v>43548.552274050926</v>
      </c>
      <c r="B17" s="99">
        <v>8</v>
      </c>
      <c r="C17" s="99">
        <v>1</v>
      </c>
      <c r="D17" s="99">
        <v>5</v>
      </c>
      <c r="E17" s="99">
        <v>5</v>
      </c>
      <c r="F17" s="99">
        <v>5</v>
      </c>
      <c r="G17" s="99">
        <v>5</v>
      </c>
      <c r="H17" s="99">
        <v>5</v>
      </c>
      <c r="I17" s="99">
        <v>4</v>
      </c>
      <c r="J17" s="99">
        <v>5</v>
      </c>
      <c r="K17" s="99">
        <v>5</v>
      </c>
      <c r="L17" s="99">
        <v>2</v>
      </c>
    </row>
    <row r="18" spans="1:12" ht="15.75" customHeight="1" x14ac:dyDescent="0.25">
      <c r="A18" s="98">
        <v>43548.557167280094</v>
      </c>
      <c r="B18" s="99">
        <v>8</v>
      </c>
      <c r="C18" s="99">
        <v>2</v>
      </c>
      <c r="D18" s="99">
        <v>1</v>
      </c>
      <c r="E18" s="99">
        <v>5</v>
      </c>
      <c r="F18" s="99">
        <v>5</v>
      </c>
      <c r="G18" s="99">
        <v>5</v>
      </c>
      <c r="H18" s="99">
        <v>5</v>
      </c>
      <c r="I18" s="99">
        <v>5</v>
      </c>
      <c r="J18" s="99">
        <v>4</v>
      </c>
      <c r="K18" s="99">
        <v>5</v>
      </c>
      <c r="L18" s="99">
        <v>1</v>
      </c>
    </row>
    <row r="19" spans="1:12" ht="15.75" customHeight="1" x14ac:dyDescent="0.25">
      <c r="A19" s="98">
        <v>43548.567845995371</v>
      </c>
      <c r="B19" s="99">
        <v>9</v>
      </c>
      <c r="C19" s="99">
        <v>1</v>
      </c>
      <c r="D19" s="99">
        <v>1</v>
      </c>
      <c r="E19" s="99">
        <v>5</v>
      </c>
      <c r="F19" s="99">
        <v>5</v>
      </c>
      <c r="G19" s="99">
        <v>5</v>
      </c>
      <c r="H19" s="99">
        <v>5</v>
      </c>
      <c r="I19" s="99">
        <v>5</v>
      </c>
      <c r="J19" s="99">
        <v>5</v>
      </c>
      <c r="K19" s="99">
        <v>5</v>
      </c>
      <c r="L19" s="99">
        <v>1</v>
      </c>
    </row>
    <row r="20" spans="1:12" ht="15.75" customHeight="1" x14ac:dyDescent="0.25">
      <c r="A20" s="98">
        <v>43548.571687951393</v>
      </c>
      <c r="B20" s="99">
        <v>9</v>
      </c>
      <c r="C20" s="99">
        <v>2</v>
      </c>
      <c r="D20" s="99">
        <v>1</v>
      </c>
      <c r="E20" s="99">
        <v>5</v>
      </c>
      <c r="F20" s="99">
        <v>5</v>
      </c>
      <c r="G20" s="99">
        <v>5</v>
      </c>
      <c r="H20" s="99">
        <v>5</v>
      </c>
      <c r="I20" s="99">
        <v>5</v>
      </c>
      <c r="J20" s="99">
        <v>5</v>
      </c>
      <c r="K20" s="99">
        <v>5</v>
      </c>
      <c r="L20" s="99">
        <v>1</v>
      </c>
    </row>
    <row r="21" spans="1:12" ht="15.75" customHeight="1" x14ac:dyDescent="0.25">
      <c r="A21" s="98">
        <v>43548.597355729165</v>
      </c>
      <c r="B21" s="99">
        <v>10</v>
      </c>
      <c r="C21" s="99">
        <v>1</v>
      </c>
      <c r="D21" s="99">
        <v>1</v>
      </c>
      <c r="E21" s="99">
        <v>5</v>
      </c>
      <c r="F21" s="99">
        <v>5</v>
      </c>
      <c r="G21" s="99">
        <v>4</v>
      </c>
      <c r="H21" s="99">
        <v>5</v>
      </c>
      <c r="I21" s="99">
        <v>5</v>
      </c>
      <c r="J21" s="99">
        <v>5</v>
      </c>
      <c r="K21" s="99">
        <v>4</v>
      </c>
      <c r="L21" s="99">
        <v>1</v>
      </c>
    </row>
    <row r="22" spans="1:12" ht="15.75" customHeight="1" x14ac:dyDescent="0.25">
      <c r="A22" s="98">
        <v>43548.603816053241</v>
      </c>
      <c r="B22" s="99">
        <v>10</v>
      </c>
      <c r="C22" s="99">
        <v>2</v>
      </c>
      <c r="D22" s="99">
        <v>1</v>
      </c>
      <c r="E22" s="99">
        <v>5</v>
      </c>
      <c r="F22" s="99">
        <v>5</v>
      </c>
      <c r="G22" s="99">
        <v>5</v>
      </c>
      <c r="H22" s="99">
        <v>5</v>
      </c>
      <c r="I22" s="99">
        <v>5</v>
      </c>
      <c r="J22" s="99">
        <v>5</v>
      </c>
      <c r="K22" s="99">
        <v>4</v>
      </c>
      <c r="L22" s="99">
        <v>1</v>
      </c>
    </row>
    <row r="23" spans="1:12" ht="15.75" customHeight="1" x14ac:dyDescent="0.25">
      <c r="A23" s="98">
        <v>43548.618135532408</v>
      </c>
      <c r="B23" s="99">
        <v>11</v>
      </c>
      <c r="C23" s="99">
        <v>1</v>
      </c>
      <c r="D23" s="99">
        <v>3</v>
      </c>
      <c r="E23" s="99">
        <v>5</v>
      </c>
      <c r="F23" s="99">
        <v>5</v>
      </c>
      <c r="G23" s="99">
        <v>5</v>
      </c>
      <c r="H23" s="99">
        <v>5</v>
      </c>
      <c r="I23" s="99">
        <v>5</v>
      </c>
      <c r="J23" s="99">
        <v>4</v>
      </c>
      <c r="K23" s="99">
        <v>5</v>
      </c>
      <c r="L23" s="99">
        <v>1</v>
      </c>
    </row>
    <row r="24" spans="1:12" ht="15.75" customHeight="1" x14ac:dyDescent="0.25">
      <c r="A24" s="98">
        <v>43548.622795636576</v>
      </c>
      <c r="B24" s="99">
        <v>11</v>
      </c>
      <c r="C24" s="99">
        <v>2</v>
      </c>
      <c r="D24" s="99">
        <v>4</v>
      </c>
      <c r="E24" s="99">
        <v>4</v>
      </c>
      <c r="F24" s="99">
        <v>5</v>
      </c>
      <c r="G24" s="99">
        <v>5</v>
      </c>
      <c r="H24" s="99">
        <v>5</v>
      </c>
      <c r="I24" s="99">
        <v>5</v>
      </c>
      <c r="J24" s="99">
        <v>5</v>
      </c>
      <c r="K24" s="99">
        <v>4</v>
      </c>
      <c r="L24" s="99">
        <v>1</v>
      </c>
    </row>
    <row r="25" spans="1:12" ht="15.75" customHeight="1" x14ac:dyDescent="0.25">
      <c r="A25" s="98">
        <v>43549.354342696759</v>
      </c>
      <c r="B25" s="99">
        <v>12</v>
      </c>
      <c r="C25" s="99">
        <v>1</v>
      </c>
      <c r="D25" s="99">
        <v>1</v>
      </c>
      <c r="E25" s="99">
        <v>5</v>
      </c>
      <c r="F25" s="99">
        <v>5</v>
      </c>
      <c r="G25" s="99">
        <v>5</v>
      </c>
      <c r="H25" s="99">
        <v>5</v>
      </c>
      <c r="I25" s="99">
        <v>5</v>
      </c>
      <c r="J25" s="99">
        <v>3</v>
      </c>
      <c r="K25" s="99">
        <v>4</v>
      </c>
      <c r="L25" s="99">
        <v>1</v>
      </c>
    </row>
    <row r="26" spans="1:12" ht="15.75" customHeight="1" x14ac:dyDescent="0.25">
      <c r="A26" s="98">
        <v>43549.358309398143</v>
      </c>
      <c r="B26" s="99">
        <v>12</v>
      </c>
      <c r="C26" s="99">
        <v>2</v>
      </c>
      <c r="D26" s="99">
        <v>1</v>
      </c>
      <c r="E26" s="99">
        <v>5</v>
      </c>
      <c r="F26" s="99">
        <v>5</v>
      </c>
      <c r="G26" s="99">
        <v>5</v>
      </c>
      <c r="H26" s="99">
        <v>5</v>
      </c>
      <c r="I26" s="99">
        <v>5</v>
      </c>
      <c r="J26" s="99">
        <v>3</v>
      </c>
      <c r="K26" s="99">
        <v>4</v>
      </c>
      <c r="L26" s="99">
        <v>1</v>
      </c>
    </row>
    <row r="27" spans="1:12" ht="15.75" customHeight="1" x14ac:dyDescent="0.25">
      <c r="A27" s="98">
        <v>43549.378968460645</v>
      </c>
      <c r="B27" s="99">
        <v>13</v>
      </c>
      <c r="C27" s="99">
        <v>1</v>
      </c>
      <c r="D27" s="99">
        <v>4</v>
      </c>
      <c r="E27" s="99">
        <v>3</v>
      </c>
      <c r="F27" s="99">
        <v>5</v>
      </c>
      <c r="G27" s="99">
        <v>2</v>
      </c>
      <c r="H27" s="99">
        <v>3</v>
      </c>
      <c r="I27" s="99">
        <v>4</v>
      </c>
      <c r="J27" s="99">
        <v>5</v>
      </c>
      <c r="K27" s="99">
        <v>3</v>
      </c>
      <c r="L27" s="99">
        <v>4</v>
      </c>
    </row>
    <row r="28" spans="1:12" ht="15.75" customHeight="1" x14ac:dyDescent="0.25">
      <c r="A28" s="98">
        <v>43549.385689386574</v>
      </c>
      <c r="B28" s="99">
        <v>13</v>
      </c>
      <c r="C28" s="99">
        <v>2</v>
      </c>
      <c r="D28" s="99">
        <v>1</v>
      </c>
      <c r="E28" s="99">
        <v>4</v>
      </c>
      <c r="F28" s="99">
        <v>5</v>
      </c>
      <c r="G28" s="99">
        <v>3</v>
      </c>
      <c r="H28" s="99">
        <v>4</v>
      </c>
      <c r="I28" s="99">
        <v>5</v>
      </c>
      <c r="J28" s="99">
        <v>5</v>
      </c>
      <c r="K28" s="99">
        <v>5</v>
      </c>
      <c r="L28" s="99">
        <v>3</v>
      </c>
    </row>
    <row r="29" spans="1:12" ht="15.75" customHeight="1" x14ac:dyDescent="0.25">
      <c r="A29" s="98">
        <v>43549.411196018518</v>
      </c>
      <c r="B29" s="99">
        <v>14</v>
      </c>
      <c r="C29" s="99">
        <v>1</v>
      </c>
      <c r="D29" s="99">
        <v>2</v>
      </c>
      <c r="E29" s="99">
        <v>4</v>
      </c>
      <c r="F29" s="99">
        <v>4</v>
      </c>
      <c r="G29" s="99">
        <v>4</v>
      </c>
      <c r="H29" s="99">
        <v>4</v>
      </c>
      <c r="I29" s="99">
        <v>3</v>
      </c>
      <c r="J29" s="99">
        <v>4</v>
      </c>
      <c r="K29" s="99">
        <v>4</v>
      </c>
      <c r="L29" s="99">
        <v>3</v>
      </c>
    </row>
    <row r="30" spans="1:12" ht="15.75" customHeight="1" x14ac:dyDescent="0.25">
      <c r="A30" s="98">
        <v>43549.415962881947</v>
      </c>
      <c r="B30" s="99">
        <v>14</v>
      </c>
      <c r="C30" s="99">
        <v>2</v>
      </c>
      <c r="D30" s="99">
        <v>3</v>
      </c>
      <c r="E30" s="99">
        <v>4</v>
      </c>
      <c r="F30" s="99">
        <v>4</v>
      </c>
      <c r="G30" s="99">
        <v>4</v>
      </c>
      <c r="H30" s="99">
        <v>4</v>
      </c>
      <c r="I30" s="99">
        <v>4</v>
      </c>
      <c r="J30" s="99">
        <v>4</v>
      </c>
      <c r="K30" s="99">
        <v>4</v>
      </c>
      <c r="L30" s="99">
        <v>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Summary of Studies</vt:lpstr>
      <vt:lpstr>Phase0_Study1</vt:lpstr>
      <vt:lpstr>Phase0_Study2</vt:lpstr>
      <vt:lpstr>Phase1_Study1</vt:lpstr>
      <vt:lpstr>Phase1_Study2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2019-12-12T19:28:16Z</dcterms:created>
  <dcterms:modified xsi:type="dcterms:W3CDTF">2020-03-30T16:54:38Z</dcterms:modified>
</cp:coreProperties>
</file>