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3.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4.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5.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420" yWindow="380" windowWidth="24780" windowHeight="14400" tabRatio="500" firstSheet="3" activeTab="5"/>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C228" i="5" l="1"/>
  <c r="C229" i="5"/>
  <c r="C227" i="5"/>
  <c r="G35" i="5"/>
  <c r="H35" i="5"/>
  <c r="I35" i="5"/>
  <c r="J35" i="5"/>
  <c r="K35" i="5"/>
  <c r="L35" i="5"/>
  <c r="M35" i="5"/>
  <c r="N35" i="5"/>
  <c r="O35" i="5"/>
  <c r="P35" i="5"/>
  <c r="Q35" i="5"/>
  <c r="R35" i="5"/>
  <c r="S35" i="5"/>
  <c r="G36" i="5"/>
  <c r="H36" i="5"/>
  <c r="I36" i="5"/>
  <c r="J36" i="5"/>
  <c r="K36" i="5"/>
  <c r="L36" i="5"/>
  <c r="M36" i="5"/>
  <c r="N36" i="5"/>
  <c r="O36" i="5"/>
  <c r="P36" i="5"/>
  <c r="Q36" i="5"/>
  <c r="R36" i="5"/>
  <c r="S36" i="5"/>
  <c r="G37" i="5"/>
  <c r="H37" i="5"/>
  <c r="I37" i="5"/>
  <c r="J37" i="5"/>
  <c r="K37" i="5"/>
  <c r="L37" i="5"/>
  <c r="M37" i="5"/>
  <c r="N37" i="5"/>
  <c r="O37" i="5"/>
  <c r="P37" i="5"/>
  <c r="Q37" i="5"/>
  <c r="R37" i="5"/>
  <c r="S37" i="5"/>
  <c r="G38" i="5"/>
  <c r="H38" i="5"/>
  <c r="I38" i="5"/>
  <c r="J38" i="5"/>
  <c r="K38" i="5"/>
  <c r="L38" i="5"/>
  <c r="M38" i="5"/>
  <c r="N38" i="5"/>
  <c r="O38" i="5"/>
  <c r="P38" i="5"/>
  <c r="Q38" i="5"/>
  <c r="R38" i="5"/>
  <c r="S38" i="5"/>
  <c r="G39" i="5"/>
  <c r="H39" i="5"/>
  <c r="I39" i="5"/>
  <c r="J39" i="5"/>
  <c r="K39" i="5"/>
  <c r="L39" i="5"/>
  <c r="M39" i="5"/>
  <c r="N39" i="5"/>
  <c r="O39" i="5"/>
  <c r="P39" i="5"/>
  <c r="Q39" i="5"/>
  <c r="R39" i="5"/>
  <c r="S39" i="5"/>
  <c r="G40" i="5"/>
  <c r="H40" i="5"/>
  <c r="I40" i="5"/>
  <c r="J40" i="5"/>
  <c r="K40" i="5"/>
  <c r="L40" i="5"/>
  <c r="M40" i="5"/>
  <c r="N40" i="5"/>
  <c r="O40" i="5"/>
  <c r="P40" i="5"/>
  <c r="Q40" i="5"/>
  <c r="R40" i="5"/>
  <c r="S40" i="5"/>
  <c r="G41" i="5"/>
  <c r="H41" i="5"/>
  <c r="I41" i="5"/>
  <c r="J41" i="5"/>
  <c r="K41" i="5"/>
  <c r="L41" i="5"/>
  <c r="M41" i="5"/>
  <c r="N41" i="5"/>
  <c r="O41" i="5"/>
  <c r="P41" i="5"/>
  <c r="Q41" i="5"/>
  <c r="R41" i="5"/>
  <c r="S41" i="5"/>
  <c r="G42" i="5"/>
  <c r="H42" i="5"/>
  <c r="I42" i="5"/>
  <c r="J42" i="5"/>
  <c r="K42" i="5"/>
  <c r="L42" i="5"/>
  <c r="M42" i="5"/>
  <c r="N42" i="5"/>
  <c r="O42" i="5"/>
  <c r="P42" i="5"/>
  <c r="Q42" i="5"/>
  <c r="R42" i="5"/>
  <c r="S42" i="5"/>
  <c r="G43" i="5"/>
  <c r="H43" i="5"/>
  <c r="I43" i="5"/>
  <c r="J43" i="5"/>
  <c r="K43" i="5"/>
  <c r="L43" i="5"/>
  <c r="M43" i="5"/>
  <c r="N43" i="5"/>
  <c r="O43" i="5"/>
  <c r="P43" i="5"/>
  <c r="Q43" i="5"/>
  <c r="R43" i="5"/>
  <c r="S44" i="5"/>
  <c r="B229" i="5"/>
  <c r="G24" i="5"/>
  <c r="H24" i="5"/>
  <c r="I24" i="5"/>
  <c r="J24" i="5"/>
  <c r="K24" i="5"/>
  <c r="L24" i="5"/>
  <c r="M24" i="5"/>
  <c r="N24" i="5"/>
  <c r="O24" i="5"/>
  <c r="P24" i="5"/>
  <c r="Q24" i="5"/>
  <c r="R24" i="5"/>
  <c r="S24" i="5"/>
  <c r="G25" i="5"/>
  <c r="H25" i="5"/>
  <c r="I25" i="5"/>
  <c r="J25" i="5"/>
  <c r="K25" i="5"/>
  <c r="L25" i="5"/>
  <c r="M25" i="5"/>
  <c r="N25" i="5"/>
  <c r="O25" i="5"/>
  <c r="P25" i="5"/>
  <c r="Q25" i="5"/>
  <c r="R25" i="5"/>
  <c r="S25" i="5"/>
  <c r="G26" i="5"/>
  <c r="H26" i="5"/>
  <c r="I26" i="5"/>
  <c r="J26" i="5"/>
  <c r="K26" i="5"/>
  <c r="L26" i="5"/>
  <c r="M26" i="5"/>
  <c r="N26" i="5"/>
  <c r="O26" i="5"/>
  <c r="P26" i="5"/>
  <c r="Q26" i="5"/>
  <c r="R26" i="5"/>
  <c r="S26" i="5"/>
  <c r="G27" i="5"/>
  <c r="H27" i="5"/>
  <c r="I27" i="5"/>
  <c r="J27" i="5"/>
  <c r="K27" i="5"/>
  <c r="L27" i="5"/>
  <c r="M27" i="5"/>
  <c r="N27" i="5"/>
  <c r="O27" i="5"/>
  <c r="P27" i="5"/>
  <c r="Q27" i="5"/>
  <c r="R27" i="5"/>
  <c r="S27" i="5"/>
  <c r="G28" i="5"/>
  <c r="H28" i="5"/>
  <c r="I28" i="5"/>
  <c r="J28" i="5"/>
  <c r="K28" i="5"/>
  <c r="L28" i="5"/>
  <c r="M28" i="5"/>
  <c r="N28" i="5"/>
  <c r="O28" i="5"/>
  <c r="P28" i="5"/>
  <c r="Q28" i="5"/>
  <c r="R28" i="5"/>
  <c r="S28" i="5"/>
  <c r="G29" i="5"/>
  <c r="H29" i="5"/>
  <c r="I29" i="5"/>
  <c r="J29" i="5"/>
  <c r="K29" i="5"/>
  <c r="L29" i="5"/>
  <c r="M29" i="5"/>
  <c r="N29" i="5"/>
  <c r="O29" i="5"/>
  <c r="P29" i="5"/>
  <c r="Q29" i="5"/>
  <c r="R29" i="5"/>
  <c r="S29" i="5"/>
  <c r="G30" i="5"/>
  <c r="H30" i="5"/>
  <c r="I30" i="5"/>
  <c r="J30" i="5"/>
  <c r="K30" i="5"/>
  <c r="L30" i="5"/>
  <c r="M30" i="5"/>
  <c r="N30" i="5"/>
  <c r="O30" i="5"/>
  <c r="P30" i="5"/>
  <c r="Q30" i="5"/>
  <c r="R30" i="5"/>
  <c r="S30" i="5"/>
  <c r="G31" i="5"/>
  <c r="H31" i="5"/>
  <c r="I31" i="5"/>
  <c r="J31" i="5"/>
  <c r="K31" i="5"/>
  <c r="L31" i="5"/>
  <c r="M31" i="5"/>
  <c r="N31" i="5"/>
  <c r="O31" i="5"/>
  <c r="P31" i="5"/>
  <c r="Q31" i="5"/>
  <c r="R31" i="5"/>
  <c r="S31" i="5"/>
  <c r="G32" i="5"/>
  <c r="H32" i="5"/>
  <c r="I32" i="5"/>
  <c r="J32" i="5"/>
  <c r="K32" i="5"/>
  <c r="L32" i="5"/>
  <c r="M32" i="5"/>
  <c r="N32" i="5"/>
  <c r="O32" i="5"/>
  <c r="P32" i="5"/>
  <c r="Q32" i="5"/>
  <c r="R32" i="5"/>
  <c r="S33" i="5"/>
  <c r="B228" i="5"/>
  <c r="G13" i="5"/>
  <c r="H13" i="5"/>
  <c r="I13" i="5"/>
  <c r="J13" i="5"/>
  <c r="K13" i="5"/>
  <c r="L13" i="5"/>
  <c r="M13" i="5"/>
  <c r="N13" i="5"/>
  <c r="O13" i="5"/>
  <c r="P13" i="5"/>
  <c r="Q13" i="5"/>
  <c r="R13" i="5"/>
  <c r="S13" i="5"/>
  <c r="G14" i="5"/>
  <c r="H14" i="5"/>
  <c r="I14" i="5"/>
  <c r="J14" i="5"/>
  <c r="K14" i="5"/>
  <c r="L14" i="5"/>
  <c r="M14" i="5"/>
  <c r="N14" i="5"/>
  <c r="O14" i="5"/>
  <c r="P14" i="5"/>
  <c r="Q14" i="5"/>
  <c r="R14" i="5"/>
  <c r="S14" i="5"/>
  <c r="G15" i="5"/>
  <c r="H15" i="5"/>
  <c r="I15" i="5"/>
  <c r="J15" i="5"/>
  <c r="K15" i="5"/>
  <c r="L15" i="5"/>
  <c r="M15" i="5"/>
  <c r="N15" i="5"/>
  <c r="O15" i="5"/>
  <c r="P15" i="5"/>
  <c r="Q15" i="5"/>
  <c r="R15" i="5"/>
  <c r="S15" i="5"/>
  <c r="G16" i="5"/>
  <c r="H16" i="5"/>
  <c r="I16" i="5"/>
  <c r="J16" i="5"/>
  <c r="K16" i="5"/>
  <c r="L16" i="5"/>
  <c r="M16" i="5"/>
  <c r="N16" i="5"/>
  <c r="O16" i="5"/>
  <c r="P16" i="5"/>
  <c r="Q16" i="5"/>
  <c r="R16" i="5"/>
  <c r="S16" i="5"/>
  <c r="G17" i="5"/>
  <c r="H17" i="5"/>
  <c r="I17" i="5"/>
  <c r="J17" i="5"/>
  <c r="K17" i="5"/>
  <c r="L17" i="5"/>
  <c r="M17" i="5"/>
  <c r="N17" i="5"/>
  <c r="O17" i="5"/>
  <c r="P17" i="5"/>
  <c r="Q17" i="5"/>
  <c r="R17" i="5"/>
  <c r="S17" i="5"/>
  <c r="G18" i="5"/>
  <c r="H18" i="5"/>
  <c r="I18" i="5"/>
  <c r="J18" i="5"/>
  <c r="K18" i="5"/>
  <c r="L18" i="5"/>
  <c r="M18" i="5"/>
  <c r="N18" i="5"/>
  <c r="O18" i="5"/>
  <c r="P18" i="5"/>
  <c r="Q18" i="5"/>
  <c r="R18" i="5"/>
  <c r="S18" i="5"/>
  <c r="G19" i="5"/>
  <c r="H19" i="5"/>
  <c r="I19" i="5"/>
  <c r="J19" i="5"/>
  <c r="K19" i="5"/>
  <c r="L19" i="5"/>
  <c r="M19" i="5"/>
  <c r="N19" i="5"/>
  <c r="O19" i="5"/>
  <c r="P19" i="5"/>
  <c r="Q19" i="5"/>
  <c r="R19" i="5"/>
  <c r="S19" i="5"/>
  <c r="G20" i="5"/>
  <c r="H20" i="5"/>
  <c r="I20" i="5"/>
  <c r="J20" i="5"/>
  <c r="K20" i="5"/>
  <c r="L20" i="5"/>
  <c r="M20" i="5"/>
  <c r="N20" i="5"/>
  <c r="O20" i="5"/>
  <c r="P20" i="5"/>
  <c r="Q20" i="5"/>
  <c r="R20" i="5"/>
  <c r="S20" i="5"/>
  <c r="G21" i="5"/>
  <c r="H21" i="5"/>
  <c r="I21" i="5"/>
  <c r="J21" i="5"/>
  <c r="K21" i="5"/>
  <c r="L21" i="5"/>
  <c r="M21" i="5"/>
  <c r="N21" i="5"/>
  <c r="O21" i="5"/>
  <c r="P21" i="5"/>
  <c r="Q21" i="5"/>
  <c r="R21" i="5"/>
  <c r="S22" i="5"/>
  <c r="B227" i="5"/>
  <c r="S43" i="5"/>
  <c r="S32" i="5"/>
  <c r="G22" i="5"/>
  <c r="F14" i="6"/>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F16" i="6"/>
  <c r="F17" i="6"/>
  <c r="G14" i="6"/>
  <c r="G16" i="6"/>
  <c r="G17" i="6"/>
  <c r="H14" i="6"/>
  <c r="H16" i="6"/>
  <c r="H17" i="6"/>
  <c r="I14" i="6"/>
  <c r="I16" i="6"/>
  <c r="I17" i="6"/>
  <c r="J14" i="6"/>
  <c r="J16" i="6"/>
  <c r="J17" i="6"/>
  <c r="K14" i="6"/>
  <c r="K16" i="6"/>
  <c r="K17" i="6"/>
  <c r="L14" i="6"/>
  <c r="L16" i="6"/>
  <c r="L17" i="6"/>
  <c r="M14" i="6"/>
  <c r="M16" i="6"/>
  <c r="M17" i="6"/>
  <c r="N14" i="6"/>
  <c r="N16" i="6"/>
  <c r="N17" i="6"/>
  <c r="O14" i="6"/>
  <c r="O16" i="6"/>
  <c r="O17" i="6"/>
  <c r="P14" i="6"/>
  <c r="P16" i="6"/>
  <c r="P17" i="6"/>
  <c r="E14" i="6"/>
  <c r="E16" i="6"/>
  <c r="E17" i="6"/>
  <c r="F104" i="5"/>
  <c r="E53" i="6"/>
  <c r="F53" i="6"/>
  <c r="G53" i="6"/>
  <c r="H53" i="6"/>
  <c r="I53" i="6"/>
  <c r="J53" i="6"/>
  <c r="K53" i="6"/>
  <c r="L53" i="6"/>
  <c r="M53" i="6"/>
  <c r="N53" i="6"/>
  <c r="O53" i="6"/>
  <c r="P53" i="6"/>
  <c r="Q53" i="6"/>
  <c r="E63" i="6"/>
  <c r="F63" i="6"/>
  <c r="G63" i="6"/>
  <c r="K63" i="6"/>
  <c r="L63" i="6"/>
  <c r="M63" i="6"/>
  <c r="N63" i="6"/>
  <c r="O63" i="6"/>
  <c r="P63" i="6"/>
  <c r="Q63" i="6"/>
  <c r="R63" i="6"/>
  <c r="H62" i="6"/>
  <c r="I62" i="6"/>
  <c r="J62" i="6"/>
  <c r="K62" i="6"/>
  <c r="L62" i="6"/>
  <c r="M62" i="6"/>
  <c r="N62" i="6"/>
  <c r="O62" i="6"/>
  <c r="P62" i="6"/>
  <c r="Q62" i="6"/>
  <c r="R62" i="6"/>
  <c r="E61" i="6"/>
  <c r="F61" i="6"/>
  <c r="G61" i="6"/>
  <c r="H61" i="6"/>
  <c r="I61" i="6"/>
  <c r="J61" i="6"/>
  <c r="K61" i="6"/>
  <c r="L61" i="6"/>
  <c r="M61" i="6"/>
  <c r="Q61" i="6"/>
  <c r="R61" i="6"/>
  <c r="E60" i="6"/>
  <c r="F60" i="6"/>
  <c r="G60" i="6"/>
  <c r="H60" i="6"/>
  <c r="I60" i="6"/>
  <c r="J60" i="6"/>
  <c r="N60" i="6"/>
  <c r="O60" i="6"/>
  <c r="P60" i="6"/>
  <c r="Q60" i="6"/>
  <c r="R60" i="6"/>
  <c r="E54" i="6"/>
  <c r="F54" i="6"/>
  <c r="G54" i="6"/>
  <c r="H54" i="6"/>
  <c r="I54" i="6"/>
  <c r="J54" i="6"/>
  <c r="K54" i="6"/>
  <c r="L54" i="6"/>
  <c r="M54" i="6"/>
  <c r="N54" i="6"/>
  <c r="O54" i="6"/>
  <c r="P54" i="6"/>
  <c r="Q54" i="6"/>
  <c r="E52" i="6"/>
  <c r="F52" i="6"/>
  <c r="G52" i="6"/>
  <c r="H52" i="6"/>
  <c r="I52" i="6"/>
  <c r="J52" i="6"/>
  <c r="K52" i="6"/>
  <c r="L52" i="6"/>
  <c r="M52" i="6"/>
  <c r="N52" i="6"/>
  <c r="O52" i="6"/>
  <c r="P52" i="6"/>
  <c r="Q52" i="6"/>
  <c r="F143" i="5"/>
  <c r="F208" i="5"/>
  <c r="D44" i="6"/>
  <c r="D43" i="6"/>
  <c r="D42" i="6"/>
  <c r="D41" i="6"/>
  <c r="C41" i="6"/>
  <c r="C44" i="6"/>
  <c r="C43" i="6"/>
  <c r="C42" i="6"/>
  <c r="C16" i="4"/>
  <c r="F15" i="6"/>
  <c r="G15" i="6"/>
  <c r="H15" i="6"/>
  <c r="I15" i="6"/>
  <c r="J15" i="6"/>
  <c r="K15" i="6"/>
  <c r="L15" i="6"/>
  <c r="M15" i="6"/>
  <c r="N15" i="6"/>
  <c r="O15" i="6"/>
  <c r="P15" i="6"/>
  <c r="E15" i="6"/>
  <c r="C15" i="4"/>
  <c r="G143" i="5"/>
  <c r="G144" i="5"/>
  <c r="G145" i="5"/>
  <c r="G146" i="5"/>
  <c r="G147" i="5"/>
  <c r="G148" i="5"/>
  <c r="G149" i="5"/>
  <c r="G150" i="5"/>
  <c r="G151" i="5"/>
  <c r="G152" i="5"/>
  <c r="H44" i="5"/>
  <c r="G217" i="5"/>
  <c r="H143" i="5"/>
  <c r="H144" i="5"/>
  <c r="H145" i="5"/>
  <c r="H146" i="5"/>
  <c r="H147" i="5"/>
  <c r="H148" i="5"/>
  <c r="H149" i="5"/>
  <c r="H150" i="5"/>
  <c r="H151" i="5"/>
  <c r="H152" i="5"/>
  <c r="I44" i="5"/>
  <c r="H217" i="5"/>
  <c r="I143" i="5"/>
  <c r="I144" i="5"/>
  <c r="I145" i="5"/>
  <c r="I146" i="5"/>
  <c r="I147" i="5"/>
  <c r="I148" i="5"/>
  <c r="I149" i="5"/>
  <c r="I150" i="5"/>
  <c r="I151" i="5"/>
  <c r="I152" i="5"/>
  <c r="J44" i="5"/>
  <c r="I217" i="5"/>
  <c r="J143" i="5"/>
  <c r="J144" i="5"/>
  <c r="J145" i="5"/>
  <c r="J146" i="5"/>
  <c r="J147" i="5"/>
  <c r="J148" i="5"/>
  <c r="J149" i="5"/>
  <c r="J150" i="5"/>
  <c r="J151" i="5"/>
  <c r="J152" i="5"/>
  <c r="K44" i="5"/>
  <c r="J217" i="5"/>
  <c r="K143" i="5"/>
  <c r="K144" i="5"/>
  <c r="K145" i="5"/>
  <c r="K146" i="5"/>
  <c r="K147" i="5"/>
  <c r="K148" i="5"/>
  <c r="K149" i="5"/>
  <c r="K150" i="5"/>
  <c r="K151" i="5"/>
  <c r="K152" i="5"/>
  <c r="L44" i="5"/>
  <c r="K217" i="5"/>
  <c r="L143" i="5"/>
  <c r="L144" i="5"/>
  <c r="L145" i="5"/>
  <c r="L146" i="5"/>
  <c r="L147" i="5"/>
  <c r="L148" i="5"/>
  <c r="L149" i="5"/>
  <c r="L150" i="5"/>
  <c r="L151" i="5"/>
  <c r="L152" i="5"/>
  <c r="M44" i="5"/>
  <c r="L217" i="5"/>
  <c r="M143" i="5"/>
  <c r="M144" i="5"/>
  <c r="M145" i="5"/>
  <c r="M146" i="5"/>
  <c r="M147" i="5"/>
  <c r="M148" i="5"/>
  <c r="M149" i="5"/>
  <c r="M150" i="5"/>
  <c r="M151" i="5"/>
  <c r="M152" i="5"/>
  <c r="N44" i="5"/>
  <c r="M217" i="5"/>
  <c r="N143" i="5"/>
  <c r="N144" i="5"/>
  <c r="N145" i="5"/>
  <c r="N146" i="5"/>
  <c r="N147" i="5"/>
  <c r="N148" i="5"/>
  <c r="N149" i="5"/>
  <c r="N150" i="5"/>
  <c r="N151" i="5"/>
  <c r="N152" i="5"/>
  <c r="O44" i="5"/>
  <c r="N217" i="5"/>
  <c r="O143" i="5"/>
  <c r="O144" i="5"/>
  <c r="O145" i="5"/>
  <c r="O146" i="5"/>
  <c r="O147" i="5"/>
  <c r="O148" i="5"/>
  <c r="O149" i="5"/>
  <c r="O150" i="5"/>
  <c r="O151" i="5"/>
  <c r="O152" i="5"/>
  <c r="P44" i="5"/>
  <c r="O217" i="5"/>
  <c r="P143" i="5"/>
  <c r="P144" i="5"/>
  <c r="P145" i="5"/>
  <c r="P146" i="5"/>
  <c r="P147" i="5"/>
  <c r="P148" i="5"/>
  <c r="P149" i="5"/>
  <c r="P150" i="5"/>
  <c r="P151" i="5"/>
  <c r="P152" i="5"/>
  <c r="Q44" i="5"/>
  <c r="P217" i="5"/>
  <c r="Q143" i="5"/>
  <c r="Q144" i="5"/>
  <c r="Q145" i="5"/>
  <c r="Q146" i="5"/>
  <c r="Q147" i="5"/>
  <c r="Q148" i="5"/>
  <c r="Q149" i="5"/>
  <c r="Q150" i="5"/>
  <c r="Q151" i="5"/>
  <c r="Q152" i="5"/>
  <c r="R44" i="5"/>
  <c r="Q217" i="5"/>
  <c r="F144" i="5"/>
  <c r="F145" i="5"/>
  <c r="F146" i="5"/>
  <c r="F147" i="5"/>
  <c r="F148" i="5"/>
  <c r="F149" i="5"/>
  <c r="F150" i="5"/>
  <c r="F151" i="5"/>
  <c r="F152" i="5"/>
  <c r="G44" i="5"/>
  <c r="F217" i="5"/>
  <c r="G130" i="5"/>
  <c r="G131" i="5"/>
  <c r="G132" i="5"/>
  <c r="G133" i="5"/>
  <c r="G134" i="5"/>
  <c r="G135" i="5"/>
  <c r="G136" i="5"/>
  <c r="G137" i="5"/>
  <c r="G138" i="5"/>
  <c r="G139" i="5"/>
  <c r="H33" i="5"/>
  <c r="G203" i="5"/>
  <c r="H130" i="5"/>
  <c r="H131" i="5"/>
  <c r="H132" i="5"/>
  <c r="H133" i="5"/>
  <c r="H134" i="5"/>
  <c r="H135" i="5"/>
  <c r="H136" i="5"/>
  <c r="H137" i="5"/>
  <c r="H138" i="5"/>
  <c r="H139" i="5"/>
  <c r="I33" i="5"/>
  <c r="H203" i="5"/>
  <c r="I130" i="5"/>
  <c r="I131" i="5"/>
  <c r="I132" i="5"/>
  <c r="I133" i="5"/>
  <c r="I134" i="5"/>
  <c r="I135" i="5"/>
  <c r="I136" i="5"/>
  <c r="I137" i="5"/>
  <c r="I138" i="5"/>
  <c r="I139" i="5"/>
  <c r="J33" i="5"/>
  <c r="I203" i="5"/>
  <c r="J130" i="5"/>
  <c r="J131" i="5"/>
  <c r="J132" i="5"/>
  <c r="J133" i="5"/>
  <c r="J134" i="5"/>
  <c r="J135" i="5"/>
  <c r="J136" i="5"/>
  <c r="J137" i="5"/>
  <c r="J138" i="5"/>
  <c r="J139" i="5"/>
  <c r="K33" i="5"/>
  <c r="J203" i="5"/>
  <c r="K130" i="5"/>
  <c r="K131" i="5"/>
  <c r="K132" i="5"/>
  <c r="K133" i="5"/>
  <c r="K134" i="5"/>
  <c r="K135" i="5"/>
  <c r="K136" i="5"/>
  <c r="K137" i="5"/>
  <c r="K138" i="5"/>
  <c r="K139" i="5"/>
  <c r="L33" i="5"/>
  <c r="K203" i="5"/>
  <c r="L130" i="5"/>
  <c r="L131" i="5"/>
  <c r="L132" i="5"/>
  <c r="L133" i="5"/>
  <c r="L134" i="5"/>
  <c r="L135" i="5"/>
  <c r="L136" i="5"/>
  <c r="L137" i="5"/>
  <c r="L138" i="5"/>
  <c r="L139" i="5"/>
  <c r="M33" i="5"/>
  <c r="L203" i="5"/>
  <c r="M130" i="5"/>
  <c r="M131" i="5"/>
  <c r="M132" i="5"/>
  <c r="M133" i="5"/>
  <c r="M134" i="5"/>
  <c r="M135" i="5"/>
  <c r="M136" i="5"/>
  <c r="M137" i="5"/>
  <c r="M138" i="5"/>
  <c r="M139" i="5"/>
  <c r="N33" i="5"/>
  <c r="M203" i="5"/>
  <c r="N130" i="5"/>
  <c r="N131" i="5"/>
  <c r="N132" i="5"/>
  <c r="N133" i="5"/>
  <c r="N134" i="5"/>
  <c r="N135" i="5"/>
  <c r="N136" i="5"/>
  <c r="N137" i="5"/>
  <c r="N138" i="5"/>
  <c r="N139" i="5"/>
  <c r="O33" i="5"/>
  <c r="N203" i="5"/>
  <c r="O130" i="5"/>
  <c r="O131" i="5"/>
  <c r="O132" i="5"/>
  <c r="O133" i="5"/>
  <c r="O134" i="5"/>
  <c r="O135" i="5"/>
  <c r="O136" i="5"/>
  <c r="O137" i="5"/>
  <c r="O138" i="5"/>
  <c r="O139" i="5"/>
  <c r="P33" i="5"/>
  <c r="O203" i="5"/>
  <c r="P130" i="5"/>
  <c r="P131" i="5"/>
  <c r="P132" i="5"/>
  <c r="P133" i="5"/>
  <c r="P134" i="5"/>
  <c r="P135" i="5"/>
  <c r="P136" i="5"/>
  <c r="P137" i="5"/>
  <c r="P138" i="5"/>
  <c r="P139" i="5"/>
  <c r="Q33" i="5"/>
  <c r="P203" i="5"/>
  <c r="Q130" i="5"/>
  <c r="Q131" i="5"/>
  <c r="Q132" i="5"/>
  <c r="Q133" i="5"/>
  <c r="Q134" i="5"/>
  <c r="Q135" i="5"/>
  <c r="Q136" i="5"/>
  <c r="Q137" i="5"/>
  <c r="Q138" i="5"/>
  <c r="Q139" i="5"/>
  <c r="R33" i="5"/>
  <c r="Q203" i="5"/>
  <c r="F130" i="5"/>
  <c r="F131" i="5"/>
  <c r="F132" i="5"/>
  <c r="F133" i="5"/>
  <c r="F134" i="5"/>
  <c r="F135" i="5"/>
  <c r="F136" i="5"/>
  <c r="F137" i="5"/>
  <c r="F138" i="5"/>
  <c r="F139" i="5"/>
  <c r="G33" i="5"/>
  <c r="F203" i="5"/>
  <c r="G117" i="5"/>
  <c r="G118" i="5"/>
  <c r="G119" i="5"/>
  <c r="G120" i="5"/>
  <c r="G121" i="5"/>
  <c r="G122" i="5"/>
  <c r="G123" i="5"/>
  <c r="G124" i="5"/>
  <c r="G125" i="5"/>
  <c r="G126" i="5"/>
  <c r="H22" i="5"/>
  <c r="G189" i="5"/>
  <c r="H117" i="5"/>
  <c r="H118" i="5"/>
  <c r="H119" i="5"/>
  <c r="H120" i="5"/>
  <c r="H121" i="5"/>
  <c r="H122" i="5"/>
  <c r="H123" i="5"/>
  <c r="H124" i="5"/>
  <c r="H125" i="5"/>
  <c r="H126" i="5"/>
  <c r="I22" i="5"/>
  <c r="H189" i="5"/>
  <c r="I117" i="5"/>
  <c r="I118" i="5"/>
  <c r="I119" i="5"/>
  <c r="I120" i="5"/>
  <c r="I121" i="5"/>
  <c r="I122" i="5"/>
  <c r="I123" i="5"/>
  <c r="I124" i="5"/>
  <c r="I125" i="5"/>
  <c r="I126" i="5"/>
  <c r="J22" i="5"/>
  <c r="I189" i="5"/>
  <c r="J117" i="5"/>
  <c r="J118" i="5"/>
  <c r="J119" i="5"/>
  <c r="J120" i="5"/>
  <c r="J121" i="5"/>
  <c r="J122" i="5"/>
  <c r="J123" i="5"/>
  <c r="J124" i="5"/>
  <c r="J125" i="5"/>
  <c r="J126" i="5"/>
  <c r="K22" i="5"/>
  <c r="J189" i="5"/>
  <c r="K117" i="5"/>
  <c r="K118" i="5"/>
  <c r="K119" i="5"/>
  <c r="K120" i="5"/>
  <c r="K121" i="5"/>
  <c r="K122" i="5"/>
  <c r="K123" i="5"/>
  <c r="K124" i="5"/>
  <c r="K125" i="5"/>
  <c r="K126" i="5"/>
  <c r="L22" i="5"/>
  <c r="K189" i="5"/>
  <c r="L117" i="5"/>
  <c r="L118" i="5"/>
  <c r="L119" i="5"/>
  <c r="L120" i="5"/>
  <c r="L121" i="5"/>
  <c r="L122" i="5"/>
  <c r="L123" i="5"/>
  <c r="L124" i="5"/>
  <c r="L125" i="5"/>
  <c r="L126" i="5"/>
  <c r="M22" i="5"/>
  <c r="L189" i="5"/>
  <c r="M117" i="5"/>
  <c r="M118" i="5"/>
  <c r="M119" i="5"/>
  <c r="M120" i="5"/>
  <c r="M121" i="5"/>
  <c r="M122" i="5"/>
  <c r="M123" i="5"/>
  <c r="M124" i="5"/>
  <c r="M125" i="5"/>
  <c r="M126" i="5"/>
  <c r="N22" i="5"/>
  <c r="M189" i="5"/>
  <c r="N117" i="5"/>
  <c r="N118" i="5"/>
  <c r="N119" i="5"/>
  <c r="N120" i="5"/>
  <c r="N121" i="5"/>
  <c r="N122" i="5"/>
  <c r="N123" i="5"/>
  <c r="N124" i="5"/>
  <c r="N125" i="5"/>
  <c r="N126" i="5"/>
  <c r="O22" i="5"/>
  <c r="N189" i="5"/>
  <c r="O117" i="5"/>
  <c r="O118" i="5"/>
  <c r="O119" i="5"/>
  <c r="O120" i="5"/>
  <c r="O121" i="5"/>
  <c r="O122" i="5"/>
  <c r="O123" i="5"/>
  <c r="O124" i="5"/>
  <c r="O125" i="5"/>
  <c r="O126" i="5"/>
  <c r="P22" i="5"/>
  <c r="O189" i="5"/>
  <c r="P117" i="5"/>
  <c r="P118" i="5"/>
  <c r="P119" i="5"/>
  <c r="P120" i="5"/>
  <c r="P121" i="5"/>
  <c r="P122" i="5"/>
  <c r="P123" i="5"/>
  <c r="P124" i="5"/>
  <c r="P125" i="5"/>
  <c r="P126" i="5"/>
  <c r="Q22" i="5"/>
  <c r="P189" i="5"/>
  <c r="Q117" i="5"/>
  <c r="Q118" i="5"/>
  <c r="Q119" i="5"/>
  <c r="Q120" i="5"/>
  <c r="Q121" i="5"/>
  <c r="Q122" i="5"/>
  <c r="Q123" i="5"/>
  <c r="Q124" i="5"/>
  <c r="Q125" i="5"/>
  <c r="Q126" i="5"/>
  <c r="R22" i="5"/>
  <c r="Q189" i="5"/>
  <c r="F117" i="5"/>
  <c r="F118" i="5"/>
  <c r="F119" i="5"/>
  <c r="F120" i="5"/>
  <c r="F121" i="5"/>
  <c r="F122" i="5"/>
  <c r="F123" i="5"/>
  <c r="F124" i="5"/>
  <c r="F125" i="5"/>
  <c r="F126" i="5"/>
  <c r="F189" i="5"/>
  <c r="G104" i="5"/>
  <c r="G105" i="5"/>
  <c r="G106" i="5"/>
  <c r="G107" i="5"/>
  <c r="G108" i="5"/>
  <c r="G109" i="5"/>
  <c r="G110" i="5"/>
  <c r="G111" i="5"/>
  <c r="G112" i="5"/>
  <c r="G113" i="5"/>
  <c r="H51" i="5"/>
  <c r="H52" i="5"/>
  <c r="H53" i="5"/>
  <c r="H54" i="5"/>
  <c r="H55" i="5"/>
  <c r="H56" i="5"/>
  <c r="H57" i="5"/>
  <c r="H58" i="5"/>
  <c r="H59" i="5"/>
  <c r="H60" i="5"/>
  <c r="G175" i="5"/>
  <c r="H104" i="5"/>
  <c r="H105" i="5"/>
  <c r="H106" i="5"/>
  <c r="H107" i="5"/>
  <c r="H108" i="5"/>
  <c r="H109" i="5"/>
  <c r="H110" i="5"/>
  <c r="H111" i="5"/>
  <c r="H112" i="5"/>
  <c r="H113" i="5"/>
  <c r="I51" i="5"/>
  <c r="I52" i="5"/>
  <c r="I53" i="5"/>
  <c r="I54" i="5"/>
  <c r="I55" i="5"/>
  <c r="I56" i="5"/>
  <c r="I57" i="5"/>
  <c r="I58" i="5"/>
  <c r="I59" i="5"/>
  <c r="I60" i="5"/>
  <c r="H175" i="5"/>
  <c r="I104" i="5"/>
  <c r="I105" i="5"/>
  <c r="I106" i="5"/>
  <c r="I107" i="5"/>
  <c r="I108" i="5"/>
  <c r="I109" i="5"/>
  <c r="I110" i="5"/>
  <c r="I111" i="5"/>
  <c r="I112" i="5"/>
  <c r="I113" i="5"/>
  <c r="J51" i="5"/>
  <c r="J52" i="5"/>
  <c r="J53" i="5"/>
  <c r="J54" i="5"/>
  <c r="J55" i="5"/>
  <c r="J56" i="5"/>
  <c r="J57" i="5"/>
  <c r="J58" i="5"/>
  <c r="J59" i="5"/>
  <c r="J60" i="5"/>
  <c r="I175" i="5"/>
  <c r="J104" i="5"/>
  <c r="J105" i="5"/>
  <c r="J106" i="5"/>
  <c r="J107" i="5"/>
  <c r="J108" i="5"/>
  <c r="J109" i="5"/>
  <c r="J110" i="5"/>
  <c r="J111" i="5"/>
  <c r="J112" i="5"/>
  <c r="J113" i="5"/>
  <c r="K51" i="5"/>
  <c r="K52" i="5"/>
  <c r="K53" i="5"/>
  <c r="K54" i="5"/>
  <c r="K55" i="5"/>
  <c r="K56" i="5"/>
  <c r="K57" i="5"/>
  <c r="K58" i="5"/>
  <c r="K59" i="5"/>
  <c r="K60" i="5"/>
  <c r="J175" i="5"/>
  <c r="K104" i="5"/>
  <c r="K105" i="5"/>
  <c r="K106" i="5"/>
  <c r="K107" i="5"/>
  <c r="K108" i="5"/>
  <c r="K109" i="5"/>
  <c r="K110" i="5"/>
  <c r="K111" i="5"/>
  <c r="K112" i="5"/>
  <c r="K113" i="5"/>
  <c r="L51" i="5"/>
  <c r="L52" i="5"/>
  <c r="L53" i="5"/>
  <c r="L54" i="5"/>
  <c r="L55" i="5"/>
  <c r="L56" i="5"/>
  <c r="L57" i="5"/>
  <c r="L58" i="5"/>
  <c r="L59" i="5"/>
  <c r="L60" i="5"/>
  <c r="K175" i="5"/>
  <c r="L104" i="5"/>
  <c r="L105" i="5"/>
  <c r="L106" i="5"/>
  <c r="L107" i="5"/>
  <c r="L108" i="5"/>
  <c r="L109" i="5"/>
  <c r="L110" i="5"/>
  <c r="L111" i="5"/>
  <c r="L112" i="5"/>
  <c r="L113" i="5"/>
  <c r="M51" i="5"/>
  <c r="M52" i="5"/>
  <c r="M53" i="5"/>
  <c r="M54" i="5"/>
  <c r="M55" i="5"/>
  <c r="M56" i="5"/>
  <c r="M57" i="5"/>
  <c r="M58" i="5"/>
  <c r="M59" i="5"/>
  <c r="M60" i="5"/>
  <c r="L175" i="5"/>
  <c r="M104" i="5"/>
  <c r="M105" i="5"/>
  <c r="M106" i="5"/>
  <c r="M107" i="5"/>
  <c r="M108" i="5"/>
  <c r="M109" i="5"/>
  <c r="M110" i="5"/>
  <c r="M111" i="5"/>
  <c r="M112" i="5"/>
  <c r="M113" i="5"/>
  <c r="N51" i="5"/>
  <c r="N52" i="5"/>
  <c r="N53" i="5"/>
  <c r="N54" i="5"/>
  <c r="N55" i="5"/>
  <c r="N56" i="5"/>
  <c r="N57" i="5"/>
  <c r="N58" i="5"/>
  <c r="N59" i="5"/>
  <c r="N60" i="5"/>
  <c r="M175" i="5"/>
  <c r="N104" i="5"/>
  <c r="N105" i="5"/>
  <c r="N106" i="5"/>
  <c r="N107" i="5"/>
  <c r="N108" i="5"/>
  <c r="N109" i="5"/>
  <c r="N110" i="5"/>
  <c r="N111" i="5"/>
  <c r="N112" i="5"/>
  <c r="N113" i="5"/>
  <c r="O51" i="5"/>
  <c r="O52" i="5"/>
  <c r="O53" i="5"/>
  <c r="O54" i="5"/>
  <c r="O55" i="5"/>
  <c r="O56" i="5"/>
  <c r="O57" i="5"/>
  <c r="O58" i="5"/>
  <c r="O59" i="5"/>
  <c r="O60" i="5"/>
  <c r="N175" i="5"/>
  <c r="O104" i="5"/>
  <c r="O105" i="5"/>
  <c r="O106" i="5"/>
  <c r="O107" i="5"/>
  <c r="O108" i="5"/>
  <c r="O109" i="5"/>
  <c r="O110" i="5"/>
  <c r="O111" i="5"/>
  <c r="O112" i="5"/>
  <c r="O113" i="5"/>
  <c r="P51" i="5"/>
  <c r="P52" i="5"/>
  <c r="P53" i="5"/>
  <c r="P54" i="5"/>
  <c r="P55" i="5"/>
  <c r="P56" i="5"/>
  <c r="P57" i="5"/>
  <c r="P58" i="5"/>
  <c r="P59" i="5"/>
  <c r="P60" i="5"/>
  <c r="O175" i="5"/>
  <c r="P104" i="5"/>
  <c r="P105" i="5"/>
  <c r="P106" i="5"/>
  <c r="P107" i="5"/>
  <c r="P108" i="5"/>
  <c r="P109" i="5"/>
  <c r="P110" i="5"/>
  <c r="P111" i="5"/>
  <c r="P112" i="5"/>
  <c r="P113" i="5"/>
  <c r="Q51" i="5"/>
  <c r="Q52" i="5"/>
  <c r="Q53" i="5"/>
  <c r="Q54" i="5"/>
  <c r="Q55" i="5"/>
  <c r="Q56" i="5"/>
  <c r="Q57" i="5"/>
  <c r="Q58" i="5"/>
  <c r="Q59" i="5"/>
  <c r="Q60" i="5"/>
  <c r="P175" i="5"/>
  <c r="Q104" i="5"/>
  <c r="Q105" i="5"/>
  <c r="Q106" i="5"/>
  <c r="Q107" i="5"/>
  <c r="Q108" i="5"/>
  <c r="Q109" i="5"/>
  <c r="Q110" i="5"/>
  <c r="Q111" i="5"/>
  <c r="Q112" i="5"/>
  <c r="Q113" i="5"/>
  <c r="R51" i="5"/>
  <c r="R52" i="5"/>
  <c r="R53" i="5"/>
  <c r="R54" i="5"/>
  <c r="R55" i="5"/>
  <c r="R56" i="5"/>
  <c r="R57" i="5"/>
  <c r="R58" i="5"/>
  <c r="R59" i="5"/>
  <c r="R60" i="5"/>
  <c r="Q175" i="5"/>
  <c r="F105" i="5"/>
  <c r="F106" i="5"/>
  <c r="F107" i="5"/>
  <c r="F108" i="5"/>
  <c r="F109" i="5"/>
  <c r="F110" i="5"/>
  <c r="F111" i="5"/>
  <c r="F112" i="5"/>
  <c r="F113" i="5"/>
  <c r="G51" i="5"/>
  <c r="G52" i="5"/>
  <c r="G53" i="5"/>
  <c r="G54" i="5"/>
  <c r="G55" i="5"/>
  <c r="G56" i="5"/>
  <c r="G57" i="5"/>
  <c r="G58" i="5"/>
  <c r="G59" i="5"/>
  <c r="G60" i="5"/>
  <c r="F175" i="5"/>
  <c r="G216" i="5"/>
  <c r="H216" i="5"/>
  <c r="I216" i="5"/>
  <c r="J216" i="5"/>
  <c r="K216" i="5"/>
  <c r="L216" i="5"/>
  <c r="M216" i="5"/>
  <c r="N216" i="5"/>
  <c r="O216" i="5"/>
  <c r="P216" i="5"/>
  <c r="Q216" i="5"/>
  <c r="F216" i="5"/>
  <c r="G215" i="5"/>
  <c r="H215" i="5"/>
  <c r="I215" i="5"/>
  <c r="J215" i="5"/>
  <c r="K215" i="5"/>
  <c r="L215" i="5"/>
  <c r="M215" i="5"/>
  <c r="N215" i="5"/>
  <c r="O215" i="5"/>
  <c r="P215" i="5"/>
  <c r="Q215" i="5"/>
  <c r="G214" i="5"/>
  <c r="H214" i="5"/>
  <c r="I214" i="5"/>
  <c r="J214" i="5"/>
  <c r="K214" i="5"/>
  <c r="L214" i="5"/>
  <c r="M214" i="5"/>
  <c r="N214" i="5"/>
  <c r="O214" i="5"/>
  <c r="P214" i="5"/>
  <c r="Q214" i="5"/>
  <c r="G213" i="5"/>
  <c r="H213" i="5"/>
  <c r="I213" i="5"/>
  <c r="J213" i="5"/>
  <c r="K213" i="5"/>
  <c r="L213" i="5"/>
  <c r="M213" i="5"/>
  <c r="N213" i="5"/>
  <c r="O213" i="5"/>
  <c r="P213" i="5"/>
  <c r="Q213" i="5"/>
  <c r="F213" i="5"/>
  <c r="F214" i="5"/>
  <c r="F215" i="5"/>
  <c r="G212" i="5"/>
  <c r="H212" i="5"/>
  <c r="I212" i="5"/>
  <c r="J212" i="5"/>
  <c r="K212" i="5"/>
  <c r="L212" i="5"/>
  <c r="M212" i="5"/>
  <c r="N212" i="5"/>
  <c r="O212" i="5"/>
  <c r="P212" i="5"/>
  <c r="Q212" i="5"/>
  <c r="G211" i="5"/>
  <c r="H211" i="5"/>
  <c r="I211" i="5"/>
  <c r="J211" i="5"/>
  <c r="K211" i="5"/>
  <c r="L211" i="5"/>
  <c r="M211" i="5"/>
  <c r="N211" i="5"/>
  <c r="O211" i="5"/>
  <c r="P211" i="5"/>
  <c r="Q211" i="5"/>
  <c r="G210" i="5"/>
  <c r="H210" i="5"/>
  <c r="I210" i="5"/>
  <c r="J210" i="5"/>
  <c r="K210" i="5"/>
  <c r="L210" i="5"/>
  <c r="M210" i="5"/>
  <c r="N210" i="5"/>
  <c r="O210" i="5"/>
  <c r="P210" i="5"/>
  <c r="Q210" i="5"/>
  <c r="G209" i="5"/>
  <c r="H209" i="5"/>
  <c r="I209" i="5"/>
  <c r="J209" i="5"/>
  <c r="K209" i="5"/>
  <c r="L209" i="5"/>
  <c r="M209" i="5"/>
  <c r="N209" i="5"/>
  <c r="O209" i="5"/>
  <c r="P209" i="5"/>
  <c r="Q209" i="5"/>
  <c r="F209" i="5"/>
  <c r="F210" i="5"/>
  <c r="F211" i="5"/>
  <c r="F212" i="5"/>
  <c r="G208" i="5"/>
  <c r="H208" i="5"/>
  <c r="I208" i="5"/>
  <c r="J208" i="5"/>
  <c r="K208" i="5"/>
  <c r="L208" i="5"/>
  <c r="M208" i="5"/>
  <c r="N208" i="5"/>
  <c r="O208" i="5"/>
  <c r="P208" i="5"/>
  <c r="Q208" i="5"/>
  <c r="G202" i="5"/>
  <c r="H202" i="5"/>
  <c r="I202" i="5"/>
  <c r="J202" i="5"/>
  <c r="K202" i="5"/>
  <c r="L202" i="5"/>
  <c r="M202" i="5"/>
  <c r="N202" i="5"/>
  <c r="O202" i="5"/>
  <c r="P202" i="5"/>
  <c r="Q202" i="5"/>
  <c r="F202" i="5"/>
  <c r="G200" i="5"/>
  <c r="H200" i="5"/>
  <c r="I200" i="5"/>
  <c r="J200" i="5"/>
  <c r="K200" i="5"/>
  <c r="L200" i="5"/>
  <c r="M200" i="5"/>
  <c r="N200" i="5"/>
  <c r="O200" i="5"/>
  <c r="P200" i="5"/>
  <c r="Q200" i="5"/>
  <c r="G201" i="5"/>
  <c r="H201" i="5"/>
  <c r="I201" i="5"/>
  <c r="J201" i="5"/>
  <c r="K201" i="5"/>
  <c r="L201" i="5"/>
  <c r="M201" i="5"/>
  <c r="N201" i="5"/>
  <c r="O201" i="5"/>
  <c r="P201" i="5"/>
  <c r="Q201" i="5"/>
  <c r="F201" i="5"/>
  <c r="F200" i="5"/>
  <c r="G199" i="5"/>
  <c r="H199" i="5"/>
  <c r="I199" i="5"/>
  <c r="J199" i="5"/>
  <c r="K199" i="5"/>
  <c r="L199" i="5"/>
  <c r="M199" i="5"/>
  <c r="N199" i="5"/>
  <c r="O199" i="5"/>
  <c r="P199" i="5"/>
  <c r="Q199" i="5"/>
  <c r="G198" i="5"/>
  <c r="H198" i="5"/>
  <c r="I198" i="5"/>
  <c r="J198" i="5"/>
  <c r="K198" i="5"/>
  <c r="L198" i="5"/>
  <c r="M198" i="5"/>
  <c r="N198" i="5"/>
  <c r="O198" i="5"/>
  <c r="P198" i="5"/>
  <c r="Q198" i="5"/>
  <c r="G197" i="5"/>
  <c r="H197" i="5"/>
  <c r="I197" i="5"/>
  <c r="J197" i="5"/>
  <c r="K197" i="5"/>
  <c r="L197" i="5"/>
  <c r="M197" i="5"/>
  <c r="N197" i="5"/>
  <c r="O197" i="5"/>
  <c r="P197" i="5"/>
  <c r="Q197" i="5"/>
  <c r="G196" i="5"/>
  <c r="H196" i="5"/>
  <c r="I196" i="5"/>
  <c r="J196" i="5"/>
  <c r="K196" i="5"/>
  <c r="L196" i="5"/>
  <c r="M196" i="5"/>
  <c r="N196" i="5"/>
  <c r="O196" i="5"/>
  <c r="P196" i="5"/>
  <c r="Q196" i="5"/>
  <c r="G195" i="5"/>
  <c r="H195" i="5"/>
  <c r="I195" i="5"/>
  <c r="J195" i="5"/>
  <c r="K195" i="5"/>
  <c r="L195" i="5"/>
  <c r="M195" i="5"/>
  <c r="N195" i="5"/>
  <c r="O195" i="5"/>
  <c r="P195" i="5"/>
  <c r="Q195" i="5"/>
  <c r="F195" i="5"/>
  <c r="F196" i="5"/>
  <c r="F197" i="5"/>
  <c r="F198" i="5"/>
  <c r="F199" i="5"/>
  <c r="G194" i="5"/>
  <c r="H194" i="5"/>
  <c r="I194" i="5"/>
  <c r="J194" i="5"/>
  <c r="K194" i="5"/>
  <c r="L194" i="5"/>
  <c r="M194" i="5"/>
  <c r="N194" i="5"/>
  <c r="O194" i="5"/>
  <c r="P194" i="5"/>
  <c r="Q194" i="5"/>
  <c r="F194" i="5"/>
  <c r="G188" i="5"/>
  <c r="H188" i="5"/>
  <c r="I188" i="5"/>
  <c r="J188" i="5"/>
  <c r="K188" i="5"/>
  <c r="L188" i="5"/>
  <c r="M188" i="5"/>
  <c r="N188" i="5"/>
  <c r="O188" i="5"/>
  <c r="P188" i="5"/>
  <c r="Q188" i="5"/>
  <c r="F188" i="5"/>
  <c r="G187" i="5"/>
  <c r="H187" i="5"/>
  <c r="I187" i="5"/>
  <c r="J187" i="5"/>
  <c r="K187" i="5"/>
  <c r="L187" i="5"/>
  <c r="M187" i="5"/>
  <c r="N187" i="5"/>
  <c r="O187" i="5"/>
  <c r="P187" i="5"/>
  <c r="Q187" i="5"/>
  <c r="G186" i="5"/>
  <c r="H186" i="5"/>
  <c r="I186" i="5"/>
  <c r="J186" i="5"/>
  <c r="K186" i="5"/>
  <c r="L186" i="5"/>
  <c r="M186" i="5"/>
  <c r="N186" i="5"/>
  <c r="O186" i="5"/>
  <c r="P186" i="5"/>
  <c r="Q186" i="5"/>
  <c r="G185" i="5"/>
  <c r="H185" i="5"/>
  <c r="I185" i="5"/>
  <c r="J185" i="5"/>
  <c r="K185" i="5"/>
  <c r="L185" i="5"/>
  <c r="M185" i="5"/>
  <c r="N185" i="5"/>
  <c r="O185" i="5"/>
  <c r="P185" i="5"/>
  <c r="Q185" i="5"/>
  <c r="G184" i="5"/>
  <c r="H184" i="5"/>
  <c r="I184" i="5"/>
  <c r="J184" i="5"/>
  <c r="K184" i="5"/>
  <c r="L184" i="5"/>
  <c r="M184" i="5"/>
  <c r="N184" i="5"/>
  <c r="O184" i="5"/>
  <c r="P184" i="5"/>
  <c r="Q184" i="5"/>
  <c r="G183" i="5"/>
  <c r="H183" i="5"/>
  <c r="I183" i="5"/>
  <c r="J183" i="5"/>
  <c r="K183" i="5"/>
  <c r="L183" i="5"/>
  <c r="M183" i="5"/>
  <c r="N183" i="5"/>
  <c r="O183" i="5"/>
  <c r="P183" i="5"/>
  <c r="Q183" i="5"/>
  <c r="G182" i="5"/>
  <c r="H182" i="5"/>
  <c r="I182" i="5"/>
  <c r="J182" i="5"/>
  <c r="K182" i="5"/>
  <c r="L182" i="5"/>
  <c r="M182" i="5"/>
  <c r="N182" i="5"/>
  <c r="O182" i="5"/>
  <c r="P182" i="5"/>
  <c r="Q182" i="5"/>
  <c r="G181" i="5"/>
  <c r="H181" i="5"/>
  <c r="I181" i="5"/>
  <c r="J181" i="5"/>
  <c r="K181" i="5"/>
  <c r="L181" i="5"/>
  <c r="M181" i="5"/>
  <c r="N181" i="5"/>
  <c r="O181" i="5"/>
  <c r="P181" i="5"/>
  <c r="Q181" i="5"/>
  <c r="F181" i="5"/>
  <c r="F182" i="5"/>
  <c r="F183" i="5"/>
  <c r="F184" i="5"/>
  <c r="F185" i="5"/>
  <c r="F186" i="5"/>
  <c r="F187" i="5"/>
  <c r="G180" i="5"/>
  <c r="H180" i="5"/>
  <c r="I180" i="5"/>
  <c r="J180" i="5"/>
  <c r="K180" i="5"/>
  <c r="L180" i="5"/>
  <c r="M180" i="5"/>
  <c r="N180" i="5"/>
  <c r="O180" i="5"/>
  <c r="P180" i="5"/>
  <c r="Q180" i="5"/>
  <c r="F180" i="5"/>
  <c r="G174" i="5"/>
  <c r="H174" i="5"/>
  <c r="I174" i="5"/>
  <c r="J174" i="5"/>
  <c r="K174" i="5"/>
  <c r="L174" i="5"/>
  <c r="M174" i="5"/>
  <c r="N174" i="5"/>
  <c r="O174" i="5"/>
  <c r="P174" i="5"/>
  <c r="Q174" i="5"/>
  <c r="F174" i="5"/>
  <c r="G173" i="5"/>
  <c r="H173" i="5"/>
  <c r="I173" i="5"/>
  <c r="J173" i="5"/>
  <c r="K173" i="5"/>
  <c r="L173" i="5"/>
  <c r="M173" i="5"/>
  <c r="N173" i="5"/>
  <c r="O173" i="5"/>
  <c r="P173" i="5"/>
  <c r="Q173" i="5"/>
  <c r="G172" i="5"/>
  <c r="H172" i="5"/>
  <c r="I172" i="5"/>
  <c r="J172" i="5"/>
  <c r="K172" i="5"/>
  <c r="L172" i="5"/>
  <c r="M172" i="5"/>
  <c r="N172" i="5"/>
  <c r="O172" i="5"/>
  <c r="P172" i="5"/>
  <c r="Q172" i="5"/>
  <c r="G171" i="5"/>
  <c r="H171" i="5"/>
  <c r="I171" i="5"/>
  <c r="J171" i="5"/>
  <c r="K171" i="5"/>
  <c r="L171" i="5"/>
  <c r="M171" i="5"/>
  <c r="N171" i="5"/>
  <c r="O171" i="5"/>
  <c r="P171" i="5"/>
  <c r="Q171" i="5"/>
  <c r="G170" i="5"/>
  <c r="H170" i="5"/>
  <c r="I170" i="5"/>
  <c r="J170" i="5"/>
  <c r="K170" i="5"/>
  <c r="L170" i="5"/>
  <c r="M170" i="5"/>
  <c r="N170" i="5"/>
  <c r="O170" i="5"/>
  <c r="P170" i="5"/>
  <c r="Q170" i="5"/>
  <c r="F172" i="5"/>
  <c r="F173" i="5"/>
  <c r="F170" i="5"/>
  <c r="F171" i="5"/>
  <c r="G169" i="5"/>
  <c r="H169" i="5"/>
  <c r="I169" i="5"/>
  <c r="J169" i="5"/>
  <c r="K169" i="5"/>
  <c r="L169" i="5"/>
  <c r="M169" i="5"/>
  <c r="N169" i="5"/>
  <c r="O169" i="5"/>
  <c r="P169" i="5"/>
  <c r="Q169" i="5"/>
  <c r="F169" i="5"/>
  <c r="G167" i="5"/>
  <c r="H167" i="5"/>
  <c r="I167" i="5"/>
  <c r="J167" i="5"/>
  <c r="K167" i="5"/>
  <c r="L167" i="5"/>
  <c r="M167" i="5"/>
  <c r="N167" i="5"/>
  <c r="O167" i="5"/>
  <c r="P167" i="5"/>
  <c r="Q167" i="5"/>
  <c r="G168" i="5"/>
  <c r="H168" i="5"/>
  <c r="I168" i="5"/>
  <c r="J168" i="5"/>
  <c r="K168" i="5"/>
  <c r="L168" i="5"/>
  <c r="M168" i="5"/>
  <c r="N168" i="5"/>
  <c r="O168" i="5"/>
  <c r="P168" i="5"/>
  <c r="Q168" i="5"/>
  <c r="F168" i="5"/>
  <c r="G166" i="5"/>
  <c r="H166" i="5"/>
  <c r="I166" i="5"/>
  <c r="J166" i="5"/>
  <c r="K166" i="5"/>
  <c r="L166" i="5"/>
  <c r="M166" i="5"/>
  <c r="N166" i="5"/>
  <c r="O166" i="5"/>
  <c r="P166" i="5"/>
  <c r="Q166" i="5"/>
  <c r="F167" i="5"/>
  <c r="F166" i="5"/>
  <c r="F1401" i="3"/>
  <c r="F1095" i="3"/>
  <c r="F743" i="3"/>
  <c r="D21" i="4"/>
  <c r="E21" i="4"/>
  <c r="F21" i="4"/>
  <c r="G21" i="4"/>
  <c r="H21" i="4"/>
  <c r="I21" i="4"/>
  <c r="J21" i="4"/>
  <c r="K21" i="4"/>
  <c r="L21" i="4"/>
  <c r="M21" i="4"/>
  <c r="N21" i="4"/>
  <c r="C21" i="4"/>
  <c r="D22" i="4"/>
  <c r="E22" i="4"/>
  <c r="F22" i="4"/>
  <c r="G22" i="4"/>
  <c r="H22" i="4"/>
  <c r="I22" i="4"/>
  <c r="J22" i="4"/>
  <c r="K22" i="4"/>
  <c r="L22" i="4"/>
  <c r="M22" i="4"/>
  <c r="N22" i="4"/>
  <c r="D19" i="4"/>
  <c r="E19" i="4"/>
  <c r="F19" i="4"/>
  <c r="G19" i="4"/>
  <c r="H19" i="4"/>
  <c r="I19" i="4"/>
  <c r="J19" i="4"/>
  <c r="K19" i="4"/>
  <c r="L19" i="4"/>
  <c r="M19" i="4"/>
  <c r="N19" i="4"/>
  <c r="C22" i="4"/>
  <c r="C19" i="4"/>
  <c r="D16" i="4"/>
  <c r="E16" i="4"/>
  <c r="F16" i="4"/>
  <c r="G16" i="4"/>
  <c r="H16" i="4"/>
  <c r="I16" i="4"/>
  <c r="J16" i="4"/>
  <c r="K16" i="4"/>
  <c r="L16" i="4"/>
  <c r="M16" i="4"/>
  <c r="N16" i="4"/>
  <c r="C18" i="4"/>
  <c r="D18" i="4"/>
  <c r="E18" i="4"/>
  <c r="F18" i="4"/>
  <c r="G18" i="4"/>
  <c r="H18" i="4"/>
  <c r="I18" i="4"/>
  <c r="J18" i="4"/>
  <c r="K18" i="4"/>
  <c r="L18" i="4"/>
  <c r="M18" i="4"/>
  <c r="N18" i="4"/>
  <c r="D15" i="4"/>
  <c r="E15" i="4"/>
  <c r="F15" i="4"/>
  <c r="G15" i="4"/>
  <c r="H15" i="4"/>
  <c r="I15" i="4"/>
  <c r="J15" i="4"/>
  <c r="K15" i="4"/>
  <c r="L15" i="4"/>
  <c r="M15" i="4"/>
  <c r="N15" i="4"/>
  <c r="N9" i="7"/>
  <c r="N21" i="7"/>
  <c r="N62" i="9"/>
  <c r="N12" i="7"/>
  <c r="N24" i="7"/>
  <c r="N59" i="9"/>
  <c r="N63" i="9"/>
  <c r="M9" i="7"/>
  <c r="M21" i="7"/>
  <c r="M62" i="9"/>
  <c r="M12" i="7"/>
  <c r="M24" i="7"/>
  <c r="M59" i="9"/>
  <c r="M63" i="9"/>
  <c r="L9" i="7"/>
  <c r="L21" i="7"/>
  <c r="L62" i="9"/>
  <c r="L12" i="7"/>
  <c r="L24" i="7"/>
  <c r="L59" i="9"/>
  <c r="L63" i="9"/>
  <c r="K9" i="7"/>
  <c r="K21" i="7"/>
  <c r="K62" i="9"/>
  <c r="K12" i="7"/>
  <c r="K24" i="7"/>
  <c r="K59" i="9"/>
  <c r="K63" i="9"/>
  <c r="J9" i="7"/>
  <c r="J21" i="7"/>
  <c r="J62" i="9"/>
  <c r="J12" i="7"/>
  <c r="J24" i="7"/>
  <c r="J59" i="9"/>
  <c r="J63" i="9"/>
  <c r="I9" i="7"/>
  <c r="I21" i="7"/>
  <c r="I62" i="9"/>
  <c r="I12" i="7"/>
  <c r="I24" i="7"/>
  <c r="I59" i="9"/>
  <c r="I63" i="9"/>
  <c r="H9" i="7"/>
  <c r="H21" i="7"/>
  <c r="H62" i="9"/>
  <c r="H12" i="7"/>
  <c r="H24" i="7"/>
  <c r="H59" i="9"/>
  <c r="H63" i="9"/>
  <c r="G9" i="7"/>
  <c r="G21" i="7"/>
  <c r="G62" i="9"/>
  <c r="G12" i="7"/>
  <c r="G24" i="7"/>
  <c r="G59" i="9"/>
  <c r="G63" i="9"/>
  <c r="F9" i="7"/>
  <c r="F21" i="7"/>
  <c r="F62" i="9"/>
  <c r="F12" i="7"/>
  <c r="F24" i="7"/>
  <c r="F59" i="9"/>
  <c r="F63" i="9"/>
  <c r="E9" i="7"/>
  <c r="E21" i="7"/>
  <c r="E62" i="9"/>
  <c r="E12" i="7"/>
  <c r="E24" i="7"/>
  <c r="E59" i="9"/>
  <c r="E63" i="9"/>
  <c r="D9" i="7"/>
  <c r="D21" i="7"/>
  <c r="D62" i="9"/>
  <c r="D12" i="7"/>
  <c r="D24" i="7"/>
  <c r="D59" i="9"/>
  <c r="D63" i="9"/>
  <c r="C9" i="7"/>
  <c r="C21" i="7"/>
  <c r="C62" i="9"/>
  <c r="C12" i="7"/>
  <c r="C24" i="7"/>
  <c r="C59" i="9"/>
  <c r="C63" i="9"/>
  <c r="N11" i="7"/>
  <c r="N23" i="7"/>
  <c r="N61" i="9"/>
  <c r="M11" i="7"/>
  <c r="M23" i="7"/>
  <c r="M61" i="9"/>
  <c r="L11" i="7"/>
  <c r="L23" i="7"/>
  <c r="L61" i="9"/>
  <c r="K11" i="7"/>
  <c r="K23" i="7"/>
  <c r="K61" i="9"/>
  <c r="J11" i="7"/>
  <c r="J23" i="7"/>
  <c r="J61" i="9"/>
  <c r="I11" i="7"/>
  <c r="I23" i="7"/>
  <c r="I61" i="9"/>
  <c r="H11" i="7"/>
  <c r="H23" i="7"/>
  <c r="H61" i="9"/>
  <c r="G11" i="7"/>
  <c r="G23" i="7"/>
  <c r="G61" i="9"/>
  <c r="F11" i="7"/>
  <c r="F23" i="7"/>
  <c r="F61" i="9"/>
  <c r="E11" i="7"/>
  <c r="E23" i="7"/>
  <c r="E61" i="9"/>
  <c r="D11" i="7"/>
  <c r="D23" i="7"/>
  <c r="D61" i="9"/>
  <c r="C11" i="7"/>
  <c r="C23" i="7"/>
  <c r="C61" i="9"/>
  <c r="N10" i="7"/>
  <c r="N22" i="7"/>
  <c r="N60" i="9"/>
  <c r="M10" i="7"/>
  <c r="M22" i="7"/>
  <c r="M60" i="9"/>
  <c r="L10" i="7"/>
  <c r="L22" i="7"/>
  <c r="L60" i="9"/>
  <c r="K10" i="7"/>
  <c r="K22" i="7"/>
  <c r="K60" i="9"/>
  <c r="J10" i="7"/>
  <c r="J22" i="7"/>
  <c r="J60" i="9"/>
  <c r="I10" i="7"/>
  <c r="I22" i="7"/>
  <c r="I60" i="9"/>
  <c r="H10" i="7"/>
  <c r="H22" i="7"/>
  <c r="H60" i="9"/>
  <c r="G10" i="7"/>
  <c r="G22" i="7"/>
  <c r="G60" i="9"/>
  <c r="F10" i="7"/>
  <c r="F22" i="7"/>
  <c r="F60" i="9"/>
  <c r="E10" i="7"/>
  <c r="E22" i="7"/>
  <c r="E60" i="9"/>
  <c r="D10" i="7"/>
  <c r="D22" i="7"/>
  <c r="D60" i="9"/>
  <c r="C10" i="7"/>
  <c r="C22" i="7"/>
  <c r="C60" i="9"/>
  <c r="N17" i="7"/>
  <c r="N55" i="9"/>
  <c r="N20" i="7"/>
  <c r="N52" i="9"/>
  <c r="N56" i="9"/>
  <c r="M17" i="7"/>
  <c r="M55" i="9"/>
  <c r="M20" i="7"/>
  <c r="M52" i="9"/>
  <c r="M56" i="9"/>
  <c r="L17" i="7"/>
  <c r="L55" i="9"/>
  <c r="L20" i="7"/>
  <c r="L52" i="9"/>
  <c r="L56" i="9"/>
  <c r="K17" i="7"/>
  <c r="K55" i="9"/>
  <c r="K20" i="7"/>
  <c r="K52" i="9"/>
  <c r="K56" i="9"/>
  <c r="J17" i="7"/>
  <c r="J55" i="9"/>
  <c r="J20" i="7"/>
  <c r="J52" i="9"/>
  <c r="J56" i="9"/>
  <c r="I17" i="7"/>
  <c r="I55" i="9"/>
  <c r="I20" i="7"/>
  <c r="I52" i="9"/>
  <c r="I56" i="9"/>
  <c r="H17" i="7"/>
  <c r="H55" i="9"/>
  <c r="H20" i="7"/>
  <c r="H52" i="9"/>
  <c r="H56" i="9"/>
  <c r="G17" i="7"/>
  <c r="G55" i="9"/>
  <c r="G20" i="7"/>
  <c r="G52" i="9"/>
  <c r="G56" i="9"/>
  <c r="F17" i="7"/>
  <c r="F55" i="9"/>
  <c r="F20" i="7"/>
  <c r="F52" i="9"/>
  <c r="F56" i="9"/>
  <c r="E17" i="7"/>
  <c r="E55" i="9"/>
  <c r="E20" i="7"/>
  <c r="E52" i="9"/>
  <c r="E56" i="9"/>
  <c r="D17" i="7"/>
  <c r="D55" i="9"/>
  <c r="D20" i="7"/>
  <c r="D52" i="9"/>
  <c r="D56" i="9"/>
  <c r="C17" i="7"/>
  <c r="C55" i="9"/>
  <c r="C20" i="7"/>
  <c r="C52" i="9"/>
  <c r="C56" i="9"/>
  <c r="N19" i="7"/>
  <c r="N54" i="9"/>
  <c r="M19" i="7"/>
  <c r="M54" i="9"/>
  <c r="L19" i="7"/>
  <c r="L54" i="9"/>
  <c r="K19" i="7"/>
  <c r="K54" i="9"/>
  <c r="J19" i="7"/>
  <c r="J54" i="9"/>
  <c r="I19" i="7"/>
  <c r="I54" i="9"/>
  <c r="H19" i="7"/>
  <c r="H54" i="9"/>
  <c r="G19" i="7"/>
  <c r="G54" i="9"/>
  <c r="F19" i="7"/>
  <c r="F54" i="9"/>
  <c r="E19" i="7"/>
  <c r="E54" i="9"/>
  <c r="D19" i="7"/>
  <c r="D54" i="9"/>
  <c r="C19" i="7"/>
  <c r="C54" i="9"/>
  <c r="N18" i="7"/>
  <c r="N53" i="9"/>
  <c r="M18" i="7"/>
  <c r="M53" i="9"/>
  <c r="L18" i="7"/>
  <c r="L53" i="9"/>
  <c r="K18" i="7"/>
  <c r="K53" i="9"/>
  <c r="J18" i="7"/>
  <c r="J53" i="9"/>
  <c r="I18" i="7"/>
  <c r="I53" i="9"/>
  <c r="H18" i="7"/>
  <c r="H53" i="9"/>
  <c r="G18" i="7"/>
  <c r="G53" i="9"/>
  <c r="F18" i="7"/>
  <c r="F53" i="9"/>
  <c r="E18" i="7"/>
  <c r="E53" i="9"/>
  <c r="D18" i="7"/>
  <c r="D53" i="9"/>
  <c r="C18" i="7"/>
  <c r="C53" i="9"/>
  <c r="N13" i="7"/>
  <c r="N47" i="9"/>
  <c r="N16" i="7"/>
  <c r="N44" i="9"/>
  <c r="N48" i="9"/>
  <c r="M13" i="7"/>
  <c r="M47" i="9"/>
  <c r="M16" i="7"/>
  <c r="M44" i="9"/>
  <c r="M48" i="9"/>
  <c r="L13" i="7"/>
  <c r="L47" i="9"/>
  <c r="L16" i="7"/>
  <c r="L44" i="9"/>
  <c r="L48" i="9"/>
  <c r="K13" i="7"/>
  <c r="K47" i="9"/>
  <c r="K16" i="7"/>
  <c r="K44" i="9"/>
  <c r="K48" i="9"/>
  <c r="J13" i="7"/>
  <c r="J47" i="9"/>
  <c r="J16" i="7"/>
  <c r="J44" i="9"/>
  <c r="J48" i="9"/>
  <c r="I13" i="7"/>
  <c r="I47" i="9"/>
  <c r="I16" i="7"/>
  <c r="I44" i="9"/>
  <c r="I48" i="9"/>
  <c r="H13" i="7"/>
  <c r="H47" i="9"/>
  <c r="H16" i="7"/>
  <c r="H44" i="9"/>
  <c r="H48" i="9"/>
  <c r="G13" i="7"/>
  <c r="G47" i="9"/>
  <c r="G16" i="7"/>
  <c r="G44" i="9"/>
  <c r="G48" i="9"/>
  <c r="F13" i="7"/>
  <c r="F47" i="9"/>
  <c r="F16" i="7"/>
  <c r="F44" i="9"/>
  <c r="F48" i="9"/>
  <c r="E13" i="7"/>
  <c r="E47" i="9"/>
  <c r="E16" i="7"/>
  <c r="E44" i="9"/>
  <c r="E48" i="9"/>
  <c r="D13" i="7"/>
  <c r="D47" i="9"/>
  <c r="D16" i="7"/>
  <c r="D44" i="9"/>
  <c r="D48" i="9"/>
  <c r="C13" i="7"/>
  <c r="C47" i="9"/>
  <c r="C16" i="7"/>
  <c r="C44" i="9"/>
  <c r="C48" i="9"/>
  <c r="N15" i="7"/>
  <c r="N46" i="9"/>
  <c r="M15" i="7"/>
  <c r="M46" i="9"/>
  <c r="L15" i="7"/>
  <c r="L46" i="9"/>
  <c r="K15" i="7"/>
  <c r="K46" i="9"/>
  <c r="J15" i="7"/>
  <c r="J46" i="9"/>
  <c r="I15" i="7"/>
  <c r="I46" i="9"/>
  <c r="H15" i="7"/>
  <c r="H46" i="9"/>
  <c r="G15" i="7"/>
  <c r="G46" i="9"/>
  <c r="F15" i="7"/>
  <c r="F46" i="9"/>
  <c r="E15" i="7"/>
  <c r="E46" i="9"/>
  <c r="D15" i="7"/>
  <c r="D46" i="9"/>
  <c r="C15" i="7"/>
  <c r="C46" i="9"/>
  <c r="N14" i="7"/>
  <c r="N45" i="9"/>
  <c r="M14" i="7"/>
  <c r="M45" i="9"/>
  <c r="L14" i="7"/>
  <c r="L45" i="9"/>
  <c r="K14" i="7"/>
  <c r="K45" i="9"/>
  <c r="J14" i="7"/>
  <c r="J45" i="9"/>
  <c r="I14" i="7"/>
  <c r="I45" i="9"/>
  <c r="H14" i="7"/>
  <c r="H45" i="9"/>
  <c r="G14" i="7"/>
  <c r="G45" i="9"/>
  <c r="F14" i="7"/>
  <c r="F45" i="9"/>
  <c r="E14" i="7"/>
  <c r="E45" i="9"/>
  <c r="D14" i="7"/>
  <c r="D45" i="9"/>
  <c r="C14" i="7"/>
  <c r="C45" i="9"/>
  <c r="N39" i="9"/>
  <c r="N36" i="9"/>
  <c r="N40" i="9"/>
  <c r="M39" i="9"/>
  <c r="M36" i="9"/>
  <c r="M40" i="9"/>
  <c r="L39" i="9"/>
  <c r="L36" i="9"/>
  <c r="L40" i="9"/>
  <c r="K39" i="9"/>
  <c r="K36" i="9"/>
  <c r="K40" i="9"/>
  <c r="J39" i="9"/>
  <c r="J36" i="9"/>
  <c r="J40" i="9"/>
  <c r="I39" i="9"/>
  <c r="I36" i="9"/>
  <c r="I40" i="9"/>
  <c r="H39" i="9"/>
  <c r="H36" i="9"/>
  <c r="H40" i="9"/>
  <c r="G39" i="9"/>
  <c r="G36" i="9"/>
  <c r="G40" i="9"/>
  <c r="F39" i="9"/>
  <c r="F36" i="9"/>
  <c r="F40" i="9"/>
  <c r="E39" i="9"/>
  <c r="E36" i="9"/>
  <c r="E40" i="9"/>
  <c r="D39" i="9"/>
  <c r="D36" i="9"/>
  <c r="D40" i="9"/>
  <c r="C39" i="9"/>
  <c r="C36" i="9"/>
  <c r="C40" i="9"/>
  <c r="N38" i="9"/>
  <c r="M38" i="9"/>
  <c r="L38" i="9"/>
  <c r="K38" i="9"/>
  <c r="J38" i="9"/>
  <c r="I38" i="9"/>
  <c r="H38" i="9"/>
  <c r="G38" i="9"/>
  <c r="F38" i="9"/>
  <c r="E38" i="9"/>
  <c r="D38" i="9"/>
  <c r="C38" i="9"/>
  <c r="N37" i="9"/>
  <c r="M37" i="9"/>
  <c r="L37" i="9"/>
  <c r="K37" i="9"/>
  <c r="J37" i="9"/>
  <c r="I37" i="9"/>
  <c r="H37" i="9"/>
  <c r="G37" i="9"/>
  <c r="F37" i="9"/>
  <c r="E37" i="9"/>
  <c r="D37" i="9"/>
  <c r="C37" i="9"/>
  <c r="N30" i="7"/>
  <c r="N42" i="7"/>
  <c r="N31" i="9"/>
  <c r="N33" i="7"/>
  <c r="N45" i="7"/>
  <c r="N28" i="9"/>
  <c r="N32" i="9"/>
  <c r="M30" i="7"/>
  <c r="M42" i="7"/>
  <c r="M31" i="9"/>
  <c r="M33" i="7"/>
  <c r="M45" i="7"/>
  <c r="M28" i="9"/>
  <c r="M32" i="9"/>
  <c r="L30" i="7"/>
  <c r="L42" i="7"/>
  <c r="L31" i="9"/>
  <c r="L33" i="7"/>
  <c r="L45" i="7"/>
  <c r="L28" i="9"/>
  <c r="L32" i="9"/>
  <c r="K30" i="7"/>
  <c r="K42" i="7"/>
  <c r="K31" i="9"/>
  <c r="K33" i="7"/>
  <c r="K45" i="7"/>
  <c r="K28" i="9"/>
  <c r="K32" i="9"/>
  <c r="J30" i="7"/>
  <c r="J42" i="7"/>
  <c r="J31" i="9"/>
  <c r="J33" i="7"/>
  <c r="J45" i="7"/>
  <c r="J28" i="9"/>
  <c r="J32" i="9"/>
  <c r="I30" i="7"/>
  <c r="I42" i="7"/>
  <c r="I31" i="9"/>
  <c r="I33" i="7"/>
  <c r="I45" i="7"/>
  <c r="I28" i="9"/>
  <c r="I32" i="9"/>
  <c r="H30" i="7"/>
  <c r="H42" i="7"/>
  <c r="H31" i="9"/>
  <c r="H33" i="7"/>
  <c r="H45" i="7"/>
  <c r="H28" i="9"/>
  <c r="H32" i="9"/>
  <c r="G30" i="7"/>
  <c r="G42" i="7"/>
  <c r="G31" i="9"/>
  <c r="G33" i="7"/>
  <c r="G45" i="7"/>
  <c r="G28" i="9"/>
  <c r="G32" i="9"/>
  <c r="F30" i="7"/>
  <c r="F42" i="7"/>
  <c r="F31" i="9"/>
  <c r="F33" i="7"/>
  <c r="F45" i="7"/>
  <c r="F28" i="9"/>
  <c r="F32" i="9"/>
  <c r="E30" i="7"/>
  <c r="E42" i="7"/>
  <c r="E31" i="9"/>
  <c r="E33" i="7"/>
  <c r="E45" i="7"/>
  <c r="E28" i="9"/>
  <c r="E32" i="9"/>
  <c r="D30" i="7"/>
  <c r="D42" i="7"/>
  <c r="D31" i="9"/>
  <c r="D33" i="7"/>
  <c r="D45" i="7"/>
  <c r="D28" i="9"/>
  <c r="D32" i="9"/>
  <c r="C30" i="7"/>
  <c r="C42" i="7"/>
  <c r="C31" i="9"/>
  <c r="C33" i="7"/>
  <c r="C45" i="7"/>
  <c r="C28" i="9"/>
  <c r="C32" i="9"/>
  <c r="N32" i="7"/>
  <c r="N44" i="7"/>
  <c r="N30" i="9"/>
  <c r="M32" i="7"/>
  <c r="M44" i="7"/>
  <c r="M30" i="9"/>
  <c r="L32" i="7"/>
  <c r="L44" i="7"/>
  <c r="L30" i="9"/>
  <c r="K32" i="7"/>
  <c r="K44" i="7"/>
  <c r="K30" i="9"/>
  <c r="J32" i="7"/>
  <c r="J44" i="7"/>
  <c r="J30" i="9"/>
  <c r="I32" i="7"/>
  <c r="I44" i="7"/>
  <c r="I30" i="9"/>
  <c r="H32" i="7"/>
  <c r="H44" i="7"/>
  <c r="H30" i="9"/>
  <c r="G32" i="7"/>
  <c r="G44" i="7"/>
  <c r="G30" i="9"/>
  <c r="F32" i="7"/>
  <c r="F44" i="7"/>
  <c r="F30" i="9"/>
  <c r="E32" i="7"/>
  <c r="E44" i="7"/>
  <c r="E30" i="9"/>
  <c r="D32" i="7"/>
  <c r="D44" i="7"/>
  <c r="D30" i="9"/>
  <c r="C32" i="7"/>
  <c r="C44" i="7"/>
  <c r="C30" i="9"/>
  <c r="N31" i="7"/>
  <c r="N43" i="7"/>
  <c r="N29" i="9"/>
  <c r="M31" i="7"/>
  <c r="M43" i="7"/>
  <c r="M29" i="9"/>
  <c r="L31" i="7"/>
  <c r="L43" i="7"/>
  <c r="L29" i="9"/>
  <c r="K31" i="7"/>
  <c r="K43" i="7"/>
  <c r="K29" i="9"/>
  <c r="J31" i="7"/>
  <c r="J43" i="7"/>
  <c r="J29" i="9"/>
  <c r="I31" i="7"/>
  <c r="I43" i="7"/>
  <c r="I29" i="9"/>
  <c r="H31" i="7"/>
  <c r="H43" i="7"/>
  <c r="H29" i="9"/>
  <c r="G31" i="7"/>
  <c r="G43" i="7"/>
  <c r="G29" i="9"/>
  <c r="F31" i="7"/>
  <c r="F43" i="7"/>
  <c r="F29" i="9"/>
  <c r="E31" i="7"/>
  <c r="E43" i="7"/>
  <c r="E29" i="9"/>
  <c r="D31" i="7"/>
  <c r="D43" i="7"/>
  <c r="D29" i="9"/>
  <c r="C31" i="7"/>
  <c r="C43" i="7"/>
  <c r="C29" i="9"/>
  <c r="N38" i="7"/>
  <c r="N24" i="9"/>
  <c r="N41" i="7"/>
  <c r="N21" i="9"/>
  <c r="N25" i="9"/>
  <c r="M38" i="7"/>
  <c r="M24" i="9"/>
  <c r="M41" i="7"/>
  <c r="M21" i="9"/>
  <c r="M25" i="9"/>
  <c r="L38" i="7"/>
  <c r="L24" i="9"/>
  <c r="L41" i="7"/>
  <c r="L21" i="9"/>
  <c r="L25" i="9"/>
  <c r="K38" i="7"/>
  <c r="K24" i="9"/>
  <c r="K41" i="7"/>
  <c r="K21" i="9"/>
  <c r="K25" i="9"/>
  <c r="J38" i="7"/>
  <c r="J24" i="9"/>
  <c r="J41" i="7"/>
  <c r="J21" i="9"/>
  <c r="J25" i="9"/>
  <c r="I38" i="7"/>
  <c r="I24" i="9"/>
  <c r="I41" i="7"/>
  <c r="I21" i="9"/>
  <c r="I25" i="9"/>
  <c r="H38" i="7"/>
  <c r="H24" i="9"/>
  <c r="H41" i="7"/>
  <c r="H21" i="9"/>
  <c r="H25" i="9"/>
  <c r="G38" i="7"/>
  <c r="G24" i="9"/>
  <c r="G41" i="7"/>
  <c r="G21" i="9"/>
  <c r="G25" i="9"/>
  <c r="F38" i="7"/>
  <c r="F24" i="9"/>
  <c r="F41" i="7"/>
  <c r="F21" i="9"/>
  <c r="F25" i="9"/>
  <c r="E38" i="7"/>
  <c r="E24" i="9"/>
  <c r="E41" i="7"/>
  <c r="E21" i="9"/>
  <c r="E25" i="9"/>
  <c r="D38" i="7"/>
  <c r="D24" i="9"/>
  <c r="D41" i="7"/>
  <c r="D21" i="9"/>
  <c r="D25" i="9"/>
  <c r="C38" i="7"/>
  <c r="C24" i="9"/>
  <c r="C41" i="7"/>
  <c r="C21" i="9"/>
  <c r="C25" i="9"/>
  <c r="N40" i="7"/>
  <c r="N23" i="9"/>
  <c r="M40" i="7"/>
  <c r="M23" i="9"/>
  <c r="L40" i="7"/>
  <c r="L23" i="9"/>
  <c r="K40" i="7"/>
  <c r="K23" i="9"/>
  <c r="J40" i="7"/>
  <c r="J23" i="9"/>
  <c r="I40" i="7"/>
  <c r="I23" i="9"/>
  <c r="H40" i="7"/>
  <c r="H23" i="9"/>
  <c r="G40" i="7"/>
  <c r="G23" i="9"/>
  <c r="F40" i="7"/>
  <c r="F23" i="9"/>
  <c r="E40" i="7"/>
  <c r="E23" i="9"/>
  <c r="D40" i="7"/>
  <c r="D23" i="9"/>
  <c r="C40" i="7"/>
  <c r="C23" i="9"/>
  <c r="N39" i="7"/>
  <c r="N22" i="9"/>
  <c r="M39" i="7"/>
  <c r="M22" i="9"/>
  <c r="L39" i="7"/>
  <c r="L22" i="9"/>
  <c r="K39" i="7"/>
  <c r="K22" i="9"/>
  <c r="J39" i="7"/>
  <c r="J22" i="9"/>
  <c r="I39" i="7"/>
  <c r="I22" i="9"/>
  <c r="H39" i="7"/>
  <c r="H22" i="9"/>
  <c r="G39" i="7"/>
  <c r="G22" i="9"/>
  <c r="F39" i="7"/>
  <c r="F22" i="9"/>
  <c r="E39" i="7"/>
  <c r="E22" i="9"/>
  <c r="D39" i="7"/>
  <c r="D22" i="9"/>
  <c r="C39" i="7"/>
  <c r="C22" i="9"/>
  <c r="N34" i="7"/>
  <c r="N17" i="9"/>
  <c r="N37" i="7"/>
  <c r="N14" i="9"/>
  <c r="N18" i="9"/>
  <c r="M34" i="7"/>
  <c r="M17" i="9"/>
  <c r="M37" i="7"/>
  <c r="M14" i="9"/>
  <c r="M18" i="9"/>
  <c r="L34" i="7"/>
  <c r="L17" i="9"/>
  <c r="L37" i="7"/>
  <c r="L14" i="9"/>
  <c r="L18" i="9"/>
  <c r="K34" i="7"/>
  <c r="K17" i="9"/>
  <c r="K37" i="7"/>
  <c r="K14" i="9"/>
  <c r="K18" i="9"/>
  <c r="J34" i="7"/>
  <c r="J17" i="9"/>
  <c r="J37" i="7"/>
  <c r="J14" i="9"/>
  <c r="J18" i="9"/>
  <c r="I34" i="7"/>
  <c r="I17" i="9"/>
  <c r="I37" i="7"/>
  <c r="I14" i="9"/>
  <c r="I18" i="9"/>
  <c r="H34" i="7"/>
  <c r="H17" i="9"/>
  <c r="H37" i="7"/>
  <c r="H14" i="9"/>
  <c r="H18" i="9"/>
  <c r="G34" i="7"/>
  <c r="G17" i="9"/>
  <c r="G37" i="7"/>
  <c r="G14" i="9"/>
  <c r="G18" i="9"/>
  <c r="F34" i="7"/>
  <c r="F17" i="9"/>
  <c r="F37" i="7"/>
  <c r="F14" i="9"/>
  <c r="F18" i="9"/>
  <c r="E34" i="7"/>
  <c r="E17" i="9"/>
  <c r="E37" i="7"/>
  <c r="E14" i="9"/>
  <c r="E18" i="9"/>
  <c r="D34" i="7"/>
  <c r="D17" i="9"/>
  <c r="D37" i="7"/>
  <c r="D14" i="9"/>
  <c r="D18" i="9"/>
  <c r="C34" i="7"/>
  <c r="C17" i="9"/>
  <c r="C37" i="7"/>
  <c r="C14" i="9"/>
  <c r="C18" i="9"/>
  <c r="N36" i="7"/>
  <c r="N16" i="9"/>
  <c r="M36" i="7"/>
  <c r="M16" i="9"/>
  <c r="L36" i="7"/>
  <c r="L16" i="9"/>
  <c r="K36" i="7"/>
  <c r="K16" i="9"/>
  <c r="J36" i="7"/>
  <c r="J16" i="9"/>
  <c r="I36" i="7"/>
  <c r="I16" i="9"/>
  <c r="H36" i="7"/>
  <c r="H16" i="9"/>
  <c r="G36" i="7"/>
  <c r="G16" i="9"/>
  <c r="F36" i="7"/>
  <c r="F16" i="9"/>
  <c r="E36" i="7"/>
  <c r="E16" i="9"/>
  <c r="D36" i="7"/>
  <c r="D16" i="9"/>
  <c r="C36" i="7"/>
  <c r="C16" i="9"/>
  <c r="N35" i="7"/>
  <c r="N15" i="9"/>
  <c r="M35" i="7"/>
  <c r="M15" i="9"/>
  <c r="L35" i="7"/>
  <c r="L15" i="9"/>
  <c r="K35" i="7"/>
  <c r="K15" i="9"/>
  <c r="J35" i="7"/>
  <c r="J15" i="9"/>
  <c r="I35" i="7"/>
  <c r="I15" i="9"/>
  <c r="H35" i="7"/>
  <c r="H15" i="9"/>
  <c r="G35" i="7"/>
  <c r="G15" i="9"/>
  <c r="F35" i="7"/>
  <c r="F15" i="9"/>
  <c r="E35" i="7"/>
  <c r="E15" i="9"/>
  <c r="D35" i="7"/>
  <c r="D15" i="9"/>
  <c r="C35" i="7"/>
  <c r="C15" i="9"/>
  <c r="N10" i="9"/>
  <c r="N7" i="9"/>
  <c r="N11" i="9"/>
  <c r="M10" i="9"/>
  <c r="M7" i="9"/>
  <c r="M11" i="9"/>
  <c r="L10" i="9"/>
  <c r="L7" i="9"/>
  <c r="L11" i="9"/>
  <c r="K10" i="9"/>
  <c r="K7" i="9"/>
  <c r="K11" i="9"/>
  <c r="J10" i="9"/>
  <c r="J7" i="9"/>
  <c r="J11" i="9"/>
  <c r="I10" i="9"/>
  <c r="I7" i="9"/>
  <c r="I11" i="9"/>
  <c r="H10" i="9"/>
  <c r="H7" i="9"/>
  <c r="H11" i="9"/>
  <c r="G10" i="9"/>
  <c r="G7" i="9"/>
  <c r="G11" i="9"/>
  <c r="F10" i="9"/>
  <c r="F7" i="9"/>
  <c r="F11" i="9"/>
  <c r="E10" i="9"/>
  <c r="E7" i="9"/>
  <c r="E11" i="9"/>
  <c r="D10" i="9"/>
  <c r="D7" i="9"/>
  <c r="D11" i="9"/>
  <c r="C10" i="9"/>
  <c r="C7" i="9"/>
  <c r="C11" i="9"/>
  <c r="N9" i="9"/>
  <c r="M9" i="9"/>
  <c r="L9" i="9"/>
  <c r="K9" i="9"/>
  <c r="J9" i="9"/>
  <c r="I9" i="9"/>
  <c r="H9" i="9"/>
  <c r="G9" i="9"/>
  <c r="F9" i="9"/>
  <c r="E9" i="9"/>
  <c r="D9" i="9"/>
  <c r="C9" i="9"/>
  <c r="N8" i="9"/>
  <c r="M8" i="9"/>
  <c r="L8" i="9"/>
  <c r="K8" i="9"/>
  <c r="J8" i="9"/>
  <c r="I8" i="9"/>
  <c r="H8" i="9"/>
  <c r="G8" i="9"/>
  <c r="F8" i="9"/>
  <c r="E8" i="9"/>
  <c r="D8" i="9"/>
  <c r="C8" i="9"/>
  <c r="C66" i="8"/>
  <c r="C69" i="8"/>
  <c r="N72" i="8"/>
  <c r="M72" i="8"/>
  <c r="L72" i="8"/>
  <c r="K72" i="8"/>
  <c r="J72" i="8"/>
  <c r="I72" i="8"/>
  <c r="H72" i="8"/>
  <c r="G72" i="8"/>
  <c r="F72" i="8"/>
  <c r="E72" i="8"/>
  <c r="D72" i="8"/>
  <c r="C72" i="8"/>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N68" i="8"/>
  <c r="M68" i="8"/>
  <c r="L68" i="8"/>
  <c r="K68" i="8"/>
  <c r="J68" i="8"/>
  <c r="I68" i="8"/>
  <c r="H68" i="8"/>
  <c r="G68" i="8"/>
  <c r="F68" i="8"/>
  <c r="E68" i="8"/>
  <c r="D68" i="8"/>
  <c r="C68" i="8"/>
  <c r="N67" i="8"/>
  <c r="M67" i="8"/>
  <c r="L67" i="8"/>
  <c r="K67" i="8"/>
  <c r="J67" i="8"/>
  <c r="I67" i="8"/>
  <c r="H67" i="8"/>
  <c r="G67" i="8"/>
  <c r="F67" i="8"/>
  <c r="E67" i="8"/>
  <c r="D67" i="8"/>
  <c r="C67" i="8"/>
  <c r="N66" i="8"/>
  <c r="M66" i="8"/>
  <c r="L66" i="8"/>
  <c r="K66" i="8"/>
  <c r="J66" i="8"/>
  <c r="I66" i="8"/>
  <c r="H66" i="8"/>
  <c r="G66" i="8"/>
  <c r="F66" i="8"/>
  <c r="E66" i="8"/>
  <c r="D66" i="8"/>
  <c r="C58" i="8"/>
  <c r="C61" i="8"/>
  <c r="N62" i="8"/>
  <c r="M62" i="8"/>
  <c r="L62" i="8"/>
  <c r="K62" i="8"/>
  <c r="J62" i="8"/>
  <c r="I62" i="8"/>
  <c r="H62" i="8"/>
  <c r="G62" i="8"/>
  <c r="F62" i="8"/>
  <c r="E62" i="8"/>
  <c r="D62" i="8"/>
  <c r="C62" i="8"/>
  <c r="N61" i="8"/>
  <c r="M61" i="8"/>
  <c r="L61" i="8"/>
  <c r="K61" i="8"/>
  <c r="J61" i="8"/>
  <c r="I61" i="8"/>
  <c r="H61" i="8"/>
  <c r="G61" i="8"/>
  <c r="F61" i="8"/>
  <c r="E61" i="8"/>
  <c r="D61" i="8"/>
  <c r="N60" i="8"/>
  <c r="M60" i="8"/>
  <c r="L60" i="8"/>
  <c r="K60" i="8"/>
  <c r="J60" i="8"/>
  <c r="I60" i="8"/>
  <c r="H60" i="8"/>
  <c r="G60" i="8"/>
  <c r="F60" i="8"/>
  <c r="E60" i="8"/>
  <c r="D60" i="8"/>
  <c r="C60" i="8"/>
  <c r="N59" i="8"/>
  <c r="M59" i="8"/>
  <c r="L59" i="8"/>
  <c r="K59" i="8"/>
  <c r="J59" i="8"/>
  <c r="I59" i="8"/>
  <c r="H59" i="8"/>
  <c r="G59" i="8"/>
  <c r="F59" i="8"/>
  <c r="E59" i="8"/>
  <c r="D59" i="8"/>
  <c r="C59" i="8"/>
  <c r="N58" i="8"/>
  <c r="M58" i="8"/>
  <c r="L58" i="8"/>
  <c r="K58" i="8"/>
  <c r="J58" i="8"/>
  <c r="I58" i="8"/>
  <c r="H58" i="8"/>
  <c r="G58" i="8"/>
  <c r="F58" i="8"/>
  <c r="E58" i="8"/>
  <c r="D58" i="8"/>
  <c r="C50" i="8"/>
  <c r="C53" i="8"/>
  <c r="N54" i="8"/>
  <c r="M54" i="8"/>
  <c r="L54" i="8"/>
  <c r="K54" i="8"/>
  <c r="J54" i="8"/>
  <c r="I54" i="8"/>
  <c r="H54" i="8"/>
  <c r="G54" i="8"/>
  <c r="F54" i="8"/>
  <c r="E54" i="8"/>
  <c r="D54" i="8"/>
  <c r="C54" i="8"/>
  <c r="N53" i="8"/>
  <c r="M53" i="8"/>
  <c r="L53" i="8"/>
  <c r="K53" i="8"/>
  <c r="J53" i="8"/>
  <c r="I53" i="8"/>
  <c r="H53" i="8"/>
  <c r="G53" i="8"/>
  <c r="F53" i="8"/>
  <c r="E53" i="8"/>
  <c r="D53" i="8"/>
  <c r="N52" i="8"/>
  <c r="M52" i="8"/>
  <c r="L52" i="8"/>
  <c r="K52" i="8"/>
  <c r="J52" i="8"/>
  <c r="I52" i="8"/>
  <c r="H52" i="8"/>
  <c r="G52" i="8"/>
  <c r="F52" i="8"/>
  <c r="E52" i="8"/>
  <c r="D52" i="8"/>
  <c r="C52" i="8"/>
  <c r="N51" i="8"/>
  <c r="M51" i="8"/>
  <c r="L51" i="8"/>
  <c r="K51" i="8"/>
  <c r="J51" i="8"/>
  <c r="I51" i="8"/>
  <c r="H51" i="8"/>
  <c r="G51" i="8"/>
  <c r="F51" i="8"/>
  <c r="E51" i="8"/>
  <c r="D51" i="8"/>
  <c r="C51" i="8"/>
  <c r="N50" i="8"/>
  <c r="M50" i="8"/>
  <c r="L50" i="8"/>
  <c r="K50" i="8"/>
  <c r="J50" i="8"/>
  <c r="I50" i="8"/>
  <c r="H50" i="8"/>
  <c r="G50" i="8"/>
  <c r="F50" i="8"/>
  <c r="E50" i="8"/>
  <c r="D50" i="8"/>
  <c r="C42" i="8"/>
  <c r="C45" i="8"/>
  <c r="N46" i="8"/>
  <c r="M46" i="8"/>
  <c r="L46" i="8"/>
  <c r="K46" i="8"/>
  <c r="J46" i="8"/>
  <c r="I46" i="8"/>
  <c r="H46" i="8"/>
  <c r="G46" i="8"/>
  <c r="F46" i="8"/>
  <c r="E46" i="8"/>
  <c r="D46" i="8"/>
  <c r="C46" i="8"/>
  <c r="N45" i="8"/>
  <c r="M45" i="8"/>
  <c r="L45" i="8"/>
  <c r="K45" i="8"/>
  <c r="J45" i="8"/>
  <c r="I45" i="8"/>
  <c r="H45" i="8"/>
  <c r="G45" i="8"/>
  <c r="F45" i="8"/>
  <c r="E45" i="8"/>
  <c r="D45" i="8"/>
  <c r="N44" i="8"/>
  <c r="M44" i="8"/>
  <c r="L44" i="8"/>
  <c r="K44" i="8"/>
  <c r="J44" i="8"/>
  <c r="I44" i="8"/>
  <c r="H44" i="8"/>
  <c r="G44" i="8"/>
  <c r="F44" i="8"/>
  <c r="E44" i="8"/>
  <c r="D44" i="8"/>
  <c r="C44" i="8"/>
  <c r="N43" i="8"/>
  <c r="M43" i="8"/>
  <c r="L43" i="8"/>
  <c r="K43" i="8"/>
  <c r="J43" i="8"/>
  <c r="I43" i="8"/>
  <c r="H43" i="8"/>
  <c r="G43" i="8"/>
  <c r="F43" i="8"/>
  <c r="E43" i="8"/>
  <c r="D43" i="8"/>
  <c r="C43" i="8"/>
  <c r="N42" i="8"/>
  <c r="M42" i="8"/>
  <c r="L42" i="8"/>
  <c r="K42" i="8"/>
  <c r="J42" i="8"/>
  <c r="I42" i="8"/>
  <c r="H42" i="8"/>
  <c r="G42" i="8"/>
  <c r="F42" i="8"/>
  <c r="E42" i="8"/>
  <c r="D42" i="8"/>
  <c r="C32" i="8"/>
  <c r="C35" i="8"/>
  <c r="N38" i="8"/>
  <c r="M38" i="8"/>
  <c r="L38" i="8"/>
  <c r="K38" i="8"/>
  <c r="J38" i="8"/>
  <c r="I38" i="8"/>
  <c r="H38" i="8"/>
  <c r="G38" i="8"/>
  <c r="F38" i="8"/>
  <c r="E38" i="8"/>
  <c r="D38" i="8"/>
  <c r="C38"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N34" i="8"/>
  <c r="M34" i="8"/>
  <c r="L34" i="8"/>
  <c r="K34" i="8"/>
  <c r="J34" i="8"/>
  <c r="I34" i="8"/>
  <c r="H34" i="8"/>
  <c r="G34" i="8"/>
  <c r="F34" i="8"/>
  <c r="E34" i="8"/>
  <c r="D34" i="8"/>
  <c r="C34" i="8"/>
  <c r="N33" i="8"/>
  <c r="M33" i="8"/>
  <c r="L33" i="8"/>
  <c r="K33" i="8"/>
  <c r="J33" i="8"/>
  <c r="I33" i="8"/>
  <c r="H33" i="8"/>
  <c r="G33" i="8"/>
  <c r="F33" i="8"/>
  <c r="E33" i="8"/>
  <c r="D33" i="8"/>
  <c r="C33" i="8"/>
  <c r="N32" i="8"/>
  <c r="M32" i="8"/>
  <c r="L32" i="8"/>
  <c r="K32" i="8"/>
  <c r="J32" i="8"/>
  <c r="I32" i="8"/>
  <c r="H32" i="8"/>
  <c r="G32" i="8"/>
  <c r="F32" i="8"/>
  <c r="E32" i="8"/>
  <c r="D32" i="8"/>
  <c r="C24" i="8"/>
  <c r="C27" i="8"/>
  <c r="N28" i="8"/>
  <c r="M28" i="8"/>
  <c r="L28" i="8"/>
  <c r="K28" i="8"/>
  <c r="J28" i="8"/>
  <c r="I28" i="8"/>
  <c r="H28" i="8"/>
  <c r="G28" i="8"/>
  <c r="F28" i="8"/>
  <c r="E28" i="8"/>
  <c r="D28" i="8"/>
  <c r="C28" i="8"/>
  <c r="N27" i="8"/>
  <c r="M27" i="8"/>
  <c r="L27" i="8"/>
  <c r="K27" i="8"/>
  <c r="J27" i="8"/>
  <c r="I27" i="8"/>
  <c r="H27" i="8"/>
  <c r="G27" i="8"/>
  <c r="F27" i="8"/>
  <c r="E27" i="8"/>
  <c r="D27" i="8"/>
  <c r="N26" i="8"/>
  <c r="M26" i="8"/>
  <c r="L26" i="8"/>
  <c r="K26" i="8"/>
  <c r="J26" i="8"/>
  <c r="I26" i="8"/>
  <c r="H26" i="8"/>
  <c r="G26" i="8"/>
  <c r="F26" i="8"/>
  <c r="E26" i="8"/>
  <c r="D26" i="8"/>
  <c r="C26" i="8"/>
  <c r="N25" i="8"/>
  <c r="M25" i="8"/>
  <c r="L25" i="8"/>
  <c r="K25" i="8"/>
  <c r="J25" i="8"/>
  <c r="I25" i="8"/>
  <c r="H25" i="8"/>
  <c r="G25" i="8"/>
  <c r="F25" i="8"/>
  <c r="E25" i="8"/>
  <c r="D25" i="8"/>
  <c r="C25" i="8"/>
  <c r="N24" i="8"/>
  <c r="M24" i="8"/>
  <c r="L24" i="8"/>
  <c r="K24" i="8"/>
  <c r="J24" i="8"/>
  <c r="I24" i="8"/>
  <c r="H24" i="8"/>
  <c r="G24" i="8"/>
  <c r="F24" i="8"/>
  <c r="E24" i="8"/>
  <c r="D24" i="8"/>
  <c r="C16" i="8"/>
  <c r="C19" i="8"/>
  <c r="N20" i="8"/>
  <c r="M20" i="8"/>
  <c r="L20" i="8"/>
  <c r="K20" i="8"/>
  <c r="J20" i="8"/>
  <c r="I20" i="8"/>
  <c r="H20" i="8"/>
  <c r="G20" i="8"/>
  <c r="F20" i="8"/>
  <c r="E20" i="8"/>
  <c r="D20" i="8"/>
  <c r="C20" i="8"/>
  <c r="N19" i="8"/>
  <c r="M19" i="8"/>
  <c r="L19" i="8"/>
  <c r="K19" i="8"/>
  <c r="J19" i="8"/>
  <c r="I19" i="8"/>
  <c r="H19" i="8"/>
  <c r="G19" i="8"/>
  <c r="F19" i="8"/>
  <c r="E19" i="8"/>
  <c r="D19" i="8"/>
  <c r="N18" i="8"/>
  <c r="M18" i="8"/>
  <c r="L18" i="8"/>
  <c r="K18" i="8"/>
  <c r="J18" i="8"/>
  <c r="I18" i="8"/>
  <c r="H18" i="8"/>
  <c r="G18" i="8"/>
  <c r="F18" i="8"/>
  <c r="E18" i="8"/>
  <c r="D18" i="8"/>
  <c r="C18" i="8"/>
  <c r="N17" i="8"/>
  <c r="M17" i="8"/>
  <c r="L17" i="8"/>
  <c r="K17" i="8"/>
  <c r="J17" i="8"/>
  <c r="I17" i="8"/>
  <c r="H17" i="8"/>
  <c r="G17" i="8"/>
  <c r="F17" i="8"/>
  <c r="E17" i="8"/>
  <c r="D17" i="8"/>
  <c r="C17" i="8"/>
  <c r="N16" i="8"/>
  <c r="M16" i="8"/>
  <c r="L16" i="8"/>
  <c r="K16" i="8"/>
  <c r="J16" i="8"/>
  <c r="I16" i="8"/>
  <c r="H16" i="8"/>
  <c r="G16" i="8"/>
  <c r="F16" i="8"/>
  <c r="E16" i="8"/>
  <c r="D16" i="8"/>
  <c r="C8" i="8"/>
  <c r="C11" i="8"/>
  <c r="N12" i="8"/>
  <c r="M12" i="8"/>
  <c r="L12" i="8"/>
  <c r="K12" i="8"/>
  <c r="J12" i="8"/>
  <c r="I12" i="8"/>
  <c r="H12" i="8"/>
  <c r="G12" i="8"/>
  <c r="F12" i="8"/>
  <c r="E12" i="8"/>
  <c r="D12" i="8"/>
  <c r="C12" i="8"/>
  <c r="N11" i="8"/>
  <c r="M11" i="8"/>
  <c r="L11" i="8"/>
  <c r="K11" i="8"/>
  <c r="J11" i="8"/>
  <c r="I11" i="8"/>
  <c r="H11" i="8"/>
  <c r="G11" i="8"/>
  <c r="F11" i="8"/>
  <c r="E11" i="8"/>
  <c r="D11" i="8"/>
  <c r="N10" i="8"/>
  <c r="M10" i="8"/>
  <c r="L10" i="8"/>
  <c r="K10" i="8"/>
  <c r="J10" i="8"/>
  <c r="I10" i="8"/>
  <c r="H10" i="8"/>
  <c r="G10" i="8"/>
  <c r="F10" i="8"/>
  <c r="E10" i="8"/>
  <c r="D10" i="8"/>
  <c r="C10" i="8"/>
  <c r="N9" i="8"/>
  <c r="M9" i="8"/>
  <c r="L9" i="8"/>
  <c r="K9" i="8"/>
  <c r="J9" i="8"/>
  <c r="I9" i="8"/>
  <c r="H9" i="8"/>
  <c r="G9" i="8"/>
  <c r="F9" i="8"/>
  <c r="E9" i="8"/>
  <c r="D9" i="8"/>
  <c r="C9" i="8"/>
  <c r="N8" i="8"/>
  <c r="M8" i="8"/>
  <c r="L8" i="8"/>
  <c r="K8" i="8"/>
  <c r="J8" i="8"/>
  <c r="I8" i="8"/>
  <c r="H8" i="8"/>
  <c r="G8" i="8"/>
  <c r="F8" i="8"/>
  <c r="E8" i="8"/>
  <c r="D8" i="8"/>
  <c r="M125" i="7"/>
  <c r="L125" i="7"/>
  <c r="K125" i="7"/>
  <c r="J125" i="7"/>
  <c r="I125" i="7"/>
  <c r="H125" i="7"/>
  <c r="G125" i="7"/>
  <c r="F125" i="7"/>
  <c r="E125" i="7"/>
  <c r="D125" i="7"/>
  <c r="C125" i="7"/>
  <c r="B125" i="7"/>
  <c r="M124" i="7"/>
  <c r="L124" i="7"/>
  <c r="K124" i="7"/>
  <c r="J124" i="7"/>
  <c r="I124" i="7"/>
  <c r="H124" i="7"/>
  <c r="G124" i="7"/>
  <c r="F124" i="7"/>
  <c r="E124" i="7"/>
  <c r="D124" i="7"/>
  <c r="C124" i="7"/>
  <c r="B124" i="7"/>
  <c r="M123" i="7"/>
  <c r="L123" i="7"/>
  <c r="K123" i="7"/>
  <c r="J123" i="7"/>
  <c r="I123" i="7"/>
  <c r="H123" i="7"/>
  <c r="G123" i="7"/>
  <c r="F123" i="7"/>
  <c r="E123" i="7"/>
  <c r="D123" i="7"/>
  <c r="C123" i="7"/>
  <c r="B123" i="7"/>
  <c r="M122" i="7"/>
  <c r="L122" i="7"/>
  <c r="K122" i="7"/>
  <c r="J122" i="7"/>
  <c r="I122" i="7"/>
  <c r="H122" i="7"/>
  <c r="G122" i="7"/>
  <c r="F122" i="7"/>
  <c r="E122" i="7"/>
  <c r="D122" i="7"/>
  <c r="C122" i="7"/>
  <c r="B122" i="7"/>
  <c r="M121" i="7"/>
  <c r="L121" i="7"/>
  <c r="K121" i="7"/>
  <c r="J121" i="7"/>
  <c r="I121" i="7"/>
  <c r="H121" i="7"/>
  <c r="G121" i="7"/>
  <c r="F121" i="7"/>
  <c r="E121" i="7"/>
  <c r="D121" i="7"/>
  <c r="C121" i="7"/>
  <c r="B121" i="7"/>
  <c r="N66" i="7"/>
  <c r="N87" i="7"/>
  <c r="M66" i="7"/>
  <c r="M87" i="7"/>
  <c r="L66" i="7"/>
  <c r="L87" i="7"/>
  <c r="K66" i="7"/>
  <c r="K87" i="7"/>
  <c r="J66" i="7"/>
  <c r="J87" i="7"/>
  <c r="I66" i="7"/>
  <c r="I87" i="7"/>
  <c r="H66" i="7"/>
  <c r="H87" i="7"/>
  <c r="G66" i="7"/>
  <c r="G87" i="7"/>
  <c r="F66" i="7"/>
  <c r="F87" i="7"/>
  <c r="E66" i="7"/>
  <c r="E87" i="7"/>
  <c r="D66" i="7"/>
  <c r="D87" i="7"/>
  <c r="C66" i="7"/>
  <c r="C87" i="7"/>
  <c r="N65" i="7"/>
  <c r="N86" i="7"/>
  <c r="M65" i="7"/>
  <c r="M86" i="7"/>
  <c r="L65" i="7"/>
  <c r="L86" i="7"/>
  <c r="K65" i="7"/>
  <c r="K86" i="7"/>
  <c r="J65" i="7"/>
  <c r="J86" i="7"/>
  <c r="I65" i="7"/>
  <c r="I86" i="7"/>
  <c r="H65" i="7"/>
  <c r="H86" i="7"/>
  <c r="G65" i="7"/>
  <c r="G86" i="7"/>
  <c r="F65" i="7"/>
  <c r="F86" i="7"/>
  <c r="E65" i="7"/>
  <c r="E86" i="7"/>
  <c r="D65" i="7"/>
  <c r="D86" i="7"/>
  <c r="C65" i="7"/>
  <c r="C86" i="7"/>
  <c r="N64" i="7"/>
  <c r="N85" i="7"/>
  <c r="M64" i="7"/>
  <c r="M85" i="7"/>
  <c r="L64" i="7"/>
  <c r="L85" i="7"/>
  <c r="K64" i="7"/>
  <c r="K85" i="7"/>
  <c r="J64" i="7"/>
  <c r="J85" i="7"/>
  <c r="I64" i="7"/>
  <c r="I85" i="7"/>
  <c r="H64" i="7"/>
  <c r="H85" i="7"/>
  <c r="G64" i="7"/>
  <c r="G85" i="7"/>
  <c r="F64" i="7"/>
  <c r="F85" i="7"/>
  <c r="E64" i="7"/>
  <c r="E85" i="7"/>
  <c r="D64" i="7"/>
  <c r="D85" i="7"/>
  <c r="C64" i="7"/>
  <c r="C85" i="7"/>
  <c r="N63" i="7"/>
  <c r="N84" i="7"/>
  <c r="M63" i="7"/>
  <c r="M84" i="7"/>
  <c r="L63" i="7"/>
  <c r="L84" i="7"/>
  <c r="K63" i="7"/>
  <c r="K84" i="7"/>
  <c r="J63" i="7"/>
  <c r="J84" i="7"/>
  <c r="I63" i="7"/>
  <c r="I84" i="7"/>
  <c r="H63" i="7"/>
  <c r="H84" i="7"/>
  <c r="G63" i="7"/>
  <c r="G84" i="7"/>
  <c r="F63" i="7"/>
  <c r="F84" i="7"/>
  <c r="E63" i="7"/>
  <c r="E84" i="7"/>
  <c r="D63" i="7"/>
  <c r="D84" i="7"/>
  <c r="C63" i="7"/>
  <c r="C84" i="7"/>
  <c r="N62" i="7"/>
  <c r="N83" i="7"/>
  <c r="M62" i="7"/>
  <c r="M83" i="7"/>
  <c r="L62" i="7"/>
  <c r="L83" i="7"/>
  <c r="K62" i="7"/>
  <c r="K83" i="7"/>
  <c r="J62" i="7"/>
  <c r="J83" i="7"/>
  <c r="I62" i="7"/>
  <c r="I83" i="7"/>
  <c r="H62" i="7"/>
  <c r="H83" i="7"/>
  <c r="G62" i="7"/>
  <c r="G83" i="7"/>
  <c r="F62" i="7"/>
  <c r="F83" i="7"/>
  <c r="E62" i="7"/>
  <c r="E83" i="7"/>
  <c r="D62" i="7"/>
  <c r="D83" i="7"/>
  <c r="C62" i="7"/>
  <c r="C83" i="7"/>
  <c r="N61" i="7"/>
  <c r="N82" i="7"/>
  <c r="M61" i="7"/>
  <c r="M82" i="7"/>
  <c r="L61" i="7"/>
  <c r="L82" i="7"/>
  <c r="K61" i="7"/>
  <c r="K82" i="7"/>
  <c r="J61" i="7"/>
  <c r="J82" i="7"/>
  <c r="I61" i="7"/>
  <c r="I82" i="7"/>
  <c r="H61" i="7"/>
  <c r="H82" i="7"/>
  <c r="G61" i="7"/>
  <c r="G82" i="7"/>
  <c r="F61" i="7"/>
  <c r="F82" i="7"/>
  <c r="E61" i="7"/>
  <c r="E82" i="7"/>
  <c r="D61" i="7"/>
  <c r="D82" i="7"/>
  <c r="C61" i="7"/>
  <c r="C82" i="7"/>
  <c r="N60" i="7"/>
  <c r="N81" i="7"/>
  <c r="M60" i="7"/>
  <c r="M81" i="7"/>
  <c r="L60" i="7"/>
  <c r="L81" i="7"/>
  <c r="K60" i="7"/>
  <c r="K81" i="7"/>
  <c r="J60" i="7"/>
  <c r="J81" i="7"/>
  <c r="I60" i="7"/>
  <c r="I81" i="7"/>
  <c r="H60" i="7"/>
  <c r="H81" i="7"/>
  <c r="G60" i="7"/>
  <c r="G81" i="7"/>
  <c r="F60" i="7"/>
  <c r="F81" i="7"/>
  <c r="E60" i="7"/>
  <c r="E81" i="7"/>
  <c r="D60" i="7"/>
  <c r="D81" i="7"/>
  <c r="C60" i="7"/>
  <c r="C81" i="7"/>
  <c r="N59" i="7"/>
  <c r="N80" i="7"/>
  <c r="M59" i="7"/>
  <c r="M80" i="7"/>
  <c r="L59" i="7"/>
  <c r="L80" i="7"/>
  <c r="K59" i="7"/>
  <c r="K80" i="7"/>
  <c r="J59" i="7"/>
  <c r="J80" i="7"/>
  <c r="I59" i="7"/>
  <c r="I80" i="7"/>
  <c r="H59" i="7"/>
  <c r="H80" i="7"/>
  <c r="G59" i="7"/>
  <c r="G80" i="7"/>
  <c r="F59" i="7"/>
  <c r="F80" i="7"/>
  <c r="E59" i="7"/>
  <c r="E80" i="7"/>
  <c r="D59" i="7"/>
  <c r="D80" i="7"/>
  <c r="C59" i="7"/>
  <c r="C80" i="7"/>
  <c r="N58" i="7"/>
  <c r="N79" i="7"/>
  <c r="M58" i="7"/>
  <c r="M79" i="7"/>
  <c r="L58" i="7"/>
  <c r="L79" i="7"/>
  <c r="K58" i="7"/>
  <c r="K79" i="7"/>
  <c r="J58" i="7"/>
  <c r="J79" i="7"/>
  <c r="I58" i="7"/>
  <c r="I79" i="7"/>
  <c r="H58" i="7"/>
  <c r="H79" i="7"/>
  <c r="G58" i="7"/>
  <c r="G79" i="7"/>
  <c r="F58" i="7"/>
  <c r="F79" i="7"/>
  <c r="E58" i="7"/>
  <c r="E79" i="7"/>
  <c r="D58" i="7"/>
  <c r="D79" i="7"/>
  <c r="C58" i="7"/>
  <c r="C79" i="7"/>
  <c r="N57" i="7"/>
  <c r="N78" i="7"/>
  <c r="M57" i="7"/>
  <c r="M78" i="7"/>
  <c r="L57" i="7"/>
  <c r="L78" i="7"/>
  <c r="K57" i="7"/>
  <c r="K78" i="7"/>
  <c r="J57" i="7"/>
  <c r="J78" i="7"/>
  <c r="I57" i="7"/>
  <c r="I78" i="7"/>
  <c r="H57" i="7"/>
  <c r="H78" i="7"/>
  <c r="G57" i="7"/>
  <c r="G78" i="7"/>
  <c r="F57" i="7"/>
  <c r="F78" i="7"/>
  <c r="E57" i="7"/>
  <c r="E78" i="7"/>
  <c r="D57" i="7"/>
  <c r="D78" i="7"/>
  <c r="C57" i="7"/>
  <c r="C78" i="7"/>
  <c r="N56" i="7"/>
  <c r="N77" i="7"/>
  <c r="M56" i="7"/>
  <c r="M77" i="7"/>
  <c r="L56" i="7"/>
  <c r="L77" i="7"/>
  <c r="K56" i="7"/>
  <c r="K77" i="7"/>
  <c r="J56" i="7"/>
  <c r="J77" i="7"/>
  <c r="I56" i="7"/>
  <c r="I77" i="7"/>
  <c r="H56" i="7"/>
  <c r="H77" i="7"/>
  <c r="G56" i="7"/>
  <c r="G77" i="7"/>
  <c r="F56" i="7"/>
  <c r="F77" i="7"/>
  <c r="E56" i="7"/>
  <c r="E77" i="7"/>
  <c r="D56" i="7"/>
  <c r="D77" i="7"/>
  <c r="C56" i="7"/>
  <c r="C77" i="7"/>
  <c r="N55" i="7"/>
  <c r="N76" i="7"/>
  <c r="M55" i="7"/>
  <c r="M76" i="7"/>
  <c r="L55" i="7"/>
  <c r="L76" i="7"/>
  <c r="K55" i="7"/>
  <c r="K76" i="7"/>
  <c r="J55" i="7"/>
  <c r="J76" i="7"/>
  <c r="I55" i="7"/>
  <c r="I76" i="7"/>
  <c r="H55" i="7"/>
  <c r="H76" i="7"/>
  <c r="G55" i="7"/>
  <c r="G76" i="7"/>
  <c r="F55" i="7"/>
  <c r="F76" i="7"/>
  <c r="E55" i="7"/>
  <c r="E76" i="7"/>
  <c r="D55" i="7"/>
  <c r="D76" i="7"/>
  <c r="C55" i="7"/>
  <c r="C76" i="7"/>
  <c r="N54" i="7"/>
  <c r="N75" i="7"/>
  <c r="M54" i="7"/>
  <c r="M75" i="7"/>
  <c r="L54" i="7"/>
  <c r="L75" i="7"/>
  <c r="K54" i="7"/>
  <c r="K75" i="7"/>
  <c r="J54" i="7"/>
  <c r="J75" i="7"/>
  <c r="I54" i="7"/>
  <c r="I75" i="7"/>
  <c r="H54" i="7"/>
  <c r="H75" i="7"/>
  <c r="G54" i="7"/>
  <c r="G75" i="7"/>
  <c r="F54" i="7"/>
  <c r="F75" i="7"/>
  <c r="E54" i="7"/>
  <c r="E75" i="7"/>
  <c r="D54" i="7"/>
  <c r="D75" i="7"/>
  <c r="C54" i="7"/>
  <c r="C75" i="7"/>
  <c r="N53" i="7"/>
  <c r="N74" i="7"/>
  <c r="M53" i="7"/>
  <c r="M74" i="7"/>
  <c r="L53" i="7"/>
  <c r="L74" i="7"/>
  <c r="K53" i="7"/>
  <c r="K74" i="7"/>
  <c r="J53" i="7"/>
  <c r="J74" i="7"/>
  <c r="I53" i="7"/>
  <c r="I74" i="7"/>
  <c r="H53" i="7"/>
  <c r="H74" i="7"/>
  <c r="G53" i="7"/>
  <c r="G74" i="7"/>
  <c r="F53" i="7"/>
  <c r="F74" i="7"/>
  <c r="E53" i="7"/>
  <c r="E74" i="7"/>
  <c r="D53" i="7"/>
  <c r="D74" i="7"/>
  <c r="C53" i="7"/>
  <c r="C74" i="7"/>
  <c r="N52" i="7"/>
  <c r="N73" i="7"/>
  <c r="M52" i="7"/>
  <c r="M73" i="7"/>
  <c r="L52" i="7"/>
  <c r="L73" i="7"/>
  <c r="K52" i="7"/>
  <c r="K73" i="7"/>
  <c r="J52" i="7"/>
  <c r="J73" i="7"/>
  <c r="I52" i="7"/>
  <c r="I73" i="7"/>
  <c r="H52" i="7"/>
  <c r="H73" i="7"/>
  <c r="G52" i="7"/>
  <c r="G73" i="7"/>
  <c r="F52" i="7"/>
  <c r="F73" i="7"/>
  <c r="E52" i="7"/>
  <c r="E73" i="7"/>
  <c r="D52" i="7"/>
  <c r="D73" i="7"/>
  <c r="C52" i="7"/>
  <c r="C73" i="7"/>
  <c r="N51" i="7"/>
  <c r="N72" i="7"/>
  <c r="M51" i="7"/>
  <c r="M72" i="7"/>
  <c r="L51" i="7"/>
  <c r="L72" i="7"/>
  <c r="K51" i="7"/>
  <c r="K72" i="7"/>
  <c r="J51" i="7"/>
  <c r="J72" i="7"/>
  <c r="I51" i="7"/>
  <c r="I72" i="7"/>
  <c r="H51" i="7"/>
  <c r="H72" i="7"/>
  <c r="G51" i="7"/>
  <c r="G72" i="7"/>
  <c r="F51" i="7"/>
  <c r="F72" i="7"/>
  <c r="E51" i="7"/>
  <c r="E72" i="7"/>
  <c r="D51" i="7"/>
  <c r="D72" i="7"/>
  <c r="C51" i="7"/>
  <c r="C72" i="7"/>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alcChain>
</file>

<file path=xl/sharedStrings.xml><?xml version="1.0" encoding="utf-8"?>
<sst xmlns="http://schemas.openxmlformats.org/spreadsheetml/2006/main" count="9924" uniqueCount="271">
  <si>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</si>
  <si>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</si>
  <si>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</si>
  <si>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</si>
  <si>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</si>
  <si>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</si>
  <si>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</si>
  <si>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</si>
  <si>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</si>
  <si>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</si>
  <si>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</si>
  <si>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</si>
  <si>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</si>
  <si>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</si>
  <si>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</si>
  <si>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</si>
  <si>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</si>
  <si>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</si>
  <si>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</si>
  <si>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</si>
  <si>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</si>
  <si>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</si>
  <si>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</si>
  <si>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</si>
  <si>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</si>
  <si>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</si>
  <si>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</si>
  <si>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</si>
  <si>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</si>
  <si>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</si>
  <si>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</si>
  <si>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</si>
  <si>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</si>
  <si>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</si>
  <si>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</si>
  <si>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</si>
  <si>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</si>
  <si>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</si>
  <si>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</si>
  <si>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</si>
  <si>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</si>
  <si>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</si>
  <si>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</si>
  <si>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</si>
  <si>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</si>
  <si>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</si>
  <si>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</si>
  <si>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</si>
  <si>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</si>
  <si>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</si>
  <si>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</si>
  <si>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</si>
  <si>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</si>
  <si>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</si>
  <si>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</si>
  <si>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</si>
  <si>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</si>
  <si>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</si>
  <si>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</si>
  <si>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</si>
  <si>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</si>
  <si>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</si>
  <si>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</si>
  <si>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</si>
  <si>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</si>
  <si>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</si>
  <si>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</si>
  <si>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</si>
  <si>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</si>
  <si>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</si>
  <si>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</si>
  <si>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</si>
  <si>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</si>
  <si>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</si>
  <si>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</si>
  <si>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</si>
  <si>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</si>
  <si>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</si>
  <si>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</si>
  <si>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</si>
  <si>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</si>
  <si>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</si>
  <si>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</si>
  <si>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</si>
  <si>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</si>
  <si>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</si>
  <si>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</si>
  <si>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</si>
  <si>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</si>
  <si>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</si>
  <si>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</si>
  <si>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</si>
  <si>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</si>
  <si>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</si>
  <si>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</si>
  <si>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</si>
  <si>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</si>
  <si>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</si>
  <si>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</si>
  <si>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</si>
  <si>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</si>
  <si>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</si>
  <si>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</si>
  <si>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</si>
  <si>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</si>
  <si>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</si>
  <si>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</si>
  <si>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</si>
  <si>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</si>
  <si>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</si>
  <si>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</si>
  <si>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</si>
  <si>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</si>
  <si>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</si>
  <si>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</si>
  <si>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</si>
  <si>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</si>
  <si>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</si>
  <si>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</si>
  <si>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</si>
  <si>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</si>
  <si>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</si>
  <si>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</si>
  <si>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</si>
  <si>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</si>
  <si>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</si>
  <si>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</si>
  <si>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</si>
  <si>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</si>
  <si>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</si>
  <si>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</si>
  <si>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</si>
  <si>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</si>
  <si>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</si>
  <si>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</si>
  <si>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</si>
  <si>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</si>
  <si>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</si>
  <si>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</si>
  <si>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</si>
  <si>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</si>
  <si>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</si>
  <si>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</si>
  <si>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</si>
  <si>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</si>
  <si>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</si>
  <si>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</si>
  <si>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</si>
  <si>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</si>
  <si>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</si>
  <si>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</si>
  <si>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</si>
  <si>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</si>
  <si>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</si>
  <si>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</si>
  <si>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</si>
  <si>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</si>
  <si>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</si>
  <si>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</si>
  <si>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</si>
  <si>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</si>
  <si>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</si>
  <si>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</si>
  <si>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</si>
  <si>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</si>
  <si>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</si>
  <si>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</si>
  <si>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</si>
  <si>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</si>
  <si>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</si>
  <si>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</si>
  <si>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</si>
  <si>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</si>
  <si>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</si>
  <si>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</si>
  <si>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</si>
  <si>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</si>
  <si>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</si>
  <si>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</si>
  <si>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</si>
  <si>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</si>
  <si>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</si>
  <si>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</si>
  <si>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</si>
  <si>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</si>
  <si>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</si>
  <si>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</si>
  <si>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</si>
  <si>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</si>
  <si>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</si>
  <si>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</si>
  <si>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</si>
  <si>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</si>
  <si>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</si>
  <si>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</si>
  <si>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</si>
  <si>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</si>
  <si>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</si>
  <si>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</si>
  <si>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</si>
  <si>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</si>
  <si>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</si>
  <si>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</si>
  <si>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</si>
  <si>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</si>
  <si>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</si>
  <si>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</si>
  <si>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</si>
  <si>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</si>
  <si>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</si>
  <si>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</si>
  <si>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</si>
  <si>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</si>
  <si>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</si>
  <si>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</si>
  <si>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</si>
  <si>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</si>
  <si>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</si>
  <si>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</si>
  <si>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</si>
  <si>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</si>
  <si>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</si>
  <si>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</si>
  <si>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</si>
  <si>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</si>
  <si>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</si>
  <si>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</si>
  <si>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</si>
  <si>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</si>
  <si>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</si>
  <si>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</si>
  <si>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</si>
  <si>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</si>
  <si>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</si>
  <si>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</si>
  <si>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</si>
  <si>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</si>
  <si>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</si>
  <si>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</si>
  <si>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</si>
  <si>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</si>
  <si>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</si>
  <si>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</si>
  <si>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</si>
  <si>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</si>
  <si>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</si>
  <si>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</si>
  <si>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Costs are HIGHEST in Q1 (Jan - Mar)</t>
  </si>
  <si>
    <t xml:space="preserve">Inelastic. With an either a high cost or low cost within +/- $20, the customer still demands to utilize the same amount of water. As the customer uses more water and the price increases, the demand actually increases as well during certain months. The customer seems to be fine with paying extra during certain months (Jan,Feb, Mar Q1)
</t>
  </si>
  <si>
    <t xml:space="preserve">This looks Inelastic. The price does not vary at different levels of demand. In fact, customers demand more even when the price increases, showing it is a 'needed' item or a 'necessity'. Seems the customer will find a way to pay more. With an either a high cost or low cost, the customer still demands to utilize the same amount of water. 
</t>
  </si>
  <si>
    <t xml:space="preserve">Inelastic. With an either a high cost or low cost (+/- $20), the customer still demands to utilize the same amount of water. Price does not seem to effect the demand. Customer has the same demand regardless of price. 
</t>
  </si>
  <si>
    <t xml:space="preserve">Inelastic.Even with an increase in price, the demand remains mostly the same.  </t>
  </si>
  <si>
    <t xml:space="preserve">Inelastic. When there is an increase in price, and the customer still demands the same quanities of water. </t>
  </si>
  <si>
    <t xml:space="preserve">Inelastic. You can charge more for this product, and the customer will still buy. Plot poits with even higher price are in the higher demand category as well, so even if the price is high, the customer demand will still be there. </t>
  </si>
  <si>
    <t>Kootha cost to Produce is LOW.</t>
  </si>
  <si>
    <t>Surjek cost to Produce trends significantly HIGHEST of all.</t>
  </si>
  <si>
    <t>Jutik cost to Produce is at MODERATE levels comparatively.</t>
  </si>
  <si>
    <t>Yes. Lower amounts of water produced incur higher cost to produce. Below 150GL.
Economies of scale principle takes effect AFTER 150GL in water production, w/decreased cost to produce.</t>
  </si>
  <si>
    <t>Yes. Lower amounts of water produced incur higher cost to produce. Below 250GL.
Economies of scale principle takes effect AFTER 250GL in water production, w/decreased cost to produce.</t>
  </si>
  <si>
    <t>Yes, but it is less pronounced overall in the Jutik plant. Lower amounts of water produced incur higher cost to produce. Below 200GL.
Economies of scale principle takes effect AFTER 200GL in water production, with a trending decreased cost to produce.</t>
  </si>
  <si>
    <t xml:space="preserve">Surjek plant has significant variance in (budget - actuals) which seems to be bringing the overall average down considerably. </t>
  </si>
  <si>
    <t xml:space="preserve">Water demand looks to be highest in Q1. Price can be increased regardless of the season. Maintence in Q1 is not recommended as this is when water demand is at it's highest level.and the price could be increased without a major impact on demand. </t>
  </si>
  <si>
    <t>Q1 holds the highest levels of demand AND price.</t>
  </si>
  <si>
    <t xml:space="preserve">Q1 has the highest water deman AND price. We can increase price even with increase in demand, within competitive reason. From this prespective, maintence in Q1 is not recommended. </t>
  </si>
  <si>
    <t xml:space="preserve">Revenue Reduction will be LOWEST (as in least severe) if we do maintenance in Q4. </t>
  </si>
  <si>
    <t xml:space="preserve">This will ensure revenues stay as high as possible. </t>
  </si>
  <si>
    <t>GL</t>
  </si>
  <si>
    <t>should be 25</t>
  </si>
  <si>
    <t>should be 54.23</t>
  </si>
  <si>
    <t>should be 35.80</t>
  </si>
  <si>
    <t xml:space="preserve">What trends do you notice when analysing the Financial Variance? Surjek plant has significant variance in (budget - actuals) which seems to be bringing the overall average down considerably.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</si>
</sst>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 numFmtId="170" formatCode="&quot;$&quot;#,##0.00;[Red]&quot;$&quot;#,##0.00"/>
  </numFmts>
  <fonts count="51" x14ac:knownFonts="1">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8"/>
      <name val="Calibri"/>
    </font>
  </fonts>
  <fills count="14">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rgb="FFFFFF00"/>
        <bgColor indexed="64"/>
      </patternFill>
    </fill>
  </fills>
  <borders count="36">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205">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8"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2" fontId="0" fillId="0" borderId="0" xfId="0" applyNumberFormat="1" applyFont="1" applyAlignment="1"/>
    <xf numFmtId="164" fontId="0" fillId="0" borderId="0" xfId="0" applyNumberFormat="1" applyFont="1" applyAlignment="1"/>
    <xf numFmtId="166" fontId="0" fillId="0" borderId="0" xfId="0" applyNumberFormat="1" applyFont="1" applyAlignment="1"/>
    <xf numFmtId="170" fontId="12" fillId="0" borderId="0" xfId="0" applyNumberFormat="1" applyFont="1"/>
    <xf numFmtId="10" fontId="3" fillId="13" borderId="0" xfId="0" applyNumberFormat="1" applyFont="1" applyFill="1"/>
    <xf numFmtId="0" fontId="12" fillId="13" borderId="0" xfId="0" applyFont="1" applyFill="1"/>
    <xf numFmtId="168" fontId="3" fillId="13" borderId="10" xfId="0" applyNumberFormat="1" applyFont="1" applyFill="1" applyBorder="1"/>
    <xf numFmtId="164" fontId="3" fillId="13" borderId="10" xfId="0" applyNumberFormat="1" applyFont="1" applyFill="1" applyBorder="1"/>
    <xf numFmtId="0" fontId="3" fillId="0" borderId="0" xfId="0" applyFont="1" applyAlignment="1">
      <alignment wrapText="1"/>
    </xf>
    <xf numFmtId="0" fontId="0" fillId="0" borderId="0" xfId="0" applyFont="1" applyAlignment="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2" fillId="7" borderId="6" xfId="0" applyFont="1" applyFill="1" applyBorder="1" applyAlignment="1">
      <alignment wrapText="1"/>
    </xf>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2" xfId="0" applyFont="1" applyFill="1" applyBorder="1" applyAlignment="1">
      <alignment wrapText="1"/>
    </xf>
    <xf numFmtId="0" fontId="3" fillId="7" borderId="12" xfId="0" applyFont="1" applyFill="1" applyBorder="1" applyAlignment="1">
      <alignment wrapText="1"/>
    </xf>
    <xf numFmtId="0" fontId="15" fillId="0" borderId="0" xfId="0" applyFont="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cellXfs>
  <cellStyles count="1">
    <cellStyle name="Normal" xfId="0" builtinId="0"/>
  </cellStyles>
  <dxfs count="1">
    <dxf>
      <fill>
        <patternFill patternType="solid">
          <fgColor rgb="FFE2EFD9"/>
          <bgColor rgb="FFE2EFD9"/>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charts/_rels/chart16.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v>Soft Water Volume </c:v>
          </c:tx>
          <c:spPr>
            <a:ln w="31750">
              <a:noFill/>
            </a:ln>
          </c:spPr>
          <c:xVal>
            <c:numRef>
              <c:f>'Water Trading Repository Table'!$C$3:$C$732</c:f>
              <c:numCache>
                <c:formatCode>"$"#,##0.00</c:formatCode>
                <c:ptCount val="730"/>
                <c:pt idx="0">
                  <c:v>89.33425</c:v>
                </c:pt>
                <c:pt idx="1">
                  <c:v>61.946</c:v>
                </c:pt>
                <c:pt idx="2">
                  <c:v>45.9017499999999</c:v>
                </c:pt>
                <c:pt idx="3">
                  <c:v>80.85825</c:v>
                </c:pt>
                <c:pt idx="4">
                  <c:v>55.9618333333333</c:v>
                </c:pt>
                <c:pt idx="5">
                  <c:v>101.094833333333</c:v>
                </c:pt>
                <c:pt idx="6">
                  <c:v>26.665</c:v>
                </c:pt>
                <c:pt idx="7">
                  <c:v>38.8945454545454</c:v>
                </c:pt>
                <c:pt idx="8">
                  <c:v>46.715</c:v>
                </c:pt>
                <c:pt idx="9">
                  <c:v>46.2086363636363</c:v>
                </c:pt>
                <c:pt idx="10">
                  <c:v>41.856</c:v>
                </c:pt>
                <c:pt idx="11">
                  <c:v>46.0137499999999</c:v>
                </c:pt>
                <c:pt idx="12">
                  <c:v>34.894375</c:v>
                </c:pt>
                <c:pt idx="13">
                  <c:v>53.3129166666666</c:v>
                </c:pt>
                <c:pt idx="14">
                  <c:v>70.3070833333333</c:v>
                </c:pt>
                <c:pt idx="15">
                  <c:v>64.5529166666666</c:v>
                </c:pt>
                <c:pt idx="16">
                  <c:v>49.77625</c:v>
                </c:pt>
                <c:pt idx="17">
                  <c:v>61.4833333333333</c:v>
                </c:pt>
                <c:pt idx="18">
                  <c:v>56.4070833333333</c:v>
                </c:pt>
                <c:pt idx="19">
                  <c:v>69.81375</c:v>
                </c:pt>
                <c:pt idx="20">
                  <c:v>53.6095833333333</c:v>
                </c:pt>
                <c:pt idx="21">
                  <c:v>53.2916666666666</c:v>
                </c:pt>
                <c:pt idx="22">
                  <c:v>53.8445833333333</c:v>
                </c:pt>
                <c:pt idx="23">
                  <c:v>53.3479166666666</c:v>
                </c:pt>
                <c:pt idx="24">
                  <c:v>55.7121666666666</c:v>
                </c:pt>
                <c:pt idx="25">
                  <c:v>66.45083333333331</c:v>
                </c:pt>
                <c:pt idx="26">
                  <c:v>78.9985833333333</c:v>
                </c:pt>
                <c:pt idx="27">
                  <c:v>159.797333333333</c:v>
                </c:pt>
                <c:pt idx="28">
                  <c:v>108.421</c:v>
                </c:pt>
                <c:pt idx="29">
                  <c:v>132.914</c:v>
                </c:pt>
                <c:pt idx="30">
                  <c:v>68.8665833333333</c:v>
                </c:pt>
                <c:pt idx="31">
                  <c:v>50.4875</c:v>
                </c:pt>
                <c:pt idx="32">
                  <c:v>47.1818333333333</c:v>
                </c:pt>
                <c:pt idx="33">
                  <c:v>43.9378333333333</c:v>
                </c:pt>
                <c:pt idx="34">
                  <c:v>50.634125</c:v>
                </c:pt>
                <c:pt idx="35">
                  <c:v>50.1071666666666</c:v>
                </c:pt>
                <c:pt idx="36">
                  <c:v>43.7679999999999</c:v>
                </c:pt>
                <c:pt idx="37">
                  <c:v>72.0318333333333</c:v>
                </c:pt>
                <c:pt idx="38">
                  <c:v>44.5263333333333</c:v>
                </c:pt>
                <c:pt idx="39">
                  <c:v>65.8818333333333</c:v>
                </c:pt>
                <c:pt idx="40">
                  <c:v>47.2516666666666</c:v>
                </c:pt>
                <c:pt idx="41">
                  <c:v>63.3381666666666</c:v>
                </c:pt>
                <c:pt idx="42">
                  <c:v>49.39425</c:v>
                </c:pt>
                <c:pt idx="43">
                  <c:v>77.9152499999999</c:v>
                </c:pt>
                <c:pt idx="44">
                  <c:v>48.65125</c:v>
                </c:pt>
                <c:pt idx="45">
                  <c:v>59.6629166666666</c:v>
                </c:pt>
                <c:pt idx="46">
                  <c:v>44.107909090909</c:v>
                </c:pt>
                <c:pt idx="47">
                  <c:v>45.83875</c:v>
                </c:pt>
                <c:pt idx="48">
                  <c:v>51.1445833333333</c:v>
                </c:pt>
                <c:pt idx="49">
                  <c:v>73.9905</c:v>
                </c:pt>
                <c:pt idx="50">
                  <c:v>49.5535833333333</c:v>
                </c:pt>
                <c:pt idx="51">
                  <c:v>69.31841666666659</c:v>
                </c:pt>
                <c:pt idx="52">
                  <c:v>59.5356666666666</c:v>
                </c:pt>
                <c:pt idx="53">
                  <c:v>87.515</c:v>
                </c:pt>
                <c:pt idx="54">
                  <c:v>47.82025</c:v>
                </c:pt>
                <c:pt idx="55">
                  <c:v>70.2178333333333</c:v>
                </c:pt>
                <c:pt idx="56">
                  <c:v>63.7313333333333</c:v>
                </c:pt>
                <c:pt idx="57">
                  <c:v>81.9909166666666</c:v>
                </c:pt>
                <c:pt idx="58">
                  <c:v>60.9058333333333</c:v>
                </c:pt>
                <c:pt idx="59">
                  <c:v>73.40933333333329</c:v>
                </c:pt>
                <c:pt idx="60">
                  <c:v>48.4906666666666</c:v>
                </c:pt>
                <c:pt idx="61">
                  <c:v>92.9889999999999</c:v>
                </c:pt>
                <c:pt idx="62">
                  <c:v>56.50075</c:v>
                </c:pt>
                <c:pt idx="63">
                  <c:v>66.6379166666666</c:v>
                </c:pt>
                <c:pt idx="64">
                  <c:v>41.8456666666666</c:v>
                </c:pt>
                <c:pt idx="65">
                  <c:v>86.52533333333329</c:v>
                </c:pt>
                <c:pt idx="66">
                  <c:v>58.5831666666666</c:v>
                </c:pt>
                <c:pt idx="67">
                  <c:v>60.7729166666666</c:v>
                </c:pt>
                <c:pt idx="68">
                  <c:v>42.9464285714285</c:v>
                </c:pt>
                <c:pt idx="69">
                  <c:v>55.4691666666666</c:v>
                </c:pt>
                <c:pt idx="70">
                  <c:v>48.9171428571428</c:v>
                </c:pt>
                <c:pt idx="71">
                  <c:v>45.3404166666666</c:v>
                </c:pt>
                <c:pt idx="72">
                  <c:v>39.4445833333333</c:v>
                </c:pt>
                <c:pt idx="73">
                  <c:v>43.4825</c:v>
                </c:pt>
                <c:pt idx="74">
                  <c:v>42.50875</c:v>
                </c:pt>
                <c:pt idx="75">
                  <c:v>53.6637499999999</c:v>
                </c:pt>
                <c:pt idx="76">
                  <c:v>66.76125</c:v>
                </c:pt>
                <c:pt idx="77">
                  <c:v>61.3454166666666</c:v>
                </c:pt>
                <c:pt idx="78">
                  <c:v>67.13875</c:v>
                </c:pt>
                <c:pt idx="79">
                  <c:v>76.0045833333333</c:v>
                </c:pt>
                <c:pt idx="80">
                  <c:v>43.4158333333333</c:v>
                </c:pt>
                <c:pt idx="81">
                  <c:v>49.0375</c:v>
                </c:pt>
                <c:pt idx="82">
                  <c:v>37.9716666666666</c:v>
                </c:pt>
                <c:pt idx="83">
                  <c:v>50.85375</c:v>
                </c:pt>
                <c:pt idx="84">
                  <c:v>45.6304166666666</c:v>
                </c:pt>
                <c:pt idx="85">
                  <c:v>44.035</c:v>
                </c:pt>
                <c:pt idx="86">
                  <c:v>174.000916666666</c:v>
                </c:pt>
                <c:pt idx="87">
                  <c:v>187.01125</c:v>
                </c:pt>
                <c:pt idx="88">
                  <c:v>62.7718333333333</c:v>
                </c:pt>
                <c:pt idx="89">
                  <c:v>63.74125</c:v>
                </c:pt>
                <c:pt idx="90">
                  <c:v>53.0446666666666</c:v>
                </c:pt>
                <c:pt idx="91">
                  <c:v>68.5991666666666</c:v>
                </c:pt>
                <c:pt idx="92">
                  <c:v>49.8786666666666</c:v>
                </c:pt>
                <c:pt idx="93">
                  <c:v>83.3418333333333</c:v>
                </c:pt>
                <c:pt idx="94">
                  <c:v>48.2404166666666</c:v>
                </c:pt>
                <c:pt idx="95">
                  <c:v>40.6566666666666</c:v>
                </c:pt>
                <c:pt idx="96">
                  <c:v>34.2363</c:v>
                </c:pt>
                <c:pt idx="97">
                  <c:v>41.783</c:v>
                </c:pt>
                <c:pt idx="98">
                  <c:v>38.522625</c:v>
                </c:pt>
                <c:pt idx="99">
                  <c:v>66.54175</c:v>
                </c:pt>
                <c:pt idx="100">
                  <c:v>46.5254166666666</c:v>
                </c:pt>
                <c:pt idx="101">
                  <c:v>153.26475</c:v>
                </c:pt>
                <c:pt idx="102">
                  <c:v>58.4922499999999</c:v>
                </c:pt>
                <c:pt idx="103">
                  <c:v>102.680583333333</c:v>
                </c:pt>
                <c:pt idx="104">
                  <c:v>60.4286666666666</c:v>
                </c:pt>
                <c:pt idx="105">
                  <c:v>44.07575</c:v>
                </c:pt>
                <c:pt idx="106">
                  <c:v>41.51825</c:v>
                </c:pt>
                <c:pt idx="107">
                  <c:v>53.703</c:v>
                </c:pt>
                <c:pt idx="108">
                  <c:v>48.4851666666666</c:v>
                </c:pt>
                <c:pt idx="109">
                  <c:v>51.2385</c:v>
                </c:pt>
                <c:pt idx="110">
                  <c:v>45.216</c:v>
                </c:pt>
                <c:pt idx="111">
                  <c:v>80.2231666666666</c:v>
                </c:pt>
                <c:pt idx="112">
                  <c:v>59.2688333333333</c:v>
                </c:pt>
                <c:pt idx="113">
                  <c:v>122.024166666666</c:v>
                </c:pt>
                <c:pt idx="114">
                  <c:v>52.3751666666666</c:v>
                </c:pt>
                <c:pt idx="115">
                  <c:v>86.0031666666666</c:v>
                </c:pt>
                <c:pt idx="116">
                  <c:v>46.1484166666666</c:v>
                </c:pt>
                <c:pt idx="117">
                  <c:v>80.90525</c:v>
                </c:pt>
                <c:pt idx="118">
                  <c:v>69.3946666666666</c:v>
                </c:pt>
                <c:pt idx="119">
                  <c:v>52.2005</c:v>
                </c:pt>
                <c:pt idx="120">
                  <c:v>51.4696666666666</c:v>
                </c:pt>
                <c:pt idx="121">
                  <c:v>80.4570833333333</c:v>
                </c:pt>
                <c:pt idx="122">
                  <c:v>63.776</c:v>
                </c:pt>
                <c:pt idx="123">
                  <c:v>79.9641666666666</c:v>
                </c:pt>
                <c:pt idx="124">
                  <c:v>48.1491666666666</c:v>
                </c:pt>
                <c:pt idx="125">
                  <c:v>72.47625</c:v>
                </c:pt>
                <c:pt idx="126">
                  <c:v>50.1383333333333</c:v>
                </c:pt>
                <c:pt idx="127">
                  <c:v>43.4670833333333</c:v>
                </c:pt>
                <c:pt idx="128">
                  <c:v>35.8283333333333</c:v>
                </c:pt>
                <c:pt idx="129">
                  <c:v>44.2408333333333</c:v>
                </c:pt>
                <c:pt idx="130">
                  <c:v>48.47625</c:v>
                </c:pt>
                <c:pt idx="131">
                  <c:v>64.3920833333333</c:v>
                </c:pt>
                <c:pt idx="132">
                  <c:v>57.5066666666666</c:v>
                </c:pt>
                <c:pt idx="133">
                  <c:v>60.60125</c:v>
                </c:pt>
                <c:pt idx="134">
                  <c:v>59.6954166666666</c:v>
                </c:pt>
                <c:pt idx="135">
                  <c:v>63.4149999999999</c:v>
                </c:pt>
                <c:pt idx="136">
                  <c:v>40.5864285714285</c:v>
                </c:pt>
                <c:pt idx="137">
                  <c:v>51.2125</c:v>
                </c:pt>
                <c:pt idx="138">
                  <c:v>32.0704545454545</c:v>
                </c:pt>
                <c:pt idx="139">
                  <c:v>57.2349999999999</c:v>
                </c:pt>
                <c:pt idx="140">
                  <c:v>40.7399999999999</c:v>
                </c:pt>
                <c:pt idx="141">
                  <c:v>46.8758333333333</c:v>
                </c:pt>
                <c:pt idx="142">
                  <c:v>35.6323636363636</c:v>
                </c:pt>
                <c:pt idx="143">
                  <c:v>49.2004166666666</c:v>
                </c:pt>
                <c:pt idx="144">
                  <c:v>50.58075</c:v>
                </c:pt>
                <c:pt idx="145">
                  <c:v>47.9710909090909</c:v>
                </c:pt>
                <c:pt idx="146">
                  <c:v>56.9445</c:v>
                </c:pt>
                <c:pt idx="147">
                  <c:v>55.5179166666666</c:v>
                </c:pt>
                <c:pt idx="148">
                  <c:v>42.7791428571428</c:v>
                </c:pt>
                <c:pt idx="149">
                  <c:v>50.0963333333333</c:v>
                </c:pt>
                <c:pt idx="150">
                  <c:v>56.7529999999999</c:v>
                </c:pt>
                <c:pt idx="151">
                  <c:v>62.2336666666666</c:v>
                </c:pt>
                <c:pt idx="152">
                  <c:v>58.3765833333333</c:v>
                </c:pt>
                <c:pt idx="153">
                  <c:v>76.4461666666666</c:v>
                </c:pt>
                <c:pt idx="154">
                  <c:v>59.41725</c:v>
                </c:pt>
                <c:pt idx="155">
                  <c:v>77.6890833333333</c:v>
                </c:pt>
                <c:pt idx="156">
                  <c:v>60.7068333333333</c:v>
                </c:pt>
                <c:pt idx="157">
                  <c:v>54.0755</c:v>
                </c:pt>
                <c:pt idx="158">
                  <c:v>58.0740909090909</c:v>
                </c:pt>
                <c:pt idx="159">
                  <c:v>58.9476666666666</c:v>
                </c:pt>
                <c:pt idx="160">
                  <c:v>50.5504444444444</c:v>
                </c:pt>
                <c:pt idx="161">
                  <c:v>54.70925</c:v>
                </c:pt>
                <c:pt idx="162">
                  <c:v>44.05525</c:v>
                </c:pt>
                <c:pt idx="163">
                  <c:v>52.3754</c:v>
                </c:pt>
                <c:pt idx="164">
                  <c:v>56.051</c:v>
                </c:pt>
                <c:pt idx="165">
                  <c:v>49.2473636363636</c:v>
                </c:pt>
                <c:pt idx="166">
                  <c:v>51.720125</c:v>
                </c:pt>
                <c:pt idx="167">
                  <c:v>58.3611666666666</c:v>
                </c:pt>
                <c:pt idx="168">
                  <c:v>39.4937142857142</c:v>
                </c:pt>
                <c:pt idx="169">
                  <c:v>49.29875</c:v>
                </c:pt>
                <c:pt idx="170">
                  <c:v>56.9209166666666</c:v>
                </c:pt>
                <c:pt idx="171">
                  <c:v>47.4555</c:v>
                </c:pt>
                <c:pt idx="172">
                  <c:v>35.9698888888888</c:v>
                </c:pt>
                <c:pt idx="173">
                  <c:v>42.9447777777777</c:v>
                </c:pt>
                <c:pt idx="174">
                  <c:v>36.92225</c:v>
                </c:pt>
                <c:pt idx="175">
                  <c:v>36.5463333333333</c:v>
                </c:pt>
                <c:pt idx="176">
                  <c:v>37.1244</c:v>
                </c:pt>
                <c:pt idx="177">
                  <c:v>42.9416666666666</c:v>
                </c:pt>
                <c:pt idx="178">
                  <c:v>31.9459999999999</c:v>
                </c:pt>
                <c:pt idx="179">
                  <c:v>50.9333333333333</c:v>
                </c:pt>
                <c:pt idx="180">
                  <c:v>53.7143</c:v>
                </c:pt>
                <c:pt idx="181">
                  <c:v>50.4933333333333</c:v>
                </c:pt>
                <c:pt idx="182">
                  <c:v>63.0670833333333</c:v>
                </c:pt>
                <c:pt idx="183">
                  <c:v>78.3205833333333</c:v>
                </c:pt>
                <c:pt idx="184">
                  <c:v>62.1805833333333</c:v>
                </c:pt>
                <c:pt idx="185">
                  <c:v>60.06025</c:v>
                </c:pt>
                <c:pt idx="186">
                  <c:v>45.0175</c:v>
                </c:pt>
                <c:pt idx="187">
                  <c:v>79.7666666666666</c:v>
                </c:pt>
                <c:pt idx="188">
                  <c:v>40.5616666666666</c:v>
                </c:pt>
                <c:pt idx="189">
                  <c:v>47.8218181818181</c:v>
                </c:pt>
                <c:pt idx="190">
                  <c:v>43.1745833333333</c:v>
                </c:pt>
                <c:pt idx="191">
                  <c:v>54.1766666666666</c:v>
                </c:pt>
                <c:pt idx="192">
                  <c:v>49.4054166666666</c:v>
                </c:pt>
                <c:pt idx="193">
                  <c:v>73.72958333333329</c:v>
                </c:pt>
                <c:pt idx="194">
                  <c:v>44.0149999999999</c:v>
                </c:pt>
                <c:pt idx="195">
                  <c:v>51.4095833333333</c:v>
                </c:pt>
                <c:pt idx="196">
                  <c:v>47.1545833333333</c:v>
                </c:pt>
                <c:pt idx="197">
                  <c:v>65.5254166666666</c:v>
                </c:pt>
                <c:pt idx="198">
                  <c:v>61.5183333333333</c:v>
                </c:pt>
                <c:pt idx="199">
                  <c:v>79.88375000000001</c:v>
                </c:pt>
                <c:pt idx="200">
                  <c:v>53.2337499999999</c:v>
                </c:pt>
                <c:pt idx="201">
                  <c:v>88.895</c:v>
                </c:pt>
                <c:pt idx="202">
                  <c:v>28.6485</c:v>
                </c:pt>
                <c:pt idx="203">
                  <c:v>44.7929166666666</c:v>
                </c:pt>
                <c:pt idx="204">
                  <c:v>47.22625</c:v>
                </c:pt>
                <c:pt idx="205">
                  <c:v>49.3720833333333</c:v>
                </c:pt>
                <c:pt idx="206">
                  <c:v>51.4916666666666</c:v>
                </c:pt>
                <c:pt idx="207">
                  <c:v>53.55</c:v>
                </c:pt>
                <c:pt idx="208">
                  <c:v>52.5641666666666</c:v>
                </c:pt>
                <c:pt idx="209">
                  <c:v>56.3049999999999</c:v>
                </c:pt>
                <c:pt idx="210">
                  <c:v>50.9929166666666</c:v>
                </c:pt>
                <c:pt idx="211">
                  <c:v>54.9929166666666</c:v>
                </c:pt>
                <c:pt idx="212">
                  <c:v>50.9091666666666</c:v>
                </c:pt>
                <c:pt idx="213">
                  <c:v>50.2333333333333</c:v>
                </c:pt>
                <c:pt idx="214">
                  <c:v>45.06</c:v>
                </c:pt>
                <c:pt idx="215">
                  <c:v>48.6995833333333</c:v>
                </c:pt>
                <c:pt idx="216">
                  <c:v>48.7583333333333</c:v>
                </c:pt>
                <c:pt idx="217">
                  <c:v>48.1683333333333</c:v>
                </c:pt>
                <c:pt idx="218">
                  <c:v>50.2616666666666</c:v>
                </c:pt>
                <c:pt idx="219">
                  <c:v>47.7983333333333</c:v>
                </c:pt>
                <c:pt idx="220">
                  <c:v>49.2441666666666</c:v>
                </c:pt>
                <c:pt idx="221">
                  <c:v>50.7345833333333</c:v>
                </c:pt>
                <c:pt idx="222">
                  <c:v>53.69</c:v>
                </c:pt>
                <c:pt idx="223">
                  <c:v>53.2716666666666</c:v>
                </c:pt>
                <c:pt idx="224">
                  <c:v>49.4508333333333</c:v>
                </c:pt>
                <c:pt idx="225">
                  <c:v>52.0591666666666</c:v>
                </c:pt>
                <c:pt idx="226">
                  <c:v>37.89</c:v>
                </c:pt>
                <c:pt idx="227">
                  <c:v>45.8166666666666</c:v>
                </c:pt>
                <c:pt idx="228">
                  <c:v>36.7570833333333</c:v>
                </c:pt>
                <c:pt idx="229">
                  <c:v>44.2145833333333</c:v>
                </c:pt>
                <c:pt idx="230">
                  <c:v>49.3845833333333</c:v>
                </c:pt>
                <c:pt idx="231">
                  <c:v>48.0804166666666</c:v>
                </c:pt>
                <c:pt idx="232">
                  <c:v>52.4695833333333</c:v>
                </c:pt>
                <c:pt idx="233">
                  <c:v>53.4029166666666</c:v>
                </c:pt>
                <c:pt idx="234">
                  <c:v>39.44625</c:v>
                </c:pt>
                <c:pt idx="235">
                  <c:v>47.9633333333333</c:v>
                </c:pt>
                <c:pt idx="236">
                  <c:v>42.5022222222222</c:v>
                </c:pt>
                <c:pt idx="237">
                  <c:v>44.9416666666666</c:v>
                </c:pt>
                <c:pt idx="238">
                  <c:v>45.2042857142857</c:v>
                </c:pt>
                <c:pt idx="239">
                  <c:v>48.3220833333333</c:v>
                </c:pt>
                <c:pt idx="240">
                  <c:v>44.1816666666666</c:v>
                </c:pt>
                <c:pt idx="241">
                  <c:v>79.2887272727272</c:v>
                </c:pt>
                <c:pt idx="242">
                  <c:v>51.94125</c:v>
                </c:pt>
                <c:pt idx="243">
                  <c:v>49.0996666666666</c:v>
                </c:pt>
                <c:pt idx="244">
                  <c:v>66.7433333333333</c:v>
                </c:pt>
                <c:pt idx="245">
                  <c:v>59.95325</c:v>
                </c:pt>
                <c:pt idx="246">
                  <c:v>48.0525</c:v>
                </c:pt>
                <c:pt idx="247">
                  <c:v>43.4133333333333</c:v>
                </c:pt>
                <c:pt idx="248">
                  <c:v>41.1374999999999</c:v>
                </c:pt>
                <c:pt idx="249">
                  <c:v>54.3541666666666</c:v>
                </c:pt>
                <c:pt idx="250">
                  <c:v>50.5133333333333</c:v>
                </c:pt>
                <c:pt idx="251">
                  <c:v>59.3216666666666</c:v>
                </c:pt>
                <c:pt idx="252">
                  <c:v>70.6241666666666</c:v>
                </c:pt>
                <c:pt idx="253">
                  <c:v>75.6508333333333</c:v>
                </c:pt>
                <c:pt idx="254">
                  <c:v>48.5474999999999</c:v>
                </c:pt>
                <c:pt idx="255">
                  <c:v>45.3508333333333</c:v>
                </c:pt>
                <c:pt idx="256">
                  <c:v>47.2908333333333</c:v>
                </c:pt>
                <c:pt idx="257">
                  <c:v>60.9354166666666</c:v>
                </c:pt>
                <c:pt idx="258">
                  <c:v>60.8879166666666</c:v>
                </c:pt>
                <c:pt idx="259">
                  <c:v>73.6945833333333</c:v>
                </c:pt>
                <c:pt idx="260">
                  <c:v>57.9958333333333</c:v>
                </c:pt>
                <c:pt idx="261">
                  <c:v>49.68125</c:v>
                </c:pt>
                <c:pt idx="262">
                  <c:v>28.8027777777777</c:v>
                </c:pt>
                <c:pt idx="263">
                  <c:v>57.8879166666666</c:v>
                </c:pt>
                <c:pt idx="264">
                  <c:v>34.658125</c:v>
                </c:pt>
                <c:pt idx="265">
                  <c:v>42.6458333333333</c:v>
                </c:pt>
                <c:pt idx="266">
                  <c:v>38.7508333333333</c:v>
                </c:pt>
                <c:pt idx="267">
                  <c:v>44.8320833333333</c:v>
                </c:pt>
                <c:pt idx="268">
                  <c:v>37.4038888888888</c:v>
                </c:pt>
                <c:pt idx="269">
                  <c:v>46.27625</c:v>
                </c:pt>
                <c:pt idx="270">
                  <c:v>37.74875</c:v>
                </c:pt>
                <c:pt idx="271">
                  <c:v>46.2620833333333</c:v>
                </c:pt>
                <c:pt idx="272">
                  <c:v>39.8790909090909</c:v>
                </c:pt>
                <c:pt idx="273">
                  <c:v>47.3729166666666</c:v>
                </c:pt>
                <c:pt idx="274">
                  <c:v>40.5581818181818</c:v>
                </c:pt>
                <c:pt idx="275">
                  <c:v>53.5504166666666</c:v>
                </c:pt>
                <c:pt idx="276">
                  <c:v>47.15375</c:v>
                </c:pt>
                <c:pt idx="277">
                  <c:v>54.6083333333333</c:v>
                </c:pt>
                <c:pt idx="278">
                  <c:v>50.1270833333333</c:v>
                </c:pt>
                <c:pt idx="279">
                  <c:v>49.5308333333333</c:v>
                </c:pt>
                <c:pt idx="280">
                  <c:v>38.4625</c:v>
                </c:pt>
                <c:pt idx="281">
                  <c:v>47.2754166666666</c:v>
                </c:pt>
                <c:pt idx="282">
                  <c:v>45.8325</c:v>
                </c:pt>
                <c:pt idx="283">
                  <c:v>50.7429166666666</c:v>
                </c:pt>
                <c:pt idx="284">
                  <c:v>46.2624999999999</c:v>
                </c:pt>
                <c:pt idx="285">
                  <c:v>49.195</c:v>
                </c:pt>
                <c:pt idx="286">
                  <c:v>37.2570833333333</c:v>
                </c:pt>
                <c:pt idx="287">
                  <c:v>43.0333333333333</c:v>
                </c:pt>
                <c:pt idx="288">
                  <c:v>39.8964285714285</c:v>
                </c:pt>
                <c:pt idx="289">
                  <c:v>53.0875</c:v>
                </c:pt>
                <c:pt idx="290">
                  <c:v>44.0025</c:v>
                </c:pt>
                <c:pt idx="291">
                  <c:v>50.5866666666666</c:v>
                </c:pt>
                <c:pt idx="292">
                  <c:v>46.0270833333333</c:v>
                </c:pt>
                <c:pt idx="293">
                  <c:v>51.3929166666666</c:v>
                </c:pt>
                <c:pt idx="294">
                  <c:v>46.5908333333333</c:v>
                </c:pt>
                <c:pt idx="295">
                  <c:v>54.30375</c:v>
                </c:pt>
                <c:pt idx="296">
                  <c:v>45.06875</c:v>
                </c:pt>
                <c:pt idx="297">
                  <c:v>42.70625</c:v>
                </c:pt>
                <c:pt idx="298">
                  <c:v>35.2055555555555</c:v>
                </c:pt>
                <c:pt idx="299">
                  <c:v>49.2208333333333</c:v>
                </c:pt>
                <c:pt idx="300">
                  <c:v>42.534375</c:v>
                </c:pt>
                <c:pt idx="301">
                  <c:v>49.4140909090909</c:v>
                </c:pt>
                <c:pt idx="302">
                  <c:v>53.5806999999999</c:v>
                </c:pt>
                <c:pt idx="303">
                  <c:v>84.9220833333333</c:v>
                </c:pt>
                <c:pt idx="304">
                  <c:v>39.3469999999999</c:v>
                </c:pt>
                <c:pt idx="305">
                  <c:v>43.3159166666666</c:v>
                </c:pt>
                <c:pt idx="306">
                  <c:v>47.9022222222222</c:v>
                </c:pt>
                <c:pt idx="307">
                  <c:v>54.9801666666666</c:v>
                </c:pt>
                <c:pt idx="308">
                  <c:v>35.0899999999999</c:v>
                </c:pt>
                <c:pt idx="309">
                  <c:v>41.2283333333333</c:v>
                </c:pt>
                <c:pt idx="310">
                  <c:v>48.4129166666666</c:v>
                </c:pt>
                <c:pt idx="311">
                  <c:v>49.2199999999999</c:v>
                </c:pt>
                <c:pt idx="312">
                  <c:v>51.0470833333333</c:v>
                </c:pt>
                <c:pt idx="313">
                  <c:v>53.3279166666666</c:v>
                </c:pt>
                <c:pt idx="314">
                  <c:v>46.8425</c:v>
                </c:pt>
                <c:pt idx="315">
                  <c:v>56.6724999999999</c:v>
                </c:pt>
                <c:pt idx="316">
                  <c:v>42.86</c:v>
                </c:pt>
                <c:pt idx="317">
                  <c:v>53.1808333333333</c:v>
                </c:pt>
                <c:pt idx="318">
                  <c:v>40.8270833333333</c:v>
                </c:pt>
                <c:pt idx="319">
                  <c:v>51.91625</c:v>
                </c:pt>
                <c:pt idx="320">
                  <c:v>58.3075</c:v>
                </c:pt>
                <c:pt idx="321">
                  <c:v>79.13374999999991</c:v>
                </c:pt>
                <c:pt idx="322">
                  <c:v>52.4974999999999</c:v>
                </c:pt>
                <c:pt idx="323">
                  <c:v>47.9629166666666</c:v>
                </c:pt>
                <c:pt idx="324">
                  <c:v>62.5412499999999</c:v>
                </c:pt>
                <c:pt idx="325">
                  <c:v>79.1875</c:v>
                </c:pt>
                <c:pt idx="326">
                  <c:v>38.7470833333333</c:v>
                </c:pt>
                <c:pt idx="327">
                  <c:v>49.4170833333333</c:v>
                </c:pt>
                <c:pt idx="328">
                  <c:v>41.0108333333333</c:v>
                </c:pt>
                <c:pt idx="329">
                  <c:v>48.9662499999999</c:v>
                </c:pt>
                <c:pt idx="330">
                  <c:v>46.8566666666666</c:v>
                </c:pt>
                <c:pt idx="331">
                  <c:v>60.0674999999999</c:v>
                </c:pt>
                <c:pt idx="332">
                  <c:v>46.4858333333333</c:v>
                </c:pt>
                <c:pt idx="333">
                  <c:v>63.3799999999999</c:v>
                </c:pt>
                <c:pt idx="334">
                  <c:v>56.7758333333333</c:v>
                </c:pt>
                <c:pt idx="335">
                  <c:v>71.7616666666666</c:v>
                </c:pt>
                <c:pt idx="336">
                  <c:v>57.2154166666666</c:v>
                </c:pt>
                <c:pt idx="337">
                  <c:v>72.0716666666666</c:v>
                </c:pt>
                <c:pt idx="338">
                  <c:v>55.7891666666666</c:v>
                </c:pt>
                <c:pt idx="339">
                  <c:v>57.0787499999999</c:v>
                </c:pt>
                <c:pt idx="340">
                  <c:v>52.03875</c:v>
                </c:pt>
                <c:pt idx="341">
                  <c:v>57.935</c:v>
                </c:pt>
                <c:pt idx="342">
                  <c:v>38.5311111111111</c:v>
                </c:pt>
                <c:pt idx="343">
                  <c:v>51.3004166666666</c:v>
                </c:pt>
                <c:pt idx="344">
                  <c:v>35.748125</c:v>
                </c:pt>
                <c:pt idx="345">
                  <c:v>43.7841666666666</c:v>
                </c:pt>
                <c:pt idx="346">
                  <c:v>32.951</c:v>
                </c:pt>
                <c:pt idx="347">
                  <c:v>45.6595833333333</c:v>
                </c:pt>
                <c:pt idx="348">
                  <c:v>42.175909090909</c:v>
                </c:pt>
                <c:pt idx="349">
                  <c:v>45.81875</c:v>
                </c:pt>
                <c:pt idx="350">
                  <c:v>45.18125</c:v>
                </c:pt>
                <c:pt idx="351">
                  <c:v>59.6508333333333</c:v>
                </c:pt>
                <c:pt idx="352">
                  <c:v>53.0899999999999</c:v>
                </c:pt>
                <c:pt idx="353">
                  <c:v>59.6241666666666</c:v>
                </c:pt>
                <c:pt idx="354">
                  <c:v>52.5408333333333</c:v>
                </c:pt>
                <c:pt idx="355">
                  <c:v>52.7066666666666</c:v>
                </c:pt>
                <c:pt idx="356">
                  <c:v>50.46625</c:v>
                </c:pt>
                <c:pt idx="357">
                  <c:v>57.7133333333333</c:v>
                </c:pt>
                <c:pt idx="358">
                  <c:v>33.4791666666666</c:v>
                </c:pt>
                <c:pt idx="359">
                  <c:v>48.625</c:v>
                </c:pt>
                <c:pt idx="360">
                  <c:v>34.729375</c:v>
                </c:pt>
                <c:pt idx="361">
                  <c:v>54.0312499999999</c:v>
                </c:pt>
                <c:pt idx="362">
                  <c:v>80.35550000000001</c:v>
                </c:pt>
                <c:pt idx="363">
                  <c:v>197.626916666666</c:v>
                </c:pt>
                <c:pt idx="364">
                  <c:v>38.4015</c:v>
                </c:pt>
                <c:pt idx="365">
                  <c:v>43.8649166666666</c:v>
                </c:pt>
                <c:pt idx="366">
                  <c:v>44.8295</c:v>
                </c:pt>
                <c:pt idx="367">
                  <c:v>61.38075</c:v>
                </c:pt>
                <c:pt idx="368">
                  <c:v>26.1074999999999</c:v>
                </c:pt>
                <c:pt idx="369">
                  <c:v>45.7833333333333</c:v>
                </c:pt>
                <c:pt idx="370">
                  <c:v>51.35375</c:v>
                </c:pt>
                <c:pt idx="371">
                  <c:v>42.387</c:v>
                </c:pt>
                <c:pt idx="372">
                  <c:v>52.655</c:v>
                </c:pt>
                <c:pt idx="373">
                  <c:v>53.0366666666666</c:v>
                </c:pt>
                <c:pt idx="374">
                  <c:v>36.6645833333333</c:v>
                </c:pt>
                <c:pt idx="375">
                  <c:v>70.0175</c:v>
                </c:pt>
                <c:pt idx="376">
                  <c:v>45.7370833333333</c:v>
                </c:pt>
                <c:pt idx="377">
                  <c:v>47.9529166666666</c:v>
                </c:pt>
                <c:pt idx="378">
                  <c:v>48.6433333333333</c:v>
                </c:pt>
                <c:pt idx="379">
                  <c:v>53.9433333333333</c:v>
                </c:pt>
                <c:pt idx="380">
                  <c:v>78.1541666666666</c:v>
                </c:pt>
                <c:pt idx="381">
                  <c:v>72.4779166666666</c:v>
                </c:pt>
                <c:pt idx="382">
                  <c:v>43.2433333333333</c:v>
                </c:pt>
                <c:pt idx="383">
                  <c:v>67.4620833333333</c:v>
                </c:pt>
                <c:pt idx="384">
                  <c:v>50.9333333333333</c:v>
                </c:pt>
                <c:pt idx="385">
                  <c:v>50.8608333333333</c:v>
                </c:pt>
                <c:pt idx="386">
                  <c:v>46.8145833333333</c:v>
                </c:pt>
                <c:pt idx="387">
                  <c:v>65.9670833333333</c:v>
                </c:pt>
                <c:pt idx="388">
                  <c:v>52.4625</c:v>
                </c:pt>
                <c:pt idx="389">
                  <c:v>67.15375</c:v>
                </c:pt>
                <c:pt idx="390">
                  <c:v>57.93625</c:v>
                </c:pt>
                <c:pt idx="391">
                  <c:v>59.9316666666666</c:v>
                </c:pt>
                <c:pt idx="392">
                  <c:v>60.7225</c:v>
                </c:pt>
                <c:pt idx="393">
                  <c:v>59.85625</c:v>
                </c:pt>
                <c:pt idx="394">
                  <c:v>51.8199999999999</c:v>
                </c:pt>
                <c:pt idx="395">
                  <c:v>76.1416666666666</c:v>
                </c:pt>
                <c:pt idx="396">
                  <c:v>66.975</c:v>
                </c:pt>
                <c:pt idx="397">
                  <c:v>82.1716666666666</c:v>
                </c:pt>
                <c:pt idx="398">
                  <c:v>50.0162499999999</c:v>
                </c:pt>
                <c:pt idx="399">
                  <c:v>64.7133333333333</c:v>
                </c:pt>
                <c:pt idx="400">
                  <c:v>44.0225</c:v>
                </c:pt>
                <c:pt idx="401">
                  <c:v>54.5445833333333</c:v>
                </c:pt>
                <c:pt idx="402">
                  <c:v>44.4191666666666</c:v>
                </c:pt>
                <c:pt idx="403">
                  <c:v>74.7116666666666</c:v>
                </c:pt>
                <c:pt idx="404">
                  <c:v>43.5283333333333</c:v>
                </c:pt>
                <c:pt idx="405">
                  <c:v>58.1995833333333</c:v>
                </c:pt>
                <c:pt idx="406">
                  <c:v>38.4038888888888</c:v>
                </c:pt>
                <c:pt idx="407">
                  <c:v>48.52875</c:v>
                </c:pt>
                <c:pt idx="408">
                  <c:v>45.4545833333333</c:v>
                </c:pt>
                <c:pt idx="409">
                  <c:v>65.0912499999999</c:v>
                </c:pt>
                <c:pt idx="410">
                  <c:v>53.25375</c:v>
                </c:pt>
                <c:pt idx="411">
                  <c:v>62.6349999999999</c:v>
                </c:pt>
                <c:pt idx="412">
                  <c:v>43.7979166666666</c:v>
                </c:pt>
                <c:pt idx="413">
                  <c:v>74.7904166666666</c:v>
                </c:pt>
                <c:pt idx="414">
                  <c:v>54.195</c:v>
                </c:pt>
                <c:pt idx="415">
                  <c:v>81.42874999999999</c:v>
                </c:pt>
                <c:pt idx="416">
                  <c:v>61.5916666666666</c:v>
                </c:pt>
                <c:pt idx="417">
                  <c:v>84.005</c:v>
                </c:pt>
                <c:pt idx="418">
                  <c:v>73.07125</c:v>
                </c:pt>
                <c:pt idx="419">
                  <c:v>89.2516666666666</c:v>
                </c:pt>
                <c:pt idx="420">
                  <c:v>70.0245833333333</c:v>
                </c:pt>
                <c:pt idx="421">
                  <c:v>72.64</c:v>
                </c:pt>
                <c:pt idx="422">
                  <c:v>63.7191666666666</c:v>
                </c:pt>
                <c:pt idx="423">
                  <c:v>76.6804166666666</c:v>
                </c:pt>
                <c:pt idx="424">
                  <c:v>97.3719999999999</c:v>
                </c:pt>
                <c:pt idx="425">
                  <c:v>87.4750833333333</c:v>
                </c:pt>
                <c:pt idx="426">
                  <c:v>42.4478888888888</c:v>
                </c:pt>
                <c:pt idx="427">
                  <c:v>54.3791666666666</c:v>
                </c:pt>
                <c:pt idx="428">
                  <c:v>47.2263333333333</c:v>
                </c:pt>
                <c:pt idx="429">
                  <c:v>65.7411666666666</c:v>
                </c:pt>
                <c:pt idx="430">
                  <c:v>43.6204166666666</c:v>
                </c:pt>
                <c:pt idx="431">
                  <c:v>75.9479166666666</c:v>
                </c:pt>
                <c:pt idx="432">
                  <c:v>45.175</c:v>
                </c:pt>
                <c:pt idx="433">
                  <c:v>49.1033333333333</c:v>
                </c:pt>
                <c:pt idx="434">
                  <c:v>48.37875</c:v>
                </c:pt>
                <c:pt idx="435">
                  <c:v>49.6458333333333</c:v>
                </c:pt>
                <c:pt idx="436">
                  <c:v>52.8779166666666</c:v>
                </c:pt>
                <c:pt idx="437">
                  <c:v>98.38625</c:v>
                </c:pt>
                <c:pt idx="438">
                  <c:v>59.5904166666666</c:v>
                </c:pt>
                <c:pt idx="439">
                  <c:v>72.0966666666666</c:v>
                </c:pt>
                <c:pt idx="440">
                  <c:v>47.9270833333333</c:v>
                </c:pt>
                <c:pt idx="441">
                  <c:v>57.2433333333333</c:v>
                </c:pt>
                <c:pt idx="442">
                  <c:v>63.7583333333333</c:v>
                </c:pt>
                <c:pt idx="443">
                  <c:v>69.53083333333331</c:v>
                </c:pt>
                <c:pt idx="444">
                  <c:v>55.00875</c:v>
                </c:pt>
                <c:pt idx="445">
                  <c:v>67.9595833333333</c:v>
                </c:pt>
                <c:pt idx="446">
                  <c:v>58.4549999999999</c:v>
                </c:pt>
                <c:pt idx="447">
                  <c:v>59.5133333333333</c:v>
                </c:pt>
                <c:pt idx="448">
                  <c:v>62.10625</c:v>
                </c:pt>
                <c:pt idx="449">
                  <c:v>75.08374999999999</c:v>
                </c:pt>
                <c:pt idx="450">
                  <c:v>72.0675</c:v>
                </c:pt>
                <c:pt idx="451">
                  <c:v>69.1670833333333</c:v>
                </c:pt>
                <c:pt idx="452">
                  <c:v>47.7720833333333</c:v>
                </c:pt>
                <c:pt idx="453">
                  <c:v>57.9862499999999</c:v>
                </c:pt>
                <c:pt idx="454">
                  <c:v>53.97125</c:v>
                </c:pt>
                <c:pt idx="455">
                  <c:v>66.1008333333333</c:v>
                </c:pt>
                <c:pt idx="456">
                  <c:v>48.20625</c:v>
                </c:pt>
                <c:pt idx="457">
                  <c:v>63.6575</c:v>
                </c:pt>
                <c:pt idx="458">
                  <c:v>46.99</c:v>
                </c:pt>
                <c:pt idx="459">
                  <c:v>61.3383333333333</c:v>
                </c:pt>
                <c:pt idx="460">
                  <c:v>40.4195833333333</c:v>
                </c:pt>
                <c:pt idx="461">
                  <c:v>54.9216666666666</c:v>
                </c:pt>
                <c:pt idx="462">
                  <c:v>55.7437499999999</c:v>
                </c:pt>
                <c:pt idx="463">
                  <c:v>64.7841666666666</c:v>
                </c:pt>
                <c:pt idx="464">
                  <c:v>39.4079166666666</c:v>
                </c:pt>
                <c:pt idx="465">
                  <c:v>45.2983333333333</c:v>
                </c:pt>
                <c:pt idx="466">
                  <c:v>42.2027272727272</c:v>
                </c:pt>
                <c:pt idx="467">
                  <c:v>56.2558333333333</c:v>
                </c:pt>
                <c:pt idx="468">
                  <c:v>44.3475</c:v>
                </c:pt>
                <c:pt idx="469">
                  <c:v>60.9570833333333</c:v>
                </c:pt>
                <c:pt idx="470">
                  <c:v>46.7316666666666</c:v>
                </c:pt>
                <c:pt idx="471">
                  <c:v>56.8070833333333</c:v>
                </c:pt>
                <c:pt idx="472">
                  <c:v>41.4533333333333</c:v>
                </c:pt>
                <c:pt idx="473">
                  <c:v>56.3629166666666</c:v>
                </c:pt>
                <c:pt idx="474">
                  <c:v>44.2949999999999</c:v>
                </c:pt>
                <c:pt idx="475">
                  <c:v>56.6520833333333</c:v>
                </c:pt>
                <c:pt idx="476">
                  <c:v>54.3895833333333</c:v>
                </c:pt>
                <c:pt idx="477">
                  <c:v>79.1654166666666</c:v>
                </c:pt>
                <c:pt idx="478">
                  <c:v>54.53875</c:v>
                </c:pt>
                <c:pt idx="479">
                  <c:v>56.9908333333333</c:v>
                </c:pt>
                <c:pt idx="480">
                  <c:v>46.33375</c:v>
                </c:pt>
                <c:pt idx="481">
                  <c:v>59.1416666666666</c:v>
                </c:pt>
                <c:pt idx="482">
                  <c:v>39.8716666666666</c:v>
                </c:pt>
                <c:pt idx="483">
                  <c:v>42.4241666666666</c:v>
                </c:pt>
                <c:pt idx="484">
                  <c:v>31.8691666666666</c:v>
                </c:pt>
                <c:pt idx="485">
                  <c:v>51.9420833333333</c:v>
                </c:pt>
                <c:pt idx="486">
                  <c:v>71.97658333333329</c:v>
                </c:pt>
                <c:pt idx="487">
                  <c:v>55.5705</c:v>
                </c:pt>
                <c:pt idx="488">
                  <c:v>35.1788181818181</c:v>
                </c:pt>
                <c:pt idx="489">
                  <c:v>82.8085833333333</c:v>
                </c:pt>
                <c:pt idx="490">
                  <c:v>44.0227272727272</c:v>
                </c:pt>
                <c:pt idx="491">
                  <c:v>80.227</c:v>
                </c:pt>
                <c:pt idx="492">
                  <c:v>55.7558333333333</c:v>
                </c:pt>
                <c:pt idx="493">
                  <c:v>62.7508333333333</c:v>
                </c:pt>
                <c:pt idx="494">
                  <c:v>33.0433333333333</c:v>
                </c:pt>
                <c:pt idx="495">
                  <c:v>37.8445833333333</c:v>
                </c:pt>
                <c:pt idx="496">
                  <c:v>47.8799999999999</c:v>
                </c:pt>
                <c:pt idx="497">
                  <c:v>50.42</c:v>
                </c:pt>
                <c:pt idx="498">
                  <c:v>47.5070833333333</c:v>
                </c:pt>
                <c:pt idx="499">
                  <c:v>74.43333333333329</c:v>
                </c:pt>
                <c:pt idx="500">
                  <c:v>72.4670833333333</c:v>
                </c:pt>
                <c:pt idx="501">
                  <c:v>77.19625</c:v>
                </c:pt>
                <c:pt idx="502">
                  <c:v>52.41</c:v>
                </c:pt>
                <c:pt idx="503">
                  <c:v>73.8799999999999</c:v>
                </c:pt>
                <c:pt idx="504">
                  <c:v>62.4691666666666</c:v>
                </c:pt>
                <c:pt idx="505">
                  <c:v>70.3633333333333</c:v>
                </c:pt>
                <c:pt idx="506">
                  <c:v>48.3712499999999</c:v>
                </c:pt>
                <c:pt idx="507">
                  <c:v>88.02958333333331</c:v>
                </c:pt>
                <c:pt idx="508">
                  <c:v>51.3358333333333</c:v>
                </c:pt>
                <c:pt idx="509">
                  <c:v>65.3295833333333</c:v>
                </c:pt>
                <c:pt idx="510">
                  <c:v>53.7699999999999</c:v>
                </c:pt>
                <c:pt idx="511">
                  <c:v>63.9569999999999</c:v>
                </c:pt>
                <c:pt idx="512">
                  <c:v>51.33875</c:v>
                </c:pt>
                <c:pt idx="513">
                  <c:v>54.9345833333333</c:v>
                </c:pt>
                <c:pt idx="514">
                  <c:v>34.5225</c:v>
                </c:pt>
                <c:pt idx="515">
                  <c:v>54.93625</c:v>
                </c:pt>
                <c:pt idx="516">
                  <c:v>51.0729166666666</c:v>
                </c:pt>
                <c:pt idx="517">
                  <c:v>52.2945833333333</c:v>
                </c:pt>
                <c:pt idx="518">
                  <c:v>44.7266666666666</c:v>
                </c:pt>
                <c:pt idx="519">
                  <c:v>77.5175</c:v>
                </c:pt>
                <c:pt idx="520">
                  <c:v>49.5545833333333</c:v>
                </c:pt>
                <c:pt idx="521">
                  <c:v>52.4429166666666</c:v>
                </c:pt>
                <c:pt idx="522">
                  <c:v>49.8287499999999</c:v>
                </c:pt>
                <c:pt idx="523">
                  <c:v>67.5495833333333</c:v>
                </c:pt>
                <c:pt idx="524">
                  <c:v>48.2075</c:v>
                </c:pt>
                <c:pt idx="525">
                  <c:v>46.8087499999999</c:v>
                </c:pt>
                <c:pt idx="526">
                  <c:v>45.87375</c:v>
                </c:pt>
                <c:pt idx="527">
                  <c:v>47.7245833333333</c:v>
                </c:pt>
                <c:pt idx="528">
                  <c:v>28.8459999999999</c:v>
                </c:pt>
                <c:pt idx="529">
                  <c:v>60.2445833333333</c:v>
                </c:pt>
                <c:pt idx="530">
                  <c:v>36.31625</c:v>
                </c:pt>
                <c:pt idx="531">
                  <c:v>44.5374999999999</c:v>
                </c:pt>
                <c:pt idx="532">
                  <c:v>34.5533333333333</c:v>
                </c:pt>
                <c:pt idx="533">
                  <c:v>53.4024999999999</c:v>
                </c:pt>
                <c:pt idx="534">
                  <c:v>50.3558333333333</c:v>
                </c:pt>
                <c:pt idx="535">
                  <c:v>59.46375</c:v>
                </c:pt>
                <c:pt idx="536">
                  <c:v>50.2483333333333</c:v>
                </c:pt>
                <c:pt idx="537">
                  <c:v>52.9354166666666</c:v>
                </c:pt>
                <c:pt idx="538">
                  <c:v>61.7058333333333</c:v>
                </c:pt>
                <c:pt idx="539">
                  <c:v>63.6554166666666</c:v>
                </c:pt>
                <c:pt idx="540">
                  <c:v>55.8370833333333</c:v>
                </c:pt>
                <c:pt idx="541">
                  <c:v>51.7833333333333</c:v>
                </c:pt>
                <c:pt idx="542">
                  <c:v>51.995</c:v>
                </c:pt>
                <c:pt idx="543">
                  <c:v>60.6374999999999</c:v>
                </c:pt>
                <c:pt idx="544">
                  <c:v>44.73875</c:v>
                </c:pt>
                <c:pt idx="545">
                  <c:v>59.0162499999999</c:v>
                </c:pt>
                <c:pt idx="546">
                  <c:v>41.7096</c:v>
                </c:pt>
                <c:pt idx="547">
                  <c:v>56.2808333333333</c:v>
                </c:pt>
                <c:pt idx="548">
                  <c:v>35.24225</c:v>
                </c:pt>
                <c:pt idx="549">
                  <c:v>73.4006666666666</c:v>
                </c:pt>
                <c:pt idx="550">
                  <c:v>64.4280833333333</c:v>
                </c:pt>
                <c:pt idx="551">
                  <c:v>75.9522499999999</c:v>
                </c:pt>
                <c:pt idx="552">
                  <c:v>53.5320833333333</c:v>
                </c:pt>
                <c:pt idx="553">
                  <c:v>70.23333333333331</c:v>
                </c:pt>
                <c:pt idx="554">
                  <c:v>43.7925</c:v>
                </c:pt>
                <c:pt idx="555">
                  <c:v>43.9679166666666</c:v>
                </c:pt>
                <c:pt idx="556">
                  <c:v>51.145</c:v>
                </c:pt>
                <c:pt idx="557">
                  <c:v>44.2258333333333</c:v>
                </c:pt>
                <c:pt idx="558">
                  <c:v>62.5325</c:v>
                </c:pt>
                <c:pt idx="559">
                  <c:v>83.4608333333333</c:v>
                </c:pt>
                <c:pt idx="560">
                  <c:v>58.6229166666666</c:v>
                </c:pt>
                <c:pt idx="561">
                  <c:v>66.8308333333333</c:v>
                </c:pt>
                <c:pt idx="562">
                  <c:v>53.8358333333333</c:v>
                </c:pt>
                <c:pt idx="563">
                  <c:v>68.9475</c:v>
                </c:pt>
                <c:pt idx="564">
                  <c:v>60.9183333333333</c:v>
                </c:pt>
                <c:pt idx="565">
                  <c:v>65.825</c:v>
                </c:pt>
                <c:pt idx="566">
                  <c:v>45.2466666666666</c:v>
                </c:pt>
                <c:pt idx="567">
                  <c:v>93.7891666666666</c:v>
                </c:pt>
                <c:pt idx="568">
                  <c:v>45.9566666666666</c:v>
                </c:pt>
                <c:pt idx="569">
                  <c:v>71.9991666666666</c:v>
                </c:pt>
                <c:pt idx="570">
                  <c:v>37.19875</c:v>
                </c:pt>
                <c:pt idx="571">
                  <c:v>52.4466666666666</c:v>
                </c:pt>
                <c:pt idx="572">
                  <c:v>42.4991666666666</c:v>
                </c:pt>
                <c:pt idx="573">
                  <c:v>63.8075</c:v>
                </c:pt>
                <c:pt idx="574">
                  <c:v>54.5766666666666</c:v>
                </c:pt>
                <c:pt idx="575">
                  <c:v>55.9825</c:v>
                </c:pt>
                <c:pt idx="576">
                  <c:v>44.2991666666666</c:v>
                </c:pt>
                <c:pt idx="577">
                  <c:v>59.9891666666666</c:v>
                </c:pt>
                <c:pt idx="578">
                  <c:v>51.0329166666666</c:v>
                </c:pt>
                <c:pt idx="579">
                  <c:v>64.2191666666666</c:v>
                </c:pt>
                <c:pt idx="580">
                  <c:v>71.8358333333333</c:v>
                </c:pt>
                <c:pt idx="581">
                  <c:v>76.0375</c:v>
                </c:pt>
                <c:pt idx="582">
                  <c:v>53.73</c:v>
                </c:pt>
                <c:pt idx="583">
                  <c:v>76.7079166666666</c:v>
                </c:pt>
                <c:pt idx="584">
                  <c:v>49.93</c:v>
                </c:pt>
                <c:pt idx="585">
                  <c:v>56.1558333333333</c:v>
                </c:pt>
                <c:pt idx="586">
                  <c:v>49.8691666666666</c:v>
                </c:pt>
                <c:pt idx="587">
                  <c:v>57.0691666666666</c:v>
                </c:pt>
                <c:pt idx="588">
                  <c:v>42.99875</c:v>
                </c:pt>
                <c:pt idx="589">
                  <c:v>50.1279166666666</c:v>
                </c:pt>
                <c:pt idx="590">
                  <c:v>37.5587499999999</c:v>
                </c:pt>
                <c:pt idx="591">
                  <c:v>42.2962499999999</c:v>
                </c:pt>
                <c:pt idx="592">
                  <c:v>47.5333333333333</c:v>
                </c:pt>
                <c:pt idx="593">
                  <c:v>58.02375</c:v>
                </c:pt>
                <c:pt idx="594">
                  <c:v>57.10375</c:v>
                </c:pt>
                <c:pt idx="595">
                  <c:v>68.65208333333329</c:v>
                </c:pt>
                <c:pt idx="596">
                  <c:v>60.0491666666666</c:v>
                </c:pt>
                <c:pt idx="597">
                  <c:v>60.7708333333333</c:v>
                </c:pt>
                <c:pt idx="598">
                  <c:v>52.8570833333333</c:v>
                </c:pt>
                <c:pt idx="599">
                  <c:v>55.77875</c:v>
                </c:pt>
                <c:pt idx="600">
                  <c:v>45.5079166666666</c:v>
                </c:pt>
                <c:pt idx="601">
                  <c:v>57.3620833333333</c:v>
                </c:pt>
                <c:pt idx="602">
                  <c:v>65.62916666666661</c:v>
                </c:pt>
                <c:pt idx="603">
                  <c:v>67.6258333333333</c:v>
                </c:pt>
                <c:pt idx="604">
                  <c:v>51.22375</c:v>
                </c:pt>
                <c:pt idx="605">
                  <c:v>69.5866666666666</c:v>
                </c:pt>
                <c:pt idx="606">
                  <c:v>61.6116666666666</c:v>
                </c:pt>
                <c:pt idx="607">
                  <c:v>54.9283333333333</c:v>
                </c:pt>
                <c:pt idx="608">
                  <c:v>54.774375</c:v>
                </c:pt>
                <c:pt idx="609">
                  <c:v>57.5251666666666</c:v>
                </c:pt>
                <c:pt idx="610">
                  <c:v>55.5259166666666</c:v>
                </c:pt>
                <c:pt idx="611">
                  <c:v>93.17625</c:v>
                </c:pt>
                <c:pt idx="612">
                  <c:v>73.73925</c:v>
                </c:pt>
                <c:pt idx="613">
                  <c:v>67.3714166666666</c:v>
                </c:pt>
                <c:pt idx="614">
                  <c:v>54.0245833333333</c:v>
                </c:pt>
                <c:pt idx="615">
                  <c:v>56.475</c:v>
                </c:pt>
                <c:pt idx="616">
                  <c:v>50.3766666666666</c:v>
                </c:pt>
                <c:pt idx="617">
                  <c:v>41.9158333333333</c:v>
                </c:pt>
                <c:pt idx="618">
                  <c:v>42.0070833333333</c:v>
                </c:pt>
                <c:pt idx="619">
                  <c:v>48.2645833333333</c:v>
                </c:pt>
                <c:pt idx="620">
                  <c:v>57.5816666666666</c:v>
                </c:pt>
                <c:pt idx="621">
                  <c:v>81.2558333333333</c:v>
                </c:pt>
                <c:pt idx="622">
                  <c:v>50.5095833333333</c:v>
                </c:pt>
                <c:pt idx="623">
                  <c:v>61.9158333333333</c:v>
                </c:pt>
                <c:pt idx="624">
                  <c:v>44.4520833333333</c:v>
                </c:pt>
                <c:pt idx="625">
                  <c:v>66.2733333333333</c:v>
                </c:pt>
                <c:pt idx="626">
                  <c:v>56.90625</c:v>
                </c:pt>
                <c:pt idx="627">
                  <c:v>65.3175</c:v>
                </c:pt>
                <c:pt idx="628">
                  <c:v>63.1516666666666</c:v>
                </c:pt>
                <c:pt idx="629">
                  <c:v>78.0254166666666</c:v>
                </c:pt>
                <c:pt idx="630">
                  <c:v>50.1358333333333</c:v>
                </c:pt>
                <c:pt idx="631">
                  <c:v>74.4545833333333</c:v>
                </c:pt>
                <c:pt idx="632">
                  <c:v>47.6004166666666</c:v>
                </c:pt>
                <c:pt idx="633">
                  <c:v>54.03875</c:v>
                </c:pt>
                <c:pt idx="634">
                  <c:v>53.2404166666666</c:v>
                </c:pt>
                <c:pt idx="635">
                  <c:v>79.7545833333333</c:v>
                </c:pt>
                <c:pt idx="636">
                  <c:v>46.8712499999999</c:v>
                </c:pt>
                <c:pt idx="637">
                  <c:v>73.2675</c:v>
                </c:pt>
                <c:pt idx="638">
                  <c:v>49.975</c:v>
                </c:pt>
                <c:pt idx="639">
                  <c:v>77.7662499999999</c:v>
                </c:pt>
                <c:pt idx="640">
                  <c:v>56.20375</c:v>
                </c:pt>
                <c:pt idx="641">
                  <c:v>74.7445833333333</c:v>
                </c:pt>
                <c:pt idx="642">
                  <c:v>55.78375</c:v>
                </c:pt>
                <c:pt idx="643">
                  <c:v>48.4945833333333</c:v>
                </c:pt>
                <c:pt idx="644">
                  <c:v>33.2994444444444</c:v>
                </c:pt>
                <c:pt idx="645">
                  <c:v>40.535</c:v>
                </c:pt>
                <c:pt idx="646">
                  <c:v>33.345</c:v>
                </c:pt>
                <c:pt idx="647">
                  <c:v>44.9583333333333</c:v>
                </c:pt>
                <c:pt idx="648">
                  <c:v>38.8475</c:v>
                </c:pt>
                <c:pt idx="649">
                  <c:v>56.4879166666666</c:v>
                </c:pt>
                <c:pt idx="650">
                  <c:v>44.54875</c:v>
                </c:pt>
                <c:pt idx="651">
                  <c:v>54.9779166666666</c:v>
                </c:pt>
                <c:pt idx="652">
                  <c:v>36.4375</c:v>
                </c:pt>
                <c:pt idx="653">
                  <c:v>56.4187499999999</c:v>
                </c:pt>
                <c:pt idx="654">
                  <c:v>54.0883333333333</c:v>
                </c:pt>
                <c:pt idx="655">
                  <c:v>46.5124999999999</c:v>
                </c:pt>
                <c:pt idx="656">
                  <c:v>45.9966666666666</c:v>
                </c:pt>
                <c:pt idx="657">
                  <c:v>48.3140909090909</c:v>
                </c:pt>
                <c:pt idx="658">
                  <c:v>44.3228571428571</c:v>
                </c:pt>
                <c:pt idx="659">
                  <c:v>39.0049999999999</c:v>
                </c:pt>
                <c:pt idx="660">
                  <c:v>32.4338888888888</c:v>
                </c:pt>
                <c:pt idx="661">
                  <c:v>54.3170833333333</c:v>
                </c:pt>
                <c:pt idx="662">
                  <c:v>54.1154166666666</c:v>
                </c:pt>
                <c:pt idx="663">
                  <c:v>55.4416666666666</c:v>
                </c:pt>
                <c:pt idx="664">
                  <c:v>55.4337499999999</c:v>
                </c:pt>
                <c:pt idx="665">
                  <c:v>42.2208333333333</c:v>
                </c:pt>
                <c:pt idx="666">
                  <c:v>39.7412499999999</c:v>
                </c:pt>
                <c:pt idx="667">
                  <c:v>47.6275</c:v>
                </c:pt>
                <c:pt idx="668">
                  <c:v>51.69725</c:v>
                </c:pt>
                <c:pt idx="669">
                  <c:v>91.08674999999999</c:v>
                </c:pt>
                <c:pt idx="670">
                  <c:v>108.491333333333</c:v>
                </c:pt>
                <c:pt idx="671">
                  <c:v>103.1505</c:v>
                </c:pt>
                <c:pt idx="672">
                  <c:v>44.5545</c:v>
                </c:pt>
                <c:pt idx="673">
                  <c:v>56.4591666666666</c:v>
                </c:pt>
                <c:pt idx="674">
                  <c:v>45.98625</c:v>
                </c:pt>
                <c:pt idx="675">
                  <c:v>45.4258333333333</c:v>
                </c:pt>
                <c:pt idx="676">
                  <c:v>39.857</c:v>
                </c:pt>
                <c:pt idx="677">
                  <c:v>42.8686363636363</c:v>
                </c:pt>
                <c:pt idx="678">
                  <c:v>37.8484999999999</c:v>
                </c:pt>
                <c:pt idx="679">
                  <c:v>47.80625</c:v>
                </c:pt>
                <c:pt idx="680">
                  <c:v>60.9220833333333</c:v>
                </c:pt>
                <c:pt idx="681">
                  <c:v>62.5266666666666</c:v>
                </c:pt>
                <c:pt idx="682">
                  <c:v>80.0262499999999</c:v>
                </c:pt>
                <c:pt idx="683">
                  <c:v>93.38125</c:v>
                </c:pt>
                <c:pt idx="684">
                  <c:v>52.6329166666666</c:v>
                </c:pt>
                <c:pt idx="685">
                  <c:v>66.2979166666666</c:v>
                </c:pt>
                <c:pt idx="686">
                  <c:v>41.9358333333333</c:v>
                </c:pt>
                <c:pt idx="687">
                  <c:v>47.5566666666666</c:v>
                </c:pt>
                <c:pt idx="688">
                  <c:v>51.5362499999999</c:v>
                </c:pt>
                <c:pt idx="689">
                  <c:v>58.0066666666666</c:v>
                </c:pt>
                <c:pt idx="690">
                  <c:v>55.4245833333333</c:v>
                </c:pt>
                <c:pt idx="691">
                  <c:v>69.6895833333333</c:v>
                </c:pt>
                <c:pt idx="692">
                  <c:v>56.5733333333333</c:v>
                </c:pt>
                <c:pt idx="693">
                  <c:v>89.4145833333333</c:v>
                </c:pt>
                <c:pt idx="694">
                  <c:v>65.42541666666661</c:v>
                </c:pt>
                <c:pt idx="695">
                  <c:v>79.21833333333331</c:v>
                </c:pt>
                <c:pt idx="696">
                  <c:v>61.0904166666666</c:v>
                </c:pt>
                <c:pt idx="697">
                  <c:v>82.68458333333329</c:v>
                </c:pt>
                <c:pt idx="698">
                  <c:v>58.4845833333333</c:v>
                </c:pt>
                <c:pt idx="699">
                  <c:v>88.3529166666666</c:v>
                </c:pt>
                <c:pt idx="700">
                  <c:v>68.3441666666666</c:v>
                </c:pt>
                <c:pt idx="701">
                  <c:v>54.7549999999999</c:v>
                </c:pt>
                <c:pt idx="702">
                  <c:v>57.5662499999999</c:v>
                </c:pt>
                <c:pt idx="703">
                  <c:v>53.73375</c:v>
                </c:pt>
                <c:pt idx="704">
                  <c:v>59.6970833333333</c:v>
                </c:pt>
                <c:pt idx="705">
                  <c:v>51.7345833333333</c:v>
                </c:pt>
                <c:pt idx="706">
                  <c:v>38.4233333333333</c:v>
                </c:pt>
                <c:pt idx="707">
                  <c:v>44.9495833333333</c:v>
                </c:pt>
                <c:pt idx="708">
                  <c:v>44.59</c:v>
                </c:pt>
                <c:pt idx="709">
                  <c:v>48.775</c:v>
                </c:pt>
                <c:pt idx="710">
                  <c:v>46.7908333333333</c:v>
                </c:pt>
                <c:pt idx="711">
                  <c:v>56.9729166666666</c:v>
                </c:pt>
                <c:pt idx="712">
                  <c:v>46.9695833333333</c:v>
                </c:pt>
                <c:pt idx="713">
                  <c:v>48.4270833333333</c:v>
                </c:pt>
                <c:pt idx="714">
                  <c:v>42.3508333333333</c:v>
                </c:pt>
                <c:pt idx="715">
                  <c:v>40.6808333333333</c:v>
                </c:pt>
                <c:pt idx="716">
                  <c:v>37.1666666666666</c:v>
                </c:pt>
                <c:pt idx="717">
                  <c:v>38.9608333333333</c:v>
                </c:pt>
                <c:pt idx="718">
                  <c:v>40.2654166666666</c:v>
                </c:pt>
                <c:pt idx="719">
                  <c:v>42.8674999999999</c:v>
                </c:pt>
                <c:pt idx="720">
                  <c:v>49.3962499999999</c:v>
                </c:pt>
                <c:pt idx="721">
                  <c:v>41.4558333333333</c:v>
                </c:pt>
                <c:pt idx="722">
                  <c:v>33.3677272727272</c:v>
                </c:pt>
                <c:pt idx="723">
                  <c:v>43.60125</c:v>
                </c:pt>
                <c:pt idx="724">
                  <c:v>45.1020833333333</c:v>
                </c:pt>
                <c:pt idx="725">
                  <c:v>48.5054166666666</c:v>
                </c:pt>
                <c:pt idx="726">
                  <c:v>40.7454166666666</c:v>
                </c:pt>
                <c:pt idx="727">
                  <c:v>52.2662499999999</c:v>
                </c:pt>
                <c:pt idx="728">
                  <c:v>44.8895833333333</c:v>
                </c:pt>
                <c:pt idx="729">
                  <c:v>42.4995833333333</c:v>
                </c:pt>
              </c:numCache>
            </c:numRef>
          </c:xVal>
          <c:yVal>
            <c:numRef>
              <c:f>'Water Trading Repository Table'!$B$3:$B$732</c:f>
              <c:numCache>
                <c:formatCode>0.00</c:formatCode>
                <c:ptCount val="730"/>
                <c:pt idx="0">
                  <c:v>2674.4305</c:v>
                </c:pt>
                <c:pt idx="1">
                  <c:v>2576.12783333333</c:v>
                </c:pt>
                <c:pt idx="2">
                  <c:v>2131.98195833333</c:v>
                </c:pt>
                <c:pt idx="3">
                  <c:v>2772.05595833333</c:v>
                </c:pt>
                <c:pt idx="4">
                  <c:v>2143.486625</c:v>
                </c:pt>
                <c:pt idx="5">
                  <c:v>2682.031125</c:v>
                </c:pt>
                <c:pt idx="6">
                  <c:v>1788.07475</c:v>
                </c:pt>
                <c:pt idx="7">
                  <c:v>2082.84509090909</c:v>
                </c:pt>
                <c:pt idx="8">
                  <c:v>1815.8505</c:v>
                </c:pt>
                <c:pt idx="9">
                  <c:v>2219.27536363636</c:v>
                </c:pt>
                <c:pt idx="10">
                  <c:v>2142.3453</c:v>
                </c:pt>
                <c:pt idx="11">
                  <c:v>2169.74370833333</c:v>
                </c:pt>
                <c:pt idx="12">
                  <c:v>2228.9215</c:v>
                </c:pt>
                <c:pt idx="13">
                  <c:v>2289.449</c:v>
                </c:pt>
                <c:pt idx="14">
                  <c:v>1966.19391666666</c:v>
                </c:pt>
                <c:pt idx="15">
                  <c:v>2222.98404166666</c:v>
                </c:pt>
                <c:pt idx="16">
                  <c:v>1651.58858333333</c:v>
                </c:pt>
                <c:pt idx="17">
                  <c:v>1957.57495833333</c:v>
                </c:pt>
                <c:pt idx="18">
                  <c:v>1865.02499999999</c:v>
                </c:pt>
                <c:pt idx="19">
                  <c:v>2157.29333333333</c:v>
                </c:pt>
                <c:pt idx="20">
                  <c:v>1933.90079166666</c:v>
                </c:pt>
                <c:pt idx="21">
                  <c:v>2161.194375</c:v>
                </c:pt>
                <c:pt idx="22">
                  <c:v>1672.51316666666</c:v>
                </c:pt>
                <c:pt idx="23">
                  <c:v>1928.05904166666</c:v>
                </c:pt>
                <c:pt idx="24">
                  <c:v>1863.63699999999</c:v>
                </c:pt>
                <c:pt idx="25">
                  <c:v>2185.68658333333</c:v>
                </c:pt>
                <c:pt idx="26">
                  <c:v>2185.57604166666</c:v>
                </c:pt>
                <c:pt idx="27">
                  <c:v>3175.27691666666</c:v>
                </c:pt>
                <c:pt idx="28">
                  <c:v>2648.79408333333</c:v>
                </c:pt>
                <c:pt idx="29">
                  <c:v>3164.51675</c:v>
                </c:pt>
                <c:pt idx="30">
                  <c:v>2308.03954166666</c:v>
                </c:pt>
                <c:pt idx="31">
                  <c:v>2417.77904166666</c:v>
                </c:pt>
                <c:pt idx="32">
                  <c:v>1961.419625</c:v>
                </c:pt>
                <c:pt idx="33">
                  <c:v>2127.07145833333</c:v>
                </c:pt>
                <c:pt idx="34">
                  <c:v>2004.69231249999</c:v>
                </c:pt>
                <c:pt idx="35">
                  <c:v>2200.499</c:v>
                </c:pt>
                <c:pt idx="36">
                  <c:v>1839.56214285714</c:v>
                </c:pt>
                <c:pt idx="37">
                  <c:v>2184.156125</c:v>
                </c:pt>
                <c:pt idx="38">
                  <c:v>1748.4125</c:v>
                </c:pt>
                <c:pt idx="39">
                  <c:v>2417.65070833333</c:v>
                </c:pt>
                <c:pt idx="40">
                  <c:v>2067.54829166666</c:v>
                </c:pt>
                <c:pt idx="41">
                  <c:v>2572.71675</c:v>
                </c:pt>
                <c:pt idx="42">
                  <c:v>2070.56383333333</c:v>
                </c:pt>
                <c:pt idx="43">
                  <c:v>2702.10716666666</c:v>
                </c:pt>
                <c:pt idx="44">
                  <c:v>2155.50554166666</c:v>
                </c:pt>
                <c:pt idx="45">
                  <c:v>2449.97354166666</c:v>
                </c:pt>
                <c:pt idx="46">
                  <c:v>1994.98945454545</c:v>
                </c:pt>
                <c:pt idx="47">
                  <c:v>2281.83491666666</c:v>
                </c:pt>
                <c:pt idx="48">
                  <c:v>1951.52633333333</c:v>
                </c:pt>
                <c:pt idx="49">
                  <c:v>2341.05929166666</c:v>
                </c:pt>
                <c:pt idx="50">
                  <c:v>1823.69091666666</c:v>
                </c:pt>
                <c:pt idx="51">
                  <c:v>2288.37904166666</c:v>
                </c:pt>
                <c:pt idx="52">
                  <c:v>1833.969625</c:v>
                </c:pt>
                <c:pt idx="53">
                  <c:v>2465.66325</c:v>
                </c:pt>
                <c:pt idx="54">
                  <c:v>1844.722</c:v>
                </c:pt>
                <c:pt idx="55">
                  <c:v>2259.03716666666</c:v>
                </c:pt>
                <c:pt idx="56">
                  <c:v>1988.96608333333</c:v>
                </c:pt>
                <c:pt idx="57">
                  <c:v>2498.43016666666</c:v>
                </c:pt>
                <c:pt idx="58">
                  <c:v>2064.48324999999</c:v>
                </c:pt>
                <c:pt idx="59">
                  <c:v>2629.69354166666</c:v>
                </c:pt>
                <c:pt idx="60">
                  <c:v>2088.80875</c:v>
                </c:pt>
                <c:pt idx="61">
                  <c:v>2670.88983333333</c:v>
                </c:pt>
                <c:pt idx="62">
                  <c:v>2061.80587499999</c:v>
                </c:pt>
                <c:pt idx="63">
                  <c:v>2388.200625</c:v>
                </c:pt>
                <c:pt idx="64">
                  <c:v>2012.08266666666</c:v>
                </c:pt>
                <c:pt idx="65">
                  <c:v>2765.58395833333</c:v>
                </c:pt>
                <c:pt idx="66">
                  <c:v>1877.67058333333</c:v>
                </c:pt>
                <c:pt idx="67">
                  <c:v>2193.59641666666</c:v>
                </c:pt>
                <c:pt idx="68">
                  <c:v>2175.58921428571</c:v>
                </c:pt>
                <c:pt idx="69">
                  <c:v>2378.29995833333</c:v>
                </c:pt>
                <c:pt idx="70">
                  <c:v>2051.62914285714</c:v>
                </c:pt>
                <c:pt idx="71">
                  <c:v>2120.047875</c:v>
                </c:pt>
                <c:pt idx="72">
                  <c:v>1760.261375</c:v>
                </c:pt>
                <c:pt idx="73">
                  <c:v>2111.64145833333</c:v>
                </c:pt>
                <c:pt idx="74">
                  <c:v>2026.51229166666</c:v>
                </c:pt>
                <c:pt idx="75">
                  <c:v>2289.05620833333</c:v>
                </c:pt>
                <c:pt idx="76">
                  <c:v>1996.34679166666</c:v>
                </c:pt>
                <c:pt idx="77">
                  <c:v>2194.73129166666</c:v>
                </c:pt>
                <c:pt idx="78">
                  <c:v>1922.08879166666</c:v>
                </c:pt>
                <c:pt idx="79">
                  <c:v>2188.25929166666</c:v>
                </c:pt>
                <c:pt idx="80">
                  <c:v>1805.33145833333</c:v>
                </c:pt>
                <c:pt idx="81">
                  <c:v>1953.63308333333</c:v>
                </c:pt>
                <c:pt idx="82">
                  <c:v>1709.93233333333</c:v>
                </c:pt>
                <c:pt idx="83">
                  <c:v>2004.21187499999</c:v>
                </c:pt>
                <c:pt idx="84">
                  <c:v>1882.41370833333</c:v>
                </c:pt>
                <c:pt idx="85">
                  <c:v>2126.41379166666</c:v>
                </c:pt>
                <c:pt idx="86">
                  <c:v>2547.82225</c:v>
                </c:pt>
                <c:pt idx="87">
                  <c:v>3266.07708333333</c:v>
                </c:pt>
                <c:pt idx="88">
                  <c:v>2419.28275</c:v>
                </c:pt>
                <c:pt idx="89">
                  <c:v>2691.45399999999</c:v>
                </c:pt>
                <c:pt idx="90">
                  <c:v>2256.86075</c:v>
                </c:pt>
                <c:pt idx="91">
                  <c:v>2775.10066666666</c:v>
                </c:pt>
                <c:pt idx="92">
                  <c:v>2142.85258333333</c:v>
                </c:pt>
                <c:pt idx="93">
                  <c:v>2670.64508333333</c:v>
                </c:pt>
                <c:pt idx="94">
                  <c:v>1874.96795833333</c:v>
                </c:pt>
                <c:pt idx="95">
                  <c:v>2058.61191666666</c:v>
                </c:pt>
                <c:pt idx="96">
                  <c:v>1985.4231</c:v>
                </c:pt>
                <c:pt idx="97">
                  <c:v>2291.04</c:v>
                </c:pt>
                <c:pt idx="98">
                  <c:v>2199.879625</c:v>
                </c:pt>
                <c:pt idx="99">
                  <c:v>2610.51429166666</c:v>
                </c:pt>
                <c:pt idx="100">
                  <c:v>2211.90070833333</c:v>
                </c:pt>
                <c:pt idx="101">
                  <c:v>3203.99358333333</c:v>
                </c:pt>
                <c:pt idx="102">
                  <c:v>2531.77875</c:v>
                </c:pt>
                <c:pt idx="103">
                  <c:v>3296.54145833333</c:v>
                </c:pt>
                <c:pt idx="104">
                  <c:v>2438.704875</c:v>
                </c:pt>
                <c:pt idx="105">
                  <c:v>2403.74920833333</c:v>
                </c:pt>
                <c:pt idx="106">
                  <c:v>1741.94345833333</c:v>
                </c:pt>
                <c:pt idx="107">
                  <c:v>1985.73895833333</c:v>
                </c:pt>
                <c:pt idx="108">
                  <c:v>1658.63741666666</c:v>
                </c:pt>
                <c:pt idx="109">
                  <c:v>2032.00670833333</c:v>
                </c:pt>
                <c:pt idx="110">
                  <c:v>2014.14358333333</c:v>
                </c:pt>
                <c:pt idx="111">
                  <c:v>2763.39149999999</c:v>
                </c:pt>
                <c:pt idx="112">
                  <c:v>2260.07733333333</c:v>
                </c:pt>
                <c:pt idx="113">
                  <c:v>3089.39804166666</c:v>
                </c:pt>
                <c:pt idx="114">
                  <c:v>2268.41604166666</c:v>
                </c:pt>
                <c:pt idx="115">
                  <c:v>2928.504125</c:v>
                </c:pt>
                <c:pt idx="116">
                  <c:v>2219.08508333333</c:v>
                </c:pt>
                <c:pt idx="117">
                  <c:v>2785.351</c:v>
                </c:pt>
                <c:pt idx="118">
                  <c:v>2022.31391666666</c:v>
                </c:pt>
                <c:pt idx="119">
                  <c:v>2246.174625</c:v>
                </c:pt>
                <c:pt idx="120">
                  <c:v>1955.92941666666</c:v>
                </c:pt>
                <c:pt idx="121">
                  <c:v>2746.75520833333</c:v>
                </c:pt>
                <c:pt idx="122">
                  <c:v>1767.717125</c:v>
                </c:pt>
                <c:pt idx="123">
                  <c:v>2275.62616666666</c:v>
                </c:pt>
                <c:pt idx="124">
                  <c:v>2016.70516666666</c:v>
                </c:pt>
                <c:pt idx="125">
                  <c:v>2550.789</c:v>
                </c:pt>
                <c:pt idx="126">
                  <c:v>1815.82908333333</c:v>
                </c:pt>
                <c:pt idx="127">
                  <c:v>2059.78404166666</c:v>
                </c:pt>
                <c:pt idx="128">
                  <c:v>1758.11533333333</c:v>
                </c:pt>
                <c:pt idx="129">
                  <c:v>2062.889875</c:v>
                </c:pt>
                <c:pt idx="130">
                  <c:v>2008.605625</c:v>
                </c:pt>
                <c:pt idx="131">
                  <c:v>2403.17054166666</c:v>
                </c:pt>
                <c:pt idx="132">
                  <c:v>1802.78075</c:v>
                </c:pt>
                <c:pt idx="133">
                  <c:v>2012.33841666666</c:v>
                </c:pt>
                <c:pt idx="134">
                  <c:v>1925.64695833333</c:v>
                </c:pt>
                <c:pt idx="135">
                  <c:v>2278.76370833333</c:v>
                </c:pt>
                <c:pt idx="136">
                  <c:v>2003.20657142857</c:v>
                </c:pt>
                <c:pt idx="137">
                  <c:v>2089.93858333333</c:v>
                </c:pt>
                <c:pt idx="138">
                  <c:v>1675.94927272727</c:v>
                </c:pt>
                <c:pt idx="139">
                  <c:v>2098.66945833333</c:v>
                </c:pt>
                <c:pt idx="140">
                  <c:v>1905.87735</c:v>
                </c:pt>
                <c:pt idx="141">
                  <c:v>2054.77229166666</c:v>
                </c:pt>
                <c:pt idx="142">
                  <c:v>1897.8969090909</c:v>
                </c:pt>
                <c:pt idx="143">
                  <c:v>2157.90275</c:v>
                </c:pt>
                <c:pt idx="144">
                  <c:v>2109.0095</c:v>
                </c:pt>
                <c:pt idx="145">
                  <c:v>2259.53731818181</c:v>
                </c:pt>
                <c:pt idx="146">
                  <c:v>2036.0522</c:v>
                </c:pt>
                <c:pt idx="147">
                  <c:v>2303.133875</c:v>
                </c:pt>
                <c:pt idx="148">
                  <c:v>1791.68449999999</c:v>
                </c:pt>
                <c:pt idx="149">
                  <c:v>2076.2275</c:v>
                </c:pt>
                <c:pt idx="150">
                  <c:v>1771.01158333333</c:v>
                </c:pt>
                <c:pt idx="151">
                  <c:v>2304.18295833333</c:v>
                </c:pt>
                <c:pt idx="152">
                  <c:v>2108.38570833333</c:v>
                </c:pt>
                <c:pt idx="153">
                  <c:v>2577.164625</c:v>
                </c:pt>
                <c:pt idx="154">
                  <c:v>2107.15958333333</c:v>
                </c:pt>
                <c:pt idx="155">
                  <c:v>2527.91441666666</c:v>
                </c:pt>
                <c:pt idx="156">
                  <c:v>2046.20375</c:v>
                </c:pt>
                <c:pt idx="157">
                  <c:v>2268.36779166666</c:v>
                </c:pt>
                <c:pt idx="158">
                  <c:v>1968.24409090909</c:v>
                </c:pt>
                <c:pt idx="159">
                  <c:v>2173.028625</c:v>
                </c:pt>
                <c:pt idx="160">
                  <c:v>2010.48955555555</c:v>
                </c:pt>
                <c:pt idx="161">
                  <c:v>2118.190375</c:v>
                </c:pt>
                <c:pt idx="162">
                  <c:v>1785.15037499999</c:v>
                </c:pt>
                <c:pt idx="163">
                  <c:v>1962.36544999999</c:v>
                </c:pt>
                <c:pt idx="164">
                  <c:v>1752.3129</c:v>
                </c:pt>
                <c:pt idx="165">
                  <c:v>1970.06404545454</c:v>
                </c:pt>
                <c:pt idx="166">
                  <c:v>2105.802125</c:v>
                </c:pt>
                <c:pt idx="167">
                  <c:v>2244.61220833333</c:v>
                </c:pt>
                <c:pt idx="168">
                  <c:v>2130.47057142857</c:v>
                </c:pt>
                <c:pt idx="169">
                  <c:v>2107.23454166666</c:v>
                </c:pt>
                <c:pt idx="170">
                  <c:v>1890.046125</c:v>
                </c:pt>
                <c:pt idx="171">
                  <c:v>2064.86241666666</c:v>
                </c:pt>
                <c:pt idx="172">
                  <c:v>1992.39727777777</c:v>
                </c:pt>
                <c:pt idx="173">
                  <c:v>2193.59583333333</c:v>
                </c:pt>
                <c:pt idx="174">
                  <c:v>1713.057875</c:v>
                </c:pt>
                <c:pt idx="175">
                  <c:v>1844.64211111111</c:v>
                </c:pt>
                <c:pt idx="176">
                  <c:v>1794.3062</c:v>
                </c:pt>
                <c:pt idx="177">
                  <c:v>1879.98222222222</c:v>
                </c:pt>
                <c:pt idx="178">
                  <c:v>1726.26783333333</c:v>
                </c:pt>
                <c:pt idx="179">
                  <c:v>1909.55291666666</c:v>
                </c:pt>
                <c:pt idx="180">
                  <c:v>1895.53734999999</c:v>
                </c:pt>
                <c:pt idx="181">
                  <c:v>2075.28145833333</c:v>
                </c:pt>
                <c:pt idx="182">
                  <c:v>2204.4625</c:v>
                </c:pt>
                <c:pt idx="183">
                  <c:v>2647.48058333333</c:v>
                </c:pt>
                <c:pt idx="184">
                  <c:v>1895.28920833333</c:v>
                </c:pt>
                <c:pt idx="185">
                  <c:v>2096.71670833333</c:v>
                </c:pt>
                <c:pt idx="186">
                  <c:v>2094.10083333333</c:v>
                </c:pt>
                <c:pt idx="187">
                  <c:v>2630.43091666666</c:v>
                </c:pt>
                <c:pt idx="188">
                  <c:v>1754.18574999999</c:v>
                </c:pt>
                <c:pt idx="189">
                  <c:v>1884.88554545454</c:v>
                </c:pt>
                <c:pt idx="190">
                  <c:v>1949.35475</c:v>
                </c:pt>
                <c:pt idx="191">
                  <c:v>2305.11054166666</c:v>
                </c:pt>
                <c:pt idx="192">
                  <c:v>2093.98512499999</c:v>
                </c:pt>
                <c:pt idx="193">
                  <c:v>2421.53862499999</c:v>
                </c:pt>
                <c:pt idx="194">
                  <c:v>1716.26629166666</c:v>
                </c:pt>
                <c:pt idx="195">
                  <c:v>1981.66070833333</c:v>
                </c:pt>
                <c:pt idx="196">
                  <c:v>1874.97291666666</c:v>
                </c:pt>
                <c:pt idx="197">
                  <c:v>2096.99399999999</c:v>
                </c:pt>
                <c:pt idx="198">
                  <c:v>1859.77166666666</c:v>
                </c:pt>
                <c:pt idx="199">
                  <c:v>2115.2125</c:v>
                </c:pt>
                <c:pt idx="200">
                  <c:v>2080.55758333333</c:v>
                </c:pt>
                <c:pt idx="201">
                  <c:v>2572.006</c:v>
                </c:pt>
                <c:pt idx="202">
                  <c:v>1915.4982</c:v>
                </c:pt>
                <c:pt idx="203">
                  <c:v>2139.759</c:v>
                </c:pt>
                <c:pt idx="204">
                  <c:v>1821.26558333333</c:v>
                </c:pt>
                <c:pt idx="205">
                  <c:v>2098.18991666666</c:v>
                </c:pt>
                <c:pt idx="206">
                  <c:v>1740.50766666666</c:v>
                </c:pt>
                <c:pt idx="207">
                  <c:v>2164.19929166666</c:v>
                </c:pt>
                <c:pt idx="208">
                  <c:v>2045.94541666666</c:v>
                </c:pt>
                <c:pt idx="209">
                  <c:v>2398.56170833333</c:v>
                </c:pt>
                <c:pt idx="210">
                  <c:v>2048.9235</c:v>
                </c:pt>
                <c:pt idx="211">
                  <c:v>2373.506</c:v>
                </c:pt>
                <c:pt idx="212">
                  <c:v>1995.30845833333</c:v>
                </c:pt>
                <c:pt idx="213">
                  <c:v>2278.07858333333</c:v>
                </c:pt>
                <c:pt idx="214">
                  <c:v>1923.85266666666</c:v>
                </c:pt>
                <c:pt idx="215">
                  <c:v>2298.48358333333</c:v>
                </c:pt>
                <c:pt idx="216">
                  <c:v>1924.03687499999</c:v>
                </c:pt>
                <c:pt idx="217">
                  <c:v>2205.93491666666</c:v>
                </c:pt>
                <c:pt idx="218">
                  <c:v>1731.95370833333</c:v>
                </c:pt>
                <c:pt idx="219">
                  <c:v>1932.34066666666</c:v>
                </c:pt>
                <c:pt idx="220">
                  <c:v>1618.65729166666</c:v>
                </c:pt>
                <c:pt idx="221">
                  <c:v>1923.44045833333</c:v>
                </c:pt>
                <c:pt idx="222">
                  <c:v>1879.78416666666</c:v>
                </c:pt>
                <c:pt idx="223">
                  <c:v>2109.70466666666</c:v>
                </c:pt>
                <c:pt idx="224">
                  <c:v>1805.62670833333</c:v>
                </c:pt>
                <c:pt idx="225">
                  <c:v>2094.196125</c:v>
                </c:pt>
                <c:pt idx="226">
                  <c:v>1835.21833333333</c:v>
                </c:pt>
                <c:pt idx="227">
                  <c:v>2135.9255</c:v>
                </c:pt>
                <c:pt idx="228">
                  <c:v>1650.9535</c:v>
                </c:pt>
                <c:pt idx="229">
                  <c:v>1909.936875</c:v>
                </c:pt>
                <c:pt idx="230">
                  <c:v>1819.76733333333</c:v>
                </c:pt>
                <c:pt idx="231">
                  <c:v>2076.17883333333</c:v>
                </c:pt>
                <c:pt idx="232">
                  <c:v>1647.12066666666</c:v>
                </c:pt>
                <c:pt idx="233">
                  <c:v>1907.809875</c:v>
                </c:pt>
                <c:pt idx="234">
                  <c:v>1546.12645833333</c:v>
                </c:pt>
                <c:pt idx="235">
                  <c:v>1858.03879166666</c:v>
                </c:pt>
                <c:pt idx="236">
                  <c:v>1922.371</c:v>
                </c:pt>
                <c:pt idx="237">
                  <c:v>2112.48645833333</c:v>
                </c:pt>
                <c:pt idx="238">
                  <c:v>2040.25571428571</c:v>
                </c:pt>
                <c:pt idx="239">
                  <c:v>2149.37733333333</c:v>
                </c:pt>
                <c:pt idx="240">
                  <c:v>1816.918</c:v>
                </c:pt>
                <c:pt idx="241">
                  <c:v>2432.27331818181</c:v>
                </c:pt>
                <c:pt idx="242">
                  <c:v>2029.36579166666</c:v>
                </c:pt>
                <c:pt idx="243">
                  <c:v>2417.70766666666</c:v>
                </c:pt>
                <c:pt idx="244">
                  <c:v>1971.13304166666</c:v>
                </c:pt>
                <c:pt idx="245">
                  <c:v>2307.28170833333</c:v>
                </c:pt>
                <c:pt idx="246">
                  <c:v>2072.04604166666</c:v>
                </c:pt>
                <c:pt idx="247">
                  <c:v>2325.55370833333</c:v>
                </c:pt>
                <c:pt idx="248">
                  <c:v>1682.53033333333</c:v>
                </c:pt>
                <c:pt idx="249">
                  <c:v>1845.692375</c:v>
                </c:pt>
                <c:pt idx="250">
                  <c:v>1947.22745833333</c:v>
                </c:pt>
                <c:pt idx="251">
                  <c:v>2272.67083333333</c:v>
                </c:pt>
                <c:pt idx="252">
                  <c:v>2162.96904166666</c:v>
                </c:pt>
                <c:pt idx="253">
                  <c:v>2396.80916666666</c:v>
                </c:pt>
                <c:pt idx="254">
                  <c:v>1959.90287499999</c:v>
                </c:pt>
                <c:pt idx="255">
                  <c:v>2223.83566666666</c:v>
                </c:pt>
                <c:pt idx="256">
                  <c:v>1947.63870833333</c:v>
                </c:pt>
                <c:pt idx="257">
                  <c:v>2195.36529166666</c:v>
                </c:pt>
                <c:pt idx="258">
                  <c:v>1752.35545833333</c:v>
                </c:pt>
                <c:pt idx="259">
                  <c:v>1953.04658333333</c:v>
                </c:pt>
                <c:pt idx="260">
                  <c:v>2006.93199999999</c:v>
                </c:pt>
                <c:pt idx="261">
                  <c:v>2167.68195833333</c:v>
                </c:pt>
                <c:pt idx="262">
                  <c:v>2025.96983333333</c:v>
                </c:pt>
                <c:pt idx="263">
                  <c:v>2364.04054166666</c:v>
                </c:pt>
                <c:pt idx="264">
                  <c:v>1953.5266875</c:v>
                </c:pt>
                <c:pt idx="265">
                  <c:v>2081.50116666666</c:v>
                </c:pt>
                <c:pt idx="266">
                  <c:v>1833.82929166666</c:v>
                </c:pt>
                <c:pt idx="267">
                  <c:v>2114.1895</c:v>
                </c:pt>
                <c:pt idx="268">
                  <c:v>1983.90711111111</c:v>
                </c:pt>
                <c:pt idx="269">
                  <c:v>2093.39308333333</c:v>
                </c:pt>
                <c:pt idx="270">
                  <c:v>1989.154375</c:v>
                </c:pt>
                <c:pt idx="271">
                  <c:v>2151.98383333333</c:v>
                </c:pt>
                <c:pt idx="272">
                  <c:v>1885.09454545454</c:v>
                </c:pt>
                <c:pt idx="273">
                  <c:v>2100.12425</c:v>
                </c:pt>
                <c:pt idx="274">
                  <c:v>1702.17618181818</c:v>
                </c:pt>
                <c:pt idx="275">
                  <c:v>1951.595625</c:v>
                </c:pt>
                <c:pt idx="276">
                  <c:v>1599.57408333333</c:v>
                </c:pt>
                <c:pt idx="277">
                  <c:v>1928.08866666666</c:v>
                </c:pt>
                <c:pt idx="278">
                  <c:v>1874.05004166666</c:v>
                </c:pt>
                <c:pt idx="279">
                  <c:v>2228.79675</c:v>
                </c:pt>
                <c:pt idx="280">
                  <c:v>1865.50854166666</c:v>
                </c:pt>
                <c:pt idx="281">
                  <c:v>2147.93854166666</c:v>
                </c:pt>
                <c:pt idx="282">
                  <c:v>1896.82779166666</c:v>
                </c:pt>
                <c:pt idx="283">
                  <c:v>2179.96991666666</c:v>
                </c:pt>
                <c:pt idx="284">
                  <c:v>1908.97083333333</c:v>
                </c:pt>
                <c:pt idx="285">
                  <c:v>2201.03941666666</c:v>
                </c:pt>
                <c:pt idx="286">
                  <c:v>1941.47354166666</c:v>
                </c:pt>
                <c:pt idx="287">
                  <c:v>2156.947125</c:v>
                </c:pt>
                <c:pt idx="288">
                  <c:v>1900.72428571428</c:v>
                </c:pt>
                <c:pt idx="289">
                  <c:v>1990.69633333333</c:v>
                </c:pt>
                <c:pt idx="290">
                  <c:v>1641.170875</c:v>
                </c:pt>
                <c:pt idx="291">
                  <c:v>1928.349</c:v>
                </c:pt>
                <c:pt idx="292">
                  <c:v>1902.70066666666</c:v>
                </c:pt>
                <c:pt idx="293">
                  <c:v>2189.06766666666</c:v>
                </c:pt>
                <c:pt idx="294">
                  <c:v>1932.23420833333</c:v>
                </c:pt>
                <c:pt idx="295">
                  <c:v>2221.45120833333</c:v>
                </c:pt>
                <c:pt idx="296">
                  <c:v>1911.44145833333</c:v>
                </c:pt>
                <c:pt idx="297">
                  <c:v>2154.56716666666</c:v>
                </c:pt>
                <c:pt idx="298">
                  <c:v>2086.45572222222</c:v>
                </c:pt>
                <c:pt idx="299">
                  <c:v>2375.89162499999</c:v>
                </c:pt>
                <c:pt idx="300">
                  <c:v>2278.90968749999</c:v>
                </c:pt>
                <c:pt idx="301">
                  <c:v>2414.67318181818</c:v>
                </c:pt>
                <c:pt idx="302">
                  <c:v>1976.13129999999</c:v>
                </c:pt>
                <c:pt idx="303">
                  <c:v>2665.508625</c:v>
                </c:pt>
                <c:pt idx="304">
                  <c:v>2063.612</c:v>
                </c:pt>
                <c:pt idx="305">
                  <c:v>2220.75304166666</c:v>
                </c:pt>
                <c:pt idx="306">
                  <c:v>2043.6455</c:v>
                </c:pt>
                <c:pt idx="307">
                  <c:v>2350.27729166666</c:v>
                </c:pt>
                <c:pt idx="308">
                  <c:v>1895.89842857142</c:v>
                </c:pt>
                <c:pt idx="309">
                  <c:v>2092.56974999999</c:v>
                </c:pt>
                <c:pt idx="310">
                  <c:v>1798.14591666666</c:v>
                </c:pt>
                <c:pt idx="311">
                  <c:v>2105.56733333333</c:v>
                </c:pt>
                <c:pt idx="312">
                  <c:v>1923.17379166666</c:v>
                </c:pt>
                <c:pt idx="313">
                  <c:v>2208.37954166666</c:v>
                </c:pt>
                <c:pt idx="314">
                  <c:v>1958.063125</c:v>
                </c:pt>
                <c:pt idx="315">
                  <c:v>2245.55820833333</c:v>
                </c:pt>
                <c:pt idx="316">
                  <c:v>1918.86162499999</c:v>
                </c:pt>
                <c:pt idx="317">
                  <c:v>2000.08429166666</c:v>
                </c:pt>
                <c:pt idx="318">
                  <c:v>1909.68320833333</c:v>
                </c:pt>
                <c:pt idx="319">
                  <c:v>2065.28845833333</c:v>
                </c:pt>
                <c:pt idx="320">
                  <c:v>1660.33879166666</c:v>
                </c:pt>
                <c:pt idx="321">
                  <c:v>1883.58904166666</c:v>
                </c:pt>
                <c:pt idx="322">
                  <c:v>1905.79729166666</c:v>
                </c:pt>
                <c:pt idx="323">
                  <c:v>2126.854125</c:v>
                </c:pt>
                <c:pt idx="324">
                  <c:v>2100.21645833333</c:v>
                </c:pt>
                <c:pt idx="325">
                  <c:v>2545.14741666666</c:v>
                </c:pt>
                <c:pt idx="326">
                  <c:v>2023.94958333333</c:v>
                </c:pt>
                <c:pt idx="327">
                  <c:v>2276.050125</c:v>
                </c:pt>
                <c:pt idx="328">
                  <c:v>1991.160125</c:v>
                </c:pt>
                <c:pt idx="329">
                  <c:v>2287.93870833333</c:v>
                </c:pt>
                <c:pt idx="330">
                  <c:v>1849.92329166666</c:v>
                </c:pt>
                <c:pt idx="331">
                  <c:v>2194.12920833333</c:v>
                </c:pt>
                <c:pt idx="332">
                  <c:v>1790.38795833333</c:v>
                </c:pt>
                <c:pt idx="333">
                  <c:v>2141.336375</c:v>
                </c:pt>
                <c:pt idx="334">
                  <c:v>2057.93349999999</c:v>
                </c:pt>
                <c:pt idx="335">
                  <c:v>2406.06816666666</c:v>
                </c:pt>
                <c:pt idx="336">
                  <c:v>2095.86541666666</c:v>
                </c:pt>
                <c:pt idx="337">
                  <c:v>2445.301</c:v>
                </c:pt>
                <c:pt idx="338">
                  <c:v>2086.92258333333</c:v>
                </c:pt>
                <c:pt idx="339">
                  <c:v>2370.00979166666</c:v>
                </c:pt>
                <c:pt idx="340">
                  <c:v>2085.08641666666</c:v>
                </c:pt>
                <c:pt idx="341">
                  <c:v>2395.16129166666</c:v>
                </c:pt>
                <c:pt idx="342">
                  <c:v>2235.58866666666</c:v>
                </c:pt>
                <c:pt idx="343">
                  <c:v>2318.01045833333</c:v>
                </c:pt>
                <c:pt idx="344">
                  <c:v>2014.8761875</c:v>
                </c:pt>
                <c:pt idx="345">
                  <c:v>2078.22725</c:v>
                </c:pt>
                <c:pt idx="346">
                  <c:v>1914.3522</c:v>
                </c:pt>
                <c:pt idx="347">
                  <c:v>2149.40616666666</c:v>
                </c:pt>
                <c:pt idx="348">
                  <c:v>1990.13631818181</c:v>
                </c:pt>
                <c:pt idx="349">
                  <c:v>2258.92833333333</c:v>
                </c:pt>
                <c:pt idx="350">
                  <c:v>1961.3875</c:v>
                </c:pt>
                <c:pt idx="351">
                  <c:v>2335.626125</c:v>
                </c:pt>
                <c:pt idx="352">
                  <c:v>2000.83629166666</c:v>
                </c:pt>
                <c:pt idx="353">
                  <c:v>2338.03887499999</c:v>
                </c:pt>
                <c:pt idx="354">
                  <c:v>2019.33712499999</c:v>
                </c:pt>
                <c:pt idx="355">
                  <c:v>2289.04070833333</c:v>
                </c:pt>
                <c:pt idx="356">
                  <c:v>1994.43520833333</c:v>
                </c:pt>
                <c:pt idx="357">
                  <c:v>2222.37770833333</c:v>
                </c:pt>
                <c:pt idx="358">
                  <c:v>1792.535625</c:v>
                </c:pt>
                <c:pt idx="359">
                  <c:v>2035.47041666666</c:v>
                </c:pt>
                <c:pt idx="360">
                  <c:v>1825.59381249999</c:v>
                </c:pt>
                <c:pt idx="361">
                  <c:v>2076.48879166666</c:v>
                </c:pt>
                <c:pt idx="362">
                  <c:v>2384.762875</c:v>
                </c:pt>
                <c:pt idx="363">
                  <c:v>3175.5055</c:v>
                </c:pt>
                <c:pt idx="364">
                  <c:v>1879.307</c:v>
                </c:pt>
                <c:pt idx="365">
                  <c:v>2233.83775</c:v>
                </c:pt>
                <c:pt idx="366">
                  <c:v>2098.06265</c:v>
                </c:pt>
                <c:pt idx="367">
                  <c:v>2477.55145833333</c:v>
                </c:pt>
                <c:pt idx="368">
                  <c:v>1810.37575</c:v>
                </c:pt>
                <c:pt idx="369">
                  <c:v>2138.38879166666</c:v>
                </c:pt>
                <c:pt idx="370">
                  <c:v>1767.764</c:v>
                </c:pt>
                <c:pt idx="371">
                  <c:v>2166.1871</c:v>
                </c:pt>
                <c:pt idx="372">
                  <c:v>1971.05274999999</c:v>
                </c:pt>
                <c:pt idx="373">
                  <c:v>2203.15641666666</c:v>
                </c:pt>
                <c:pt idx="374">
                  <c:v>1859.28154166666</c:v>
                </c:pt>
                <c:pt idx="375">
                  <c:v>2249.01529166666</c:v>
                </c:pt>
                <c:pt idx="376">
                  <c:v>1922.16112499999</c:v>
                </c:pt>
                <c:pt idx="377">
                  <c:v>2221.432875</c:v>
                </c:pt>
                <c:pt idx="378">
                  <c:v>1745.832125</c:v>
                </c:pt>
                <c:pt idx="379">
                  <c:v>2018.58658333333</c:v>
                </c:pt>
                <c:pt idx="380">
                  <c:v>1857.62129166666</c:v>
                </c:pt>
                <c:pt idx="381">
                  <c:v>2091.56254166666</c:v>
                </c:pt>
                <c:pt idx="382">
                  <c:v>1880.002375</c:v>
                </c:pt>
                <c:pt idx="383">
                  <c:v>2144.029</c:v>
                </c:pt>
                <c:pt idx="384">
                  <c:v>1942.277375</c:v>
                </c:pt>
                <c:pt idx="385">
                  <c:v>2156.90508333333</c:v>
                </c:pt>
                <c:pt idx="386">
                  <c:v>1863.51966666666</c:v>
                </c:pt>
                <c:pt idx="387">
                  <c:v>2113.29420833333</c:v>
                </c:pt>
                <c:pt idx="388">
                  <c:v>1727.41979166666</c:v>
                </c:pt>
                <c:pt idx="389">
                  <c:v>2095.5535</c:v>
                </c:pt>
                <c:pt idx="390">
                  <c:v>1967.71812499999</c:v>
                </c:pt>
                <c:pt idx="391">
                  <c:v>2343.9105</c:v>
                </c:pt>
                <c:pt idx="392">
                  <c:v>2027.19783333333</c:v>
                </c:pt>
                <c:pt idx="393">
                  <c:v>2471.715625</c:v>
                </c:pt>
                <c:pt idx="394">
                  <c:v>2030.91945833333</c:v>
                </c:pt>
                <c:pt idx="395">
                  <c:v>2445.45320833333</c:v>
                </c:pt>
                <c:pt idx="396">
                  <c:v>2128.77466666666</c:v>
                </c:pt>
                <c:pt idx="397">
                  <c:v>2486.29025</c:v>
                </c:pt>
                <c:pt idx="398">
                  <c:v>2153.58625</c:v>
                </c:pt>
                <c:pt idx="399">
                  <c:v>2445.949875</c:v>
                </c:pt>
                <c:pt idx="400">
                  <c:v>1976.46641666666</c:v>
                </c:pt>
                <c:pt idx="401">
                  <c:v>2273.79779166666</c:v>
                </c:pt>
                <c:pt idx="402">
                  <c:v>1887.09054166666</c:v>
                </c:pt>
                <c:pt idx="403">
                  <c:v>2286.27645833333</c:v>
                </c:pt>
                <c:pt idx="404">
                  <c:v>2117.26695833333</c:v>
                </c:pt>
                <c:pt idx="405">
                  <c:v>2382.97833333333</c:v>
                </c:pt>
                <c:pt idx="406">
                  <c:v>2141.53866666666</c:v>
                </c:pt>
                <c:pt idx="407">
                  <c:v>2240.23416666666</c:v>
                </c:pt>
                <c:pt idx="408">
                  <c:v>1878.19175</c:v>
                </c:pt>
                <c:pt idx="409">
                  <c:v>2191.525625</c:v>
                </c:pt>
                <c:pt idx="410">
                  <c:v>1887.74637499999</c:v>
                </c:pt>
                <c:pt idx="411">
                  <c:v>2213.96283333333</c:v>
                </c:pt>
                <c:pt idx="412">
                  <c:v>1996.06308333333</c:v>
                </c:pt>
                <c:pt idx="413">
                  <c:v>2482.76925</c:v>
                </c:pt>
                <c:pt idx="414">
                  <c:v>1897.66616666666</c:v>
                </c:pt>
                <c:pt idx="415">
                  <c:v>2206.1185</c:v>
                </c:pt>
                <c:pt idx="416">
                  <c:v>1751.10304166666</c:v>
                </c:pt>
                <c:pt idx="417">
                  <c:v>2099.307625</c:v>
                </c:pt>
                <c:pt idx="418">
                  <c:v>2000.35366666666</c:v>
                </c:pt>
                <c:pt idx="419">
                  <c:v>2385.59849999999</c:v>
                </c:pt>
                <c:pt idx="420">
                  <c:v>2051.99195833333</c:v>
                </c:pt>
                <c:pt idx="421">
                  <c:v>2307.160125</c:v>
                </c:pt>
                <c:pt idx="422">
                  <c:v>1992.06812499999</c:v>
                </c:pt>
                <c:pt idx="423">
                  <c:v>2272.55004166666</c:v>
                </c:pt>
                <c:pt idx="424">
                  <c:v>2619.61275</c:v>
                </c:pt>
                <c:pt idx="425">
                  <c:v>3135.29141666666</c:v>
                </c:pt>
                <c:pt idx="426">
                  <c:v>2020.72577777777</c:v>
                </c:pt>
                <c:pt idx="427">
                  <c:v>2479.90366666666</c:v>
                </c:pt>
                <c:pt idx="428">
                  <c:v>2173.70583333333</c:v>
                </c:pt>
                <c:pt idx="429">
                  <c:v>2584.78358333333</c:v>
                </c:pt>
                <c:pt idx="430">
                  <c:v>2057.466</c:v>
                </c:pt>
                <c:pt idx="431">
                  <c:v>2659.63975</c:v>
                </c:pt>
                <c:pt idx="432">
                  <c:v>1999.15021428571</c:v>
                </c:pt>
                <c:pt idx="433">
                  <c:v>2072.13229166666</c:v>
                </c:pt>
                <c:pt idx="434">
                  <c:v>1795.002125</c:v>
                </c:pt>
                <c:pt idx="435">
                  <c:v>2046.49437499999</c:v>
                </c:pt>
                <c:pt idx="436">
                  <c:v>2152.072375</c:v>
                </c:pt>
                <c:pt idx="437">
                  <c:v>2471.39079166666</c:v>
                </c:pt>
                <c:pt idx="438">
                  <c:v>1920.27795833333</c:v>
                </c:pt>
                <c:pt idx="439">
                  <c:v>2274.86483333333</c:v>
                </c:pt>
                <c:pt idx="440">
                  <c:v>1595.48858333333</c:v>
                </c:pt>
                <c:pt idx="441">
                  <c:v>1906.04541666666</c:v>
                </c:pt>
                <c:pt idx="442">
                  <c:v>1899.76866666666</c:v>
                </c:pt>
                <c:pt idx="443">
                  <c:v>2168.54474999999</c:v>
                </c:pt>
                <c:pt idx="444">
                  <c:v>1893.92883333333</c:v>
                </c:pt>
                <c:pt idx="445">
                  <c:v>2163.90545833333</c:v>
                </c:pt>
                <c:pt idx="446">
                  <c:v>1709.37475</c:v>
                </c:pt>
                <c:pt idx="447">
                  <c:v>1969.11608333333</c:v>
                </c:pt>
                <c:pt idx="448">
                  <c:v>1981.62925</c:v>
                </c:pt>
                <c:pt idx="449">
                  <c:v>2265.6325</c:v>
                </c:pt>
                <c:pt idx="450">
                  <c:v>2017.86683333333</c:v>
                </c:pt>
                <c:pt idx="451">
                  <c:v>2272.41120833333</c:v>
                </c:pt>
                <c:pt idx="452">
                  <c:v>1957.98008333333</c:v>
                </c:pt>
                <c:pt idx="453">
                  <c:v>2410.05508333333</c:v>
                </c:pt>
                <c:pt idx="454">
                  <c:v>2061.58424999999</c:v>
                </c:pt>
                <c:pt idx="455">
                  <c:v>2334.32591666666</c:v>
                </c:pt>
                <c:pt idx="456">
                  <c:v>1791.68908333333</c:v>
                </c:pt>
                <c:pt idx="457">
                  <c:v>2115.05070833333</c:v>
                </c:pt>
                <c:pt idx="458">
                  <c:v>1725.135625</c:v>
                </c:pt>
                <c:pt idx="459">
                  <c:v>2079.96133333333</c:v>
                </c:pt>
                <c:pt idx="460">
                  <c:v>1869.921375</c:v>
                </c:pt>
                <c:pt idx="461">
                  <c:v>2151.50654166666</c:v>
                </c:pt>
                <c:pt idx="462">
                  <c:v>2009.341125</c:v>
                </c:pt>
                <c:pt idx="463">
                  <c:v>2258.47554166666</c:v>
                </c:pt>
                <c:pt idx="464">
                  <c:v>1953.27870833333</c:v>
                </c:pt>
                <c:pt idx="465">
                  <c:v>2179.17370833333</c:v>
                </c:pt>
                <c:pt idx="466">
                  <c:v>2002.07149999999</c:v>
                </c:pt>
                <c:pt idx="467">
                  <c:v>2190.58120833333</c:v>
                </c:pt>
                <c:pt idx="468">
                  <c:v>2238.64941666666</c:v>
                </c:pt>
                <c:pt idx="469">
                  <c:v>2101.758875</c:v>
                </c:pt>
                <c:pt idx="470">
                  <c:v>1744.84112499999</c:v>
                </c:pt>
                <c:pt idx="471">
                  <c:v>1955.663625</c:v>
                </c:pt>
                <c:pt idx="472">
                  <c:v>1709.34116666666</c:v>
                </c:pt>
                <c:pt idx="473">
                  <c:v>2090.60516666666</c:v>
                </c:pt>
                <c:pt idx="474">
                  <c:v>1930.23291666666</c:v>
                </c:pt>
                <c:pt idx="475">
                  <c:v>2252.14954166666</c:v>
                </c:pt>
                <c:pt idx="476">
                  <c:v>2025.5565</c:v>
                </c:pt>
                <c:pt idx="477">
                  <c:v>2431.169875</c:v>
                </c:pt>
                <c:pt idx="478">
                  <c:v>1985.14395833333</c:v>
                </c:pt>
                <c:pt idx="479">
                  <c:v>2232.04804166666</c:v>
                </c:pt>
                <c:pt idx="480">
                  <c:v>2000.48891666666</c:v>
                </c:pt>
                <c:pt idx="481">
                  <c:v>2244.60945833333</c:v>
                </c:pt>
                <c:pt idx="482">
                  <c:v>1956.49824999999</c:v>
                </c:pt>
                <c:pt idx="483">
                  <c:v>2234.69416666666</c:v>
                </c:pt>
                <c:pt idx="484">
                  <c:v>1764.02116666666</c:v>
                </c:pt>
                <c:pt idx="485">
                  <c:v>1984.90370833333</c:v>
                </c:pt>
                <c:pt idx="486">
                  <c:v>2259.34341666666</c:v>
                </c:pt>
                <c:pt idx="487">
                  <c:v>2360.62929166666</c:v>
                </c:pt>
                <c:pt idx="488">
                  <c:v>1846.40777272727</c:v>
                </c:pt>
                <c:pt idx="489">
                  <c:v>2621.36474999999</c:v>
                </c:pt>
                <c:pt idx="490">
                  <c:v>1922.99563636363</c:v>
                </c:pt>
                <c:pt idx="491">
                  <c:v>2474.15908333333</c:v>
                </c:pt>
                <c:pt idx="492">
                  <c:v>2056.328</c:v>
                </c:pt>
                <c:pt idx="493">
                  <c:v>2567.837625</c:v>
                </c:pt>
                <c:pt idx="494">
                  <c:v>2030.38058333333</c:v>
                </c:pt>
                <c:pt idx="495">
                  <c:v>2019.70716666666</c:v>
                </c:pt>
                <c:pt idx="496">
                  <c:v>1680.81474999999</c:v>
                </c:pt>
                <c:pt idx="497">
                  <c:v>2067.74695833333</c:v>
                </c:pt>
                <c:pt idx="498">
                  <c:v>2076.187375</c:v>
                </c:pt>
                <c:pt idx="499">
                  <c:v>2497.87379166666</c:v>
                </c:pt>
                <c:pt idx="500">
                  <c:v>1934.89733333333</c:v>
                </c:pt>
                <c:pt idx="501">
                  <c:v>2169.93679166666</c:v>
                </c:pt>
                <c:pt idx="502">
                  <c:v>1909.34512499999</c:v>
                </c:pt>
                <c:pt idx="503">
                  <c:v>2149.74941666666</c:v>
                </c:pt>
                <c:pt idx="504">
                  <c:v>1873.66083333333</c:v>
                </c:pt>
                <c:pt idx="505">
                  <c:v>2116.88016666666</c:v>
                </c:pt>
                <c:pt idx="506">
                  <c:v>1699.71541666666</c:v>
                </c:pt>
                <c:pt idx="507">
                  <c:v>2109.264875</c:v>
                </c:pt>
                <c:pt idx="508">
                  <c:v>1848.33954166666</c:v>
                </c:pt>
                <c:pt idx="509">
                  <c:v>2107.09733333333</c:v>
                </c:pt>
                <c:pt idx="510">
                  <c:v>2006.966125</c:v>
                </c:pt>
                <c:pt idx="511">
                  <c:v>2248.763</c:v>
                </c:pt>
                <c:pt idx="512">
                  <c:v>1784.022</c:v>
                </c:pt>
                <c:pt idx="513">
                  <c:v>2240.7225</c:v>
                </c:pt>
                <c:pt idx="514">
                  <c:v>1836.48533333333</c:v>
                </c:pt>
                <c:pt idx="515">
                  <c:v>2042.45633333333</c:v>
                </c:pt>
                <c:pt idx="516">
                  <c:v>2023.13179166666</c:v>
                </c:pt>
                <c:pt idx="517">
                  <c:v>2365.69899999999</c:v>
                </c:pt>
                <c:pt idx="518">
                  <c:v>2014.65874999999</c:v>
                </c:pt>
                <c:pt idx="519">
                  <c:v>2307.14987499999</c:v>
                </c:pt>
                <c:pt idx="520">
                  <c:v>2004.167125</c:v>
                </c:pt>
                <c:pt idx="521">
                  <c:v>2271.43324999999</c:v>
                </c:pt>
                <c:pt idx="522">
                  <c:v>1920.902125</c:v>
                </c:pt>
                <c:pt idx="523">
                  <c:v>2218.104</c:v>
                </c:pt>
                <c:pt idx="524">
                  <c:v>1970.10358333333</c:v>
                </c:pt>
                <c:pt idx="525">
                  <c:v>2213.64704166666</c:v>
                </c:pt>
                <c:pt idx="526">
                  <c:v>1732.70195833333</c:v>
                </c:pt>
                <c:pt idx="527">
                  <c:v>1933.2025</c:v>
                </c:pt>
                <c:pt idx="528">
                  <c:v>1784.03869999999</c:v>
                </c:pt>
                <c:pt idx="529">
                  <c:v>2104.99025</c:v>
                </c:pt>
                <c:pt idx="530">
                  <c:v>1969.7938125</c:v>
                </c:pt>
                <c:pt idx="531">
                  <c:v>2124.48358333333</c:v>
                </c:pt>
                <c:pt idx="532">
                  <c:v>1837.43941666666</c:v>
                </c:pt>
                <c:pt idx="533">
                  <c:v>2198.057625</c:v>
                </c:pt>
                <c:pt idx="534">
                  <c:v>1935.00420833333</c:v>
                </c:pt>
                <c:pt idx="535">
                  <c:v>2156.934375</c:v>
                </c:pt>
                <c:pt idx="536">
                  <c:v>1926.1875</c:v>
                </c:pt>
                <c:pt idx="537">
                  <c:v>2214.951625</c:v>
                </c:pt>
                <c:pt idx="538">
                  <c:v>1951.085125</c:v>
                </c:pt>
                <c:pt idx="539">
                  <c:v>2127.36279166666</c:v>
                </c:pt>
                <c:pt idx="540">
                  <c:v>1725.21108333333</c:v>
                </c:pt>
                <c:pt idx="541">
                  <c:v>1899.99741666666</c:v>
                </c:pt>
                <c:pt idx="542">
                  <c:v>1602.69004166666</c:v>
                </c:pt>
                <c:pt idx="543">
                  <c:v>1989.90491666666</c:v>
                </c:pt>
                <c:pt idx="544">
                  <c:v>1684.19170833333</c:v>
                </c:pt>
                <c:pt idx="545">
                  <c:v>1953.33245833333</c:v>
                </c:pt>
                <c:pt idx="546">
                  <c:v>2007.64449999999</c:v>
                </c:pt>
                <c:pt idx="547">
                  <c:v>2220.78666666666</c:v>
                </c:pt>
                <c:pt idx="548">
                  <c:v>1886.12816666666</c:v>
                </c:pt>
                <c:pt idx="549">
                  <c:v>2790.45141666666</c:v>
                </c:pt>
                <c:pt idx="550">
                  <c:v>1962.53995833333</c:v>
                </c:pt>
                <c:pt idx="551">
                  <c:v>2332.38454166666</c:v>
                </c:pt>
                <c:pt idx="552">
                  <c:v>2132.88175</c:v>
                </c:pt>
                <c:pt idx="553">
                  <c:v>2626.24604166666</c:v>
                </c:pt>
                <c:pt idx="554">
                  <c:v>2052.88066666666</c:v>
                </c:pt>
                <c:pt idx="555">
                  <c:v>1989.07779166666</c:v>
                </c:pt>
                <c:pt idx="556">
                  <c:v>1942.30254166666</c:v>
                </c:pt>
                <c:pt idx="557">
                  <c:v>2247.85679166666</c:v>
                </c:pt>
                <c:pt idx="558">
                  <c:v>2029.94787499999</c:v>
                </c:pt>
                <c:pt idx="559">
                  <c:v>2304.03929166666</c:v>
                </c:pt>
                <c:pt idx="560">
                  <c:v>1755.53504166666</c:v>
                </c:pt>
                <c:pt idx="561">
                  <c:v>2048.38716666666</c:v>
                </c:pt>
                <c:pt idx="562">
                  <c:v>1943.12725</c:v>
                </c:pt>
                <c:pt idx="563">
                  <c:v>2243.94925</c:v>
                </c:pt>
                <c:pt idx="564">
                  <c:v>1881.12570833333</c:v>
                </c:pt>
                <c:pt idx="565">
                  <c:v>2096.140125</c:v>
                </c:pt>
                <c:pt idx="566">
                  <c:v>1722.93383333333</c:v>
                </c:pt>
                <c:pt idx="567">
                  <c:v>2293.70854166666</c:v>
                </c:pt>
                <c:pt idx="568">
                  <c:v>1850.04408333333</c:v>
                </c:pt>
                <c:pt idx="569">
                  <c:v>2374.06416666666</c:v>
                </c:pt>
                <c:pt idx="570">
                  <c:v>1611.22</c:v>
                </c:pt>
                <c:pt idx="571">
                  <c:v>1846.55791666666</c:v>
                </c:pt>
                <c:pt idx="572">
                  <c:v>1799.310375</c:v>
                </c:pt>
                <c:pt idx="573">
                  <c:v>2070.29945833333</c:v>
                </c:pt>
                <c:pt idx="574">
                  <c:v>1832.39116666666</c:v>
                </c:pt>
                <c:pt idx="575">
                  <c:v>2099.49795833333</c:v>
                </c:pt>
                <c:pt idx="576">
                  <c:v>1845.81924999999</c:v>
                </c:pt>
                <c:pt idx="577">
                  <c:v>2042.69916666666</c:v>
                </c:pt>
                <c:pt idx="578">
                  <c:v>1838.79779166666</c:v>
                </c:pt>
                <c:pt idx="579">
                  <c:v>2088.83558333333</c:v>
                </c:pt>
                <c:pt idx="580">
                  <c:v>1883.367125</c:v>
                </c:pt>
                <c:pt idx="581">
                  <c:v>2092.37133333333</c:v>
                </c:pt>
                <c:pt idx="582">
                  <c:v>1741.1715</c:v>
                </c:pt>
                <c:pt idx="583">
                  <c:v>2051.60645833333</c:v>
                </c:pt>
                <c:pt idx="584">
                  <c:v>1642.181625</c:v>
                </c:pt>
                <c:pt idx="585">
                  <c:v>1924.98241666666</c:v>
                </c:pt>
                <c:pt idx="586">
                  <c:v>1831.92758333333</c:v>
                </c:pt>
                <c:pt idx="587">
                  <c:v>2062.153625</c:v>
                </c:pt>
                <c:pt idx="588">
                  <c:v>1844.183375</c:v>
                </c:pt>
                <c:pt idx="589">
                  <c:v>2069.80945833333</c:v>
                </c:pt>
                <c:pt idx="590">
                  <c:v>1826.20020833333</c:v>
                </c:pt>
                <c:pt idx="591">
                  <c:v>2041.88616666666</c:v>
                </c:pt>
                <c:pt idx="592">
                  <c:v>1819.07708333333</c:v>
                </c:pt>
                <c:pt idx="593">
                  <c:v>2089.33404166666</c:v>
                </c:pt>
                <c:pt idx="594">
                  <c:v>1807.22899999999</c:v>
                </c:pt>
                <c:pt idx="595">
                  <c:v>2062.937625</c:v>
                </c:pt>
                <c:pt idx="596">
                  <c:v>1688.17129166666</c:v>
                </c:pt>
                <c:pt idx="597">
                  <c:v>1882.361125</c:v>
                </c:pt>
                <c:pt idx="598">
                  <c:v>1591.99795833333</c:v>
                </c:pt>
                <c:pt idx="599">
                  <c:v>1926.10125</c:v>
                </c:pt>
                <c:pt idx="600">
                  <c:v>1874.92641666666</c:v>
                </c:pt>
                <c:pt idx="601">
                  <c:v>2207.34833333333</c:v>
                </c:pt>
                <c:pt idx="602">
                  <c:v>1911.436125</c:v>
                </c:pt>
                <c:pt idx="603">
                  <c:v>2309.99241666666</c:v>
                </c:pt>
                <c:pt idx="604">
                  <c:v>1934.67541666666</c:v>
                </c:pt>
                <c:pt idx="605">
                  <c:v>2446.97529166666</c:v>
                </c:pt>
                <c:pt idx="606">
                  <c:v>1950.04379166666</c:v>
                </c:pt>
                <c:pt idx="607">
                  <c:v>2245.54358333333</c:v>
                </c:pt>
                <c:pt idx="608">
                  <c:v>2055.88925</c:v>
                </c:pt>
                <c:pt idx="609">
                  <c:v>2244.63725</c:v>
                </c:pt>
                <c:pt idx="610">
                  <c:v>2363.62954166666</c:v>
                </c:pt>
                <c:pt idx="611">
                  <c:v>3211.52324999999</c:v>
                </c:pt>
                <c:pt idx="612">
                  <c:v>2147.26883333333</c:v>
                </c:pt>
                <c:pt idx="613">
                  <c:v>2340.14141666666</c:v>
                </c:pt>
                <c:pt idx="614">
                  <c:v>2180.680125</c:v>
                </c:pt>
                <c:pt idx="615">
                  <c:v>2606.26066666666</c:v>
                </c:pt>
                <c:pt idx="616">
                  <c:v>1593.28204166666</c:v>
                </c:pt>
                <c:pt idx="617">
                  <c:v>1816.42308333333</c:v>
                </c:pt>
                <c:pt idx="618">
                  <c:v>2012.89008333333</c:v>
                </c:pt>
                <c:pt idx="619">
                  <c:v>2323.33687499999</c:v>
                </c:pt>
                <c:pt idx="620">
                  <c:v>2038.519125</c:v>
                </c:pt>
                <c:pt idx="621">
                  <c:v>2540.80845833333</c:v>
                </c:pt>
                <c:pt idx="622">
                  <c:v>1708.62170833333</c:v>
                </c:pt>
                <c:pt idx="623">
                  <c:v>2016.76895833333</c:v>
                </c:pt>
                <c:pt idx="624">
                  <c:v>1949.906625</c:v>
                </c:pt>
                <c:pt idx="625">
                  <c:v>2290.60125</c:v>
                </c:pt>
                <c:pt idx="626">
                  <c:v>1880.72729166666</c:v>
                </c:pt>
                <c:pt idx="627">
                  <c:v>2154.90604166666</c:v>
                </c:pt>
                <c:pt idx="628">
                  <c:v>1956.88375</c:v>
                </c:pt>
                <c:pt idx="629">
                  <c:v>2342.821625</c:v>
                </c:pt>
                <c:pt idx="630">
                  <c:v>2046.51670833333</c:v>
                </c:pt>
                <c:pt idx="631">
                  <c:v>2574.933375</c:v>
                </c:pt>
                <c:pt idx="632">
                  <c:v>1838.41791666666</c:v>
                </c:pt>
                <c:pt idx="633">
                  <c:v>2156.31995833333</c:v>
                </c:pt>
                <c:pt idx="634">
                  <c:v>1879.32187499999</c:v>
                </c:pt>
                <c:pt idx="635">
                  <c:v>2407.23104166666</c:v>
                </c:pt>
                <c:pt idx="636">
                  <c:v>1984.76958333333</c:v>
                </c:pt>
                <c:pt idx="637">
                  <c:v>2474.53420833333</c:v>
                </c:pt>
                <c:pt idx="638">
                  <c:v>1896.93095833333</c:v>
                </c:pt>
                <c:pt idx="639">
                  <c:v>2473.40729166666</c:v>
                </c:pt>
                <c:pt idx="640">
                  <c:v>1830.451625</c:v>
                </c:pt>
                <c:pt idx="641">
                  <c:v>2146.01333333333</c:v>
                </c:pt>
                <c:pt idx="642">
                  <c:v>1967.22974999999</c:v>
                </c:pt>
                <c:pt idx="643">
                  <c:v>2182.494</c:v>
                </c:pt>
                <c:pt idx="644">
                  <c:v>1929.89377777777</c:v>
                </c:pt>
                <c:pt idx="645">
                  <c:v>2045.63636363636</c:v>
                </c:pt>
                <c:pt idx="646">
                  <c:v>1880.09085714285</c:v>
                </c:pt>
                <c:pt idx="647">
                  <c:v>2085.98975</c:v>
                </c:pt>
                <c:pt idx="648">
                  <c:v>2014.6393125</c:v>
                </c:pt>
                <c:pt idx="649">
                  <c:v>2325.59958333333</c:v>
                </c:pt>
                <c:pt idx="650">
                  <c:v>1960.05679166666</c:v>
                </c:pt>
                <c:pt idx="651">
                  <c:v>2341.87466666666</c:v>
                </c:pt>
                <c:pt idx="652">
                  <c:v>1722.6105</c:v>
                </c:pt>
                <c:pt idx="653">
                  <c:v>2026.191375</c:v>
                </c:pt>
                <c:pt idx="654">
                  <c:v>1621.52129166666</c:v>
                </c:pt>
                <c:pt idx="655">
                  <c:v>1833.590125</c:v>
                </c:pt>
                <c:pt idx="656">
                  <c:v>1763.492875</c:v>
                </c:pt>
                <c:pt idx="657">
                  <c:v>2059.60249999999</c:v>
                </c:pt>
                <c:pt idx="658">
                  <c:v>1995.29342857142</c:v>
                </c:pt>
                <c:pt idx="659">
                  <c:v>2089.67854166666</c:v>
                </c:pt>
                <c:pt idx="660">
                  <c:v>1968.56105555555</c:v>
                </c:pt>
                <c:pt idx="661">
                  <c:v>2332.91908333333</c:v>
                </c:pt>
                <c:pt idx="662">
                  <c:v>2027.29349999999</c:v>
                </c:pt>
                <c:pt idx="663">
                  <c:v>2408.96666666666</c:v>
                </c:pt>
                <c:pt idx="664">
                  <c:v>2020.800875</c:v>
                </c:pt>
                <c:pt idx="665">
                  <c:v>2143.77416666666</c:v>
                </c:pt>
                <c:pt idx="666">
                  <c:v>1733.66625</c:v>
                </c:pt>
                <c:pt idx="667">
                  <c:v>1938.42895833333</c:v>
                </c:pt>
                <c:pt idx="668">
                  <c:v>1811.34920833333</c:v>
                </c:pt>
                <c:pt idx="669">
                  <c:v>2407.55220833333</c:v>
                </c:pt>
                <c:pt idx="670">
                  <c:v>2557.52991666666</c:v>
                </c:pt>
                <c:pt idx="671">
                  <c:v>3343.20679166666</c:v>
                </c:pt>
                <c:pt idx="672">
                  <c:v>1855.55504166666</c:v>
                </c:pt>
                <c:pt idx="673">
                  <c:v>2107.13554166666</c:v>
                </c:pt>
                <c:pt idx="674">
                  <c:v>2148.76162499999</c:v>
                </c:pt>
                <c:pt idx="675">
                  <c:v>2362.40445833333</c:v>
                </c:pt>
                <c:pt idx="676">
                  <c:v>1645.9033</c:v>
                </c:pt>
                <c:pt idx="677">
                  <c:v>1852.95022727272</c:v>
                </c:pt>
                <c:pt idx="678">
                  <c:v>2100.81445</c:v>
                </c:pt>
                <c:pt idx="679">
                  <c:v>2257.85349999999</c:v>
                </c:pt>
                <c:pt idx="680">
                  <c:v>2056.586625</c:v>
                </c:pt>
                <c:pt idx="681">
                  <c:v>2275.60616666666</c:v>
                </c:pt>
                <c:pt idx="682">
                  <c:v>1961.332875</c:v>
                </c:pt>
                <c:pt idx="683">
                  <c:v>2277.71670833333</c:v>
                </c:pt>
                <c:pt idx="684">
                  <c:v>1943.82499999999</c:v>
                </c:pt>
                <c:pt idx="685">
                  <c:v>2235.05154166666</c:v>
                </c:pt>
                <c:pt idx="686">
                  <c:v>1723.949625</c:v>
                </c:pt>
                <c:pt idx="687">
                  <c:v>1901.24691666666</c:v>
                </c:pt>
                <c:pt idx="688">
                  <c:v>1893.21308333333</c:v>
                </c:pt>
                <c:pt idx="689">
                  <c:v>2235.23520833333</c:v>
                </c:pt>
                <c:pt idx="690">
                  <c:v>2172.78420833333</c:v>
                </c:pt>
                <c:pt idx="691">
                  <c:v>2876.38424999999</c:v>
                </c:pt>
                <c:pt idx="692">
                  <c:v>2270.68025</c:v>
                </c:pt>
                <c:pt idx="693">
                  <c:v>3024.13345833333</c:v>
                </c:pt>
                <c:pt idx="694">
                  <c:v>2140.97379166666</c:v>
                </c:pt>
                <c:pt idx="695">
                  <c:v>2883.38633333333</c:v>
                </c:pt>
                <c:pt idx="696">
                  <c:v>2117.80129166666</c:v>
                </c:pt>
                <c:pt idx="697">
                  <c:v>2926.39679166666</c:v>
                </c:pt>
                <c:pt idx="698">
                  <c:v>2367.222625</c:v>
                </c:pt>
                <c:pt idx="699">
                  <c:v>3195.300125</c:v>
                </c:pt>
                <c:pt idx="700">
                  <c:v>2338.93441666666</c:v>
                </c:pt>
                <c:pt idx="701">
                  <c:v>2643.50179166666</c:v>
                </c:pt>
                <c:pt idx="702">
                  <c:v>2096.20741666666</c:v>
                </c:pt>
                <c:pt idx="703">
                  <c:v>2410.14495833333</c:v>
                </c:pt>
                <c:pt idx="704">
                  <c:v>2059.38004166666</c:v>
                </c:pt>
                <c:pt idx="705">
                  <c:v>2394.10775</c:v>
                </c:pt>
                <c:pt idx="706">
                  <c:v>1972.16495833333</c:v>
                </c:pt>
                <c:pt idx="707">
                  <c:v>2230.0865</c:v>
                </c:pt>
                <c:pt idx="708">
                  <c:v>1787.87870833333</c:v>
                </c:pt>
                <c:pt idx="709">
                  <c:v>1997.304125</c:v>
                </c:pt>
                <c:pt idx="710">
                  <c:v>1729.95091666666</c:v>
                </c:pt>
                <c:pt idx="711">
                  <c:v>2047.0395</c:v>
                </c:pt>
                <c:pt idx="712">
                  <c:v>1953.64370833333</c:v>
                </c:pt>
                <c:pt idx="713">
                  <c:v>2451.742875</c:v>
                </c:pt>
                <c:pt idx="714">
                  <c:v>1992.57287499999</c:v>
                </c:pt>
                <c:pt idx="715">
                  <c:v>2288.72925</c:v>
                </c:pt>
                <c:pt idx="716">
                  <c:v>1741.06274999999</c:v>
                </c:pt>
                <c:pt idx="717">
                  <c:v>1948.48549999999</c:v>
                </c:pt>
                <c:pt idx="718">
                  <c:v>1686.002375</c:v>
                </c:pt>
                <c:pt idx="719">
                  <c:v>2049.07045833333</c:v>
                </c:pt>
                <c:pt idx="720">
                  <c:v>1898.97333333333</c:v>
                </c:pt>
                <c:pt idx="721">
                  <c:v>2160.010125</c:v>
                </c:pt>
                <c:pt idx="722">
                  <c:v>1749.87186363636</c:v>
                </c:pt>
                <c:pt idx="723">
                  <c:v>2125.454375</c:v>
                </c:pt>
                <c:pt idx="724">
                  <c:v>1779.80779166666</c:v>
                </c:pt>
                <c:pt idx="725">
                  <c:v>2286.21641666666</c:v>
                </c:pt>
                <c:pt idx="726">
                  <c:v>1982.47729166666</c:v>
                </c:pt>
                <c:pt idx="727">
                  <c:v>2385.11704166666</c:v>
                </c:pt>
                <c:pt idx="728">
                  <c:v>1959.64729166666</c:v>
                </c:pt>
                <c:pt idx="729">
                  <c:v>2134.082</c:v>
                </c:pt>
              </c:numCache>
            </c:numRef>
          </c:yVal>
          <c:smooth val="0"/>
          <c:extLst xmlns:c16r2="http://schemas.microsoft.com/office/drawing/2015/06/chart">
            <c:ext xmlns:c16="http://schemas.microsoft.com/office/drawing/2014/chart" uri="{C3380CC4-5D6E-409C-BE32-E72D297353CC}">
              <c16:uniqueId val="{00000000-5B7B-4F42-80F6-46E50D735337}"/>
            </c:ext>
          </c:extLst>
        </c:ser>
        <c:dLbls>
          <c:showLegendKey val="0"/>
          <c:showVal val="0"/>
          <c:showCatName val="0"/>
          <c:showSerName val="0"/>
          <c:showPercent val="0"/>
          <c:showBubbleSize val="0"/>
        </c:dLbls>
        <c:axId val="-2115817048"/>
        <c:axId val="-2115851960"/>
      </c:scatterChart>
      <c:valAx>
        <c:axId val="-2115817048"/>
        <c:scaling>
          <c:orientation val="minMax"/>
        </c:scaling>
        <c:delete val="0"/>
        <c:axPos val="b"/>
        <c:majorGridlines/>
        <c:numFmt formatCode="&quot;$&quot;#,##0" sourceLinked="0"/>
        <c:majorTickMark val="none"/>
        <c:minorTickMark val="none"/>
        <c:tickLblPos val="nextTo"/>
        <c:crossAx val="-2115851960"/>
        <c:crosses val="autoZero"/>
        <c:crossBetween val="midCat"/>
      </c:valAx>
      <c:valAx>
        <c:axId val="-2115851960"/>
        <c:scaling>
          <c:orientation val="minMax"/>
        </c:scaling>
        <c:delete val="0"/>
        <c:axPos val="l"/>
        <c:majorGridlines/>
        <c:numFmt formatCode="0" sourceLinked="0"/>
        <c:majorTickMark val="none"/>
        <c:minorTickMark val="none"/>
        <c:tickLblPos val="nextTo"/>
        <c:crossAx val="-2115817048"/>
        <c:crosses val="autoZero"/>
        <c:crossBetween val="midCat"/>
      </c:valAx>
    </c:plotArea>
    <c:legend>
      <c:legendPos val="b"/>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v>Hard Water Volume</c:v>
          </c:tx>
          <c:spPr>
            <a:ln w="31750">
              <a:noFill/>
            </a:ln>
          </c:spPr>
          <c:xVal>
            <c:numRef>
              <c:f>'Water Trading Repository Table'!$C$733:$C$1462</c:f>
              <c:numCache>
                <c:formatCode>"$"#,##0.00</c:formatCode>
                <c:ptCount val="730"/>
                <c:pt idx="0">
                  <c:v>108.187499999999</c:v>
                </c:pt>
                <c:pt idx="1">
                  <c:v>111.245</c:v>
                </c:pt>
                <c:pt idx="2">
                  <c:v>110.513333333333</c:v>
                </c:pt>
                <c:pt idx="3">
                  <c:v>109.415</c:v>
                </c:pt>
                <c:pt idx="4">
                  <c:v>109.898333333333</c:v>
                </c:pt>
                <c:pt idx="5">
                  <c:v>111.870833333333</c:v>
                </c:pt>
                <c:pt idx="6">
                  <c:v>108.641</c:v>
                </c:pt>
                <c:pt idx="7">
                  <c:v>112.475</c:v>
                </c:pt>
                <c:pt idx="8">
                  <c:v>111.093333333333</c:v>
                </c:pt>
                <c:pt idx="9">
                  <c:v>111.433636363636</c:v>
                </c:pt>
                <c:pt idx="10">
                  <c:v>110.707</c:v>
                </c:pt>
                <c:pt idx="11">
                  <c:v>108.410833333333</c:v>
                </c:pt>
                <c:pt idx="12">
                  <c:v>110.375833333333</c:v>
                </c:pt>
                <c:pt idx="13">
                  <c:v>110.207499999999</c:v>
                </c:pt>
                <c:pt idx="14">
                  <c:v>111.74</c:v>
                </c:pt>
                <c:pt idx="15">
                  <c:v>111.213333333333</c:v>
                </c:pt>
                <c:pt idx="16">
                  <c:v>108.968333333333</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c:v>
                </c:pt>
                <c:pt idx="30">
                  <c:v>112.73</c:v>
                </c:pt>
                <c:pt idx="31">
                  <c:v>111.525</c:v>
                </c:pt>
                <c:pt idx="32">
                  <c:v>110.448333333333</c:v>
                </c:pt>
                <c:pt idx="33">
                  <c:v>109.194166666666</c:v>
                </c:pt>
                <c:pt idx="34">
                  <c:v>112.3375</c:v>
                </c:pt>
                <c:pt idx="35">
                  <c:v>109.475</c:v>
                </c:pt>
                <c:pt idx="36">
                  <c:v>109.988571428571</c:v>
                </c:pt>
                <c:pt idx="37">
                  <c:v>110.447499999999</c:v>
                </c:pt>
                <c:pt idx="38">
                  <c:v>109.126666666666</c:v>
                </c:pt>
                <c:pt idx="39">
                  <c:v>111.745833333333</c:v>
                </c:pt>
                <c:pt idx="40">
                  <c:v>110.930833333333</c:v>
                </c:pt>
                <c:pt idx="41">
                  <c:v>110.345833333333</c:v>
                </c:pt>
                <c:pt idx="42">
                  <c:v>110.689999999999</c:v>
                </c:pt>
                <c:pt idx="43">
                  <c:v>111.839166666666</c:v>
                </c:pt>
                <c:pt idx="44">
                  <c:v>111.340833333333</c:v>
                </c:pt>
                <c:pt idx="45">
                  <c:v>111.143333333333</c:v>
                </c:pt>
                <c:pt idx="46">
                  <c:v>110.728181818181</c:v>
                </c:pt>
                <c:pt idx="47">
                  <c:v>110.1</c:v>
                </c:pt>
                <c:pt idx="48">
                  <c:v>111.549166666666</c:v>
                </c:pt>
                <c:pt idx="49">
                  <c:v>110.77</c:v>
                </c:pt>
                <c:pt idx="50">
                  <c:v>109.4325</c:v>
                </c:pt>
                <c:pt idx="51">
                  <c:v>110.096666666666</c:v>
                </c:pt>
                <c:pt idx="52">
                  <c:v>110.041666666666</c:v>
                </c:pt>
                <c:pt idx="53">
                  <c:v>111.239166666666</c:v>
                </c:pt>
                <c:pt idx="54">
                  <c:v>110.66</c:v>
                </c:pt>
                <c:pt idx="55">
                  <c:v>110.686666666666</c:v>
                </c:pt>
                <c:pt idx="56">
                  <c:v>110.626666666666</c:v>
                </c:pt>
                <c:pt idx="57">
                  <c:v>111.218333333333</c:v>
                </c:pt>
                <c:pt idx="58">
                  <c:v>110.458333333333</c:v>
                </c:pt>
                <c:pt idx="59">
                  <c:v>109.5825</c:v>
                </c:pt>
                <c:pt idx="60">
                  <c:v>110.054166666666</c:v>
                </c:pt>
                <c:pt idx="61">
                  <c:v>110.781666666666</c:v>
                </c:pt>
                <c:pt idx="62">
                  <c:v>112.41</c:v>
                </c:pt>
                <c:pt idx="63">
                  <c:v>110.198333333333</c:v>
                </c:pt>
                <c:pt idx="64">
                  <c:v>110.217499999999</c:v>
                </c:pt>
                <c:pt idx="65">
                  <c:v>110.13</c:v>
                </c:pt>
                <c:pt idx="66">
                  <c:v>109.869999999999</c:v>
                </c:pt>
                <c:pt idx="67">
                  <c:v>110.466666666666</c:v>
                </c:pt>
                <c:pt idx="68">
                  <c:v>110.5425</c:v>
                </c:pt>
                <c:pt idx="69">
                  <c:v>110.200833333333</c:v>
                </c:pt>
                <c:pt idx="70">
                  <c:v>111.087499999999</c:v>
                </c:pt>
                <c:pt idx="71">
                  <c:v>111.925833333333</c:v>
                </c:pt>
                <c:pt idx="72">
                  <c:v>112.255</c:v>
                </c:pt>
                <c:pt idx="73">
                  <c:v>109.486666666666</c:v>
                </c:pt>
                <c:pt idx="74">
                  <c:v>109.698333333333</c:v>
                </c:pt>
                <c:pt idx="75">
                  <c:v>111.646666666666</c:v>
                </c:pt>
                <c:pt idx="76">
                  <c:v>111.567777777777</c:v>
                </c:pt>
                <c:pt idx="77">
                  <c:v>109.755833333333</c:v>
                </c:pt>
                <c:pt idx="78">
                  <c:v>109.170909090909</c:v>
                </c:pt>
                <c:pt idx="79">
                  <c:v>111.1325</c:v>
                </c:pt>
                <c:pt idx="80">
                  <c:v>109.654166666666</c:v>
                </c:pt>
                <c:pt idx="81">
                  <c:v>109.68</c:v>
                </c:pt>
                <c:pt idx="82">
                  <c:v>110.405833333333</c:v>
                </c:pt>
                <c:pt idx="83">
                  <c:v>112.8225</c:v>
                </c:pt>
                <c:pt idx="84">
                  <c:v>110.1425</c:v>
                </c:pt>
                <c:pt idx="85">
                  <c:v>109.690833333333</c:v>
                </c:pt>
                <c:pt idx="86">
                  <c:v>109.825833333333</c:v>
                </c:pt>
                <c:pt idx="87">
                  <c:v>111.9975</c:v>
                </c:pt>
                <c:pt idx="88">
                  <c:v>111.880833333333</c:v>
                </c:pt>
                <c:pt idx="89">
                  <c:v>112.263333333333</c:v>
                </c:pt>
                <c:pt idx="90">
                  <c:v>110.1575</c:v>
                </c:pt>
                <c:pt idx="91">
                  <c:v>111.238333333333</c:v>
                </c:pt>
                <c:pt idx="92">
                  <c:v>110.713333333333</c:v>
                </c:pt>
                <c:pt idx="93">
                  <c:v>109.839166666666</c:v>
                </c:pt>
                <c:pt idx="94">
                  <c:v>111.431666666666</c:v>
                </c:pt>
                <c:pt idx="95">
                  <c:v>111.125833333333</c:v>
                </c:pt>
                <c:pt idx="96">
                  <c:v>111.320999999999</c:v>
                </c:pt>
                <c:pt idx="97">
                  <c:v>111.665</c:v>
                </c:pt>
                <c:pt idx="98">
                  <c:v>111.086249999999</c:v>
                </c:pt>
                <c:pt idx="99">
                  <c:v>110.289166666666</c:v>
                </c:pt>
                <c:pt idx="100">
                  <c:v>111.447499999999</c:v>
                </c:pt>
                <c:pt idx="101">
                  <c:v>111.652499999999</c:v>
                </c:pt>
                <c:pt idx="102">
                  <c:v>110.511666666666</c:v>
                </c:pt>
                <c:pt idx="103">
                  <c:v>111.26</c:v>
                </c:pt>
                <c:pt idx="104">
                  <c:v>108.296666666666</c:v>
                </c:pt>
                <c:pt idx="105">
                  <c:v>110.400833333333</c:v>
                </c:pt>
                <c:pt idx="106">
                  <c:v>109.865</c:v>
                </c:pt>
                <c:pt idx="107">
                  <c:v>110.7425</c:v>
                </c:pt>
                <c:pt idx="108">
                  <c:v>110.730833333333</c:v>
                </c:pt>
                <c:pt idx="109">
                  <c:v>108.715833333333</c:v>
                </c:pt>
                <c:pt idx="110">
                  <c:v>109.4475</c:v>
                </c:pt>
                <c:pt idx="111">
                  <c:v>111.644999999999</c:v>
                </c:pt>
                <c:pt idx="112">
                  <c:v>111.014999999999</c:v>
                </c:pt>
                <c:pt idx="113">
                  <c:v>110.439166666666</c:v>
                </c:pt>
                <c:pt idx="114">
                  <c:v>109.7925</c:v>
                </c:pt>
                <c:pt idx="115">
                  <c:v>110.529166666666</c:v>
                </c:pt>
                <c:pt idx="116">
                  <c:v>110.634166666666</c:v>
                </c:pt>
                <c:pt idx="117">
                  <c:v>109.004166666666</c:v>
                </c:pt>
                <c:pt idx="118">
                  <c:v>110.425</c:v>
                </c:pt>
                <c:pt idx="119">
                  <c:v>110.660833333333</c:v>
                </c:pt>
                <c:pt idx="120">
                  <c:v>110.2175</c:v>
                </c:pt>
                <c:pt idx="121">
                  <c:v>109.5225</c:v>
                </c:pt>
                <c:pt idx="122">
                  <c:v>111.56</c:v>
                </c:pt>
                <c:pt idx="123">
                  <c:v>108.58</c:v>
                </c:pt>
                <c:pt idx="124">
                  <c:v>110.815833333333</c:v>
                </c:pt>
                <c:pt idx="125">
                  <c:v>110.408333333333</c:v>
                </c:pt>
                <c:pt idx="126">
                  <c:v>111.223333333333</c:v>
                </c:pt>
                <c:pt idx="127">
                  <c:v>109.500833333333</c:v>
                </c:pt>
                <c:pt idx="128">
                  <c:v>111.568888888888</c:v>
                </c:pt>
                <c:pt idx="129">
                  <c:v>109.425</c:v>
                </c:pt>
                <c:pt idx="130">
                  <c:v>110.594</c:v>
                </c:pt>
                <c:pt idx="131">
                  <c:v>111.001666666666</c:v>
                </c:pt>
                <c:pt idx="132">
                  <c:v>110.672222222222</c:v>
                </c:pt>
                <c:pt idx="133">
                  <c:v>110.750833333333</c:v>
                </c:pt>
                <c:pt idx="134">
                  <c:v>109.534545454545</c:v>
                </c:pt>
                <c:pt idx="135">
                  <c:v>111.825833333333</c:v>
                </c:pt>
                <c:pt idx="136">
                  <c:v>109.937499999999</c:v>
                </c:pt>
                <c:pt idx="137">
                  <c:v>110.033333333333</c:v>
                </c:pt>
                <c:pt idx="138">
                  <c:v>110.322499999999</c:v>
                </c:pt>
                <c:pt idx="139">
                  <c:v>112.010833333333</c:v>
                </c:pt>
                <c:pt idx="140">
                  <c:v>111.680833333333</c:v>
                </c:pt>
                <c:pt idx="141">
                  <c:v>110.705833333333</c:v>
                </c:pt>
                <c:pt idx="142">
                  <c:v>109.649999999999</c:v>
                </c:pt>
                <c:pt idx="143">
                  <c:v>110.38</c:v>
                </c:pt>
                <c:pt idx="144">
                  <c:v>112.0725</c:v>
                </c:pt>
                <c:pt idx="145">
                  <c:v>110.425454545454</c:v>
                </c:pt>
                <c:pt idx="146">
                  <c:v>107.849</c:v>
                </c:pt>
                <c:pt idx="147">
                  <c:v>109.603333333333</c:v>
                </c:pt>
                <c:pt idx="148">
                  <c:v>110.657142857142</c:v>
                </c:pt>
                <c:pt idx="149">
                  <c:v>110.185833333333</c:v>
                </c:pt>
                <c:pt idx="150">
                  <c:v>108.954999999999</c:v>
                </c:pt>
                <c:pt idx="151">
                  <c:v>111.346666666666</c:v>
                </c:pt>
                <c:pt idx="152">
                  <c:v>109.241666666666</c:v>
                </c:pt>
                <c:pt idx="153">
                  <c:v>110.784166666666</c:v>
                </c:pt>
                <c:pt idx="154">
                  <c:v>110.381666666666</c:v>
                </c:pt>
                <c:pt idx="155">
                  <c:v>110.847499999999</c:v>
                </c:pt>
                <c:pt idx="156">
                  <c:v>110.451666666666</c:v>
                </c:pt>
                <c:pt idx="157">
                  <c:v>110.620833333333</c:v>
                </c:pt>
                <c:pt idx="158">
                  <c:v>110.661818181818</c:v>
                </c:pt>
                <c:pt idx="159">
                  <c:v>109.991666666666</c:v>
                </c:pt>
                <c:pt idx="160">
                  <c:v>111.174444444444</c:v>
                </c:pt>
                <c:pt idx="161">
                  <c:v>111.3525</c:v>
                </c:pt>
                <c:pt idx="162">
                  <c:v>111.416249999999</c:v>
                </c:pt>
                <c:pt idx="163">
                  <c:v>112.174</c:v>
                </c:pt>
                <c:pt idx="164">
                  <c:v>109.81</c:v>
                </c:pt>
                <c:pt idx="165">
                  <c:v>108.751818181818</c:v>
                </c:pt>
                <c:pt idx="166">
                  <c:v>112.31875</c:v>
                </c:pt>
                <c:pt idx="167">
                  <c:v>110.475833333333</c:v>
                </c:pt>
                <c:pt idx="168">
                  <c:v>110.975714285714</c:v>
                </c:pt>
                <c:pt idx="169">
                  <c:v>109.715833333333</c:v>
                </c:pt>
                <c:pt idx="170">
                  <c:v>111.194166666666</c:v>
                </c:pt>
                <c:pt idx="171">
                  <c:v>111.438333333333</c:v>
                </c:pt>
                <c:pt idx="172">
                  <c:v>111.075555555555</c:v>
                </c:pt>
                <c:pt idx="173">
                  <c:v>111.923333333333</c:v>
                </c:pt>
                <c:pt idx="174">
                  <c:v>109.86</c:v>
                </c:pt>
                <c:pt idx="175">
                  <c:v>111.731111111111</c:v>
                </c:pt>
                <c:pt idx="176">
                  <c:v>109.65</c:v>
                </c:pt>
                <c:pt idx="177">
                  <c:v>109.644444444444</c:v>
                </c:pt>
                <c:pt idx="178">
                  <c:v>113.766666666666</c:v>
                </c:pt>
                <c:pt idx="179">
                  <c:v>109.075</c:v>
                </c:pt>
                <c:pt idx="180">
                  <c:v>94.1583333333333</c:v>
                </c:pt>
                <c:pt idx="181">
                  <c:v>95.01</c:v>
                </c:pt>
                <c:pt idx="182">
                  <c:v>97.0042857142857</c:v>
                </c:pt>
                <c:pt idx="183">
                  <c:v>91.095</c:v>
                </c:pt>
                <c:pt idx="184">
                  <c:v>93.65333333333329</c:v>
                </c:pt>
                <c:pt idx="185">
                  <c:v>93.1499999999999</c:v>
                </c:pt>
                <c:pt idx="186">
                  <c:v>91.3191666666666</c:v>
                </c:pt>
                <c:pt idx="187">
                  <c:v>92.2424999999999</c:v>
                </c:pt>
                <c:pt idx="188">
                  <c:v>94.6399999999999</c:v>
                </c:pt>
                <c:pt idx="189">
                  <c:v>93.1941666666666</c:v>
                </c:pt>
                <c:pt idx="190">
                  <c:v>93.35</c:v>
                </c:pt>
                <c:pt idx="191">
                  <c:v>90.4625</c:v>
                </c:pt>
                <c:pt idx="192">
                  <c:v>98.07</c:v>
                </c:pt>
                <c:pt idx="193">
                  <c:v>92.2858333333333</c:v>
                </c:pt>
                <c:pt idx="194">
                  <c:v>95.5274999999999</c:v>
                </c:pt>
                <c:pt idx="195">
                  <c:v>94.65333333333329</c:v>
                </c:pt>
                <c:pt idx="196">
                  <c:v>90.4866666666666</c:v>
                </c:pt>
                <c:pt idx="197">
                  <c:v>93.8391666666666</c:v>
                </c:pt>
                <c:pt idx="198">
                  <c:v>94.4691666666666</c:v>
                </c:pt>
                <c:pt idx="199">
                  <c:v>93.63249999999999</c:v>
                </c:pt>
                <c:pt idx="200">
                  <c:v>95.8958333333333</c:v>
                </c:pt>
                <c:pt idx="201">
                  <c:v>91.8391666666666</c:v>
                </c:pt>
                <c:pt idx="202">
                  <c:v>93.1374999999999</c:v>
                </c:pt>
                <c:pt idx="203">
                  <c:v>94.0925</c:v>
                </c:pt>
                <c:pt idx="204">
                  <c:v>92.8508333333333</c:v>
                </c:pt>
                <c:pt idx="205">
                  <c:v>95.7441666666666</c:v>
                </c:pt>
                <c:pt idx="206">
                  <c:v>92.7408333333333</c:v>
                </c:pt>
                <c:pt idx="207">
                  <c:v>90.0875</c:v>
                </c:pt>
                <c:pt idx="208">
                  <c:v>92.1524999999999</c:v>
                </c:pt>
                <c:pt idx="209">
                  <c:v>95.6875</c:v>
                </c:pt>
                <c:pt idx="210">
                  <c:v>91.1925</c:v>
                </c:pt>
                <c:pt idx="211">
                  <c:v>93.9166666666666</c:v>
                </c:pt>
                <c:pt idx="212">
                  <c:v>90.2541666666666</c:v>
                </c:pt>
                <c:pt idx="213">
                  <c:v>93.1008333333333</c:v>
                </c:pt>
                <c:pt idx="214">
                  <c:v>96.1633333333333</c:v>
                </c:pt>
                <c:pt idx="215">
                  <c:v>92.9725</c:v>
                </c:pt>
                <c:pt idx="216">
                  <c:v>88.9099999999999</c:v>
                </c:pt>
                <c:pt idx="217">
                  <c:v>93.1424999999999</c:v>
                </c:pt>
                <c:pt idx="218">
                  <c:v>93.2408333333333</c:v>
                </c:pt>
                <c:pt idx="219">
                  <c:v>91.87083333333329</c:v>
                </c:pt>
                <c:pt idx="220">
                  <c:v>92.87333333333331</c:v>
                </c:pt>
                <c:pt idx="221">
                  <c:v>88.7075</c:v>
                </c:pt>
                <c:pt idx="222">
                  <c:v>92.9283333333333</c:v>
                </c:pt>
                <c:pt idx="223">
                  <c:v>94.2166666666666</c:v>
                </c:pt>
                <c:pt idx="224">
                  <c:v>90.96833333333331</c:v>
                </c:pt>
                <c:pt idx="225">
                  <c:v>93.7708333333333</c:v>
                </c:pt>
                <c:pt idx="226">
                  <c:v>97.5008333333333</c:v>
                </c:pt>
                <c:pt idx="227">
                  <c:v>95.9941666666666</c:v>
                </c:pt>
                <c:pt idx="228">
                  <c:v>92.9541666666666</c:v>
                </c:pt>
                <c:pt idx="229">
                  <c:v>93.9225</c:v>
                </c:pt>
                <c:pt idx="230">
                  <c:v>94.0666666666666</c:v>
                </c:pt>
                <c:pt idx="231">
                  <c:v>91.63833333333331</c:v>
                </c:pt>
                <c:pt idx="232">
                  <c:v>92.29333333333329</c:v>
                </c:pt>
                <c:pt idx="233">
                  <c:v>90.27249999999999</c:v>
                </c:pt>
                <c:pt idx="234">
                  <c:v>96.4383333333333</c:v>
                </c:pt>
                <c:pt idx="235">
                  <c:v>93.6675</c:v>
                </c:pt>
                <c:pt idx="236">
                  <c:v>90.6622222222222</c:v>
                </c:pt>
                <c:pt idx="237">
                  <c:v>93.67666666666661</c:v>
                </c:pt>
                <c:pt idx="238">
                  <c:v>89.3971428571428</c:v>
                </c:pt>
                <c:pt idx="239">
                  <c:v>93.32583333333331</c:v>
                </c:pt>
                <c:pt idx="240">
                  <c:v>95.8975</c:v>
                </c:pt>
                <c:pt idx="241">
                  <c:v>91.9563636363636</c:v>
                </c:pt>
                <c:pt idx="242">
                  <c:v>92.4628571428571</c:v>
                </c:pt>
                <c:pt idx="243">
                  <c:v>95.3849999999999</c:v>
                </c:pt>
                <c:pt idx="244">
                  <c:v>90.8475</c:v>
                </c:pt>
                <c:pt idx="245">
                  <c:v>93.6633333333333</c:v>
                </c:pt>
                <c:pt idx="246">
                  <c:v>90.4866666666666</c:v>
                </c:pt>
                <c:pt idx="247">
                  <c:v>97.2063636363636</c:v>
                </c:pt>
                <c:pt idx="248">
                  <c:v>95.41833333333329</c:v>
                </c:pt>
                <c:pt idx="249">
                  <c:v>96.34333333333331</c:v>
                </c:pt>
                <c:pt idx="250">
                  <c:v>91.4966666666666</c:v>
                </c:pt>
                <c:pt idx="251">
                  <c:v>93.4458333333333</c:v>
                </c:pt>
                <c:pt idx="252">
                  <c:v>98.2749999999999</c:v>
                </c:pt>
                <c:pt idx="253">
                  <c:v>94.35599999999999</c:v>
                </c:pt>
                <c:pt idx="254">
                  <c:v>93.0085714285714</c:v>
                </c:pt>
                <c:pt idx="255">
                  <c:v>94.2666666666666</c:v>
                </c:pt>
                <c:pt idx="256">
                  <c:v>94.05833333333329</c:v>
                </c:pt>
                <c:pt idx="257">
                  <c:v>94.7066666666666</c:v>
                </c:pt>
                <c:pt idx="258">
                  <c:v>92.3049999999999</c:v>
                </c:pt>
                <c:pt idx="259">
                  <c:v>91.3066666666666</c:v>
                </c:pt>
                <c:pt idx="260">
                  <c:v>90.8958333333333</c:v>
                </c:pt>
                <c:pt idx="261">
                  <c:v>92.3483333333333</c:v>
                </c:pt>
                <c:pt idx="262">
                  <c:v>95.63</c:v>
                </c:pt>
                <c:pt idx="263">
                  <c:v>93.3981818181818</c:v>
                </c:pt>
                <c:pt idx="264">
                  <c:v>96.20375</c:v>
                </c:pt>
                <c:pt idx="265">
                  <c:v>94.4441666666666</c:v>
                </c:pt>
                <c:pt idx="266">
                  <c:v>92.0175</c:v>
                </c:pt>
                <c:pt idx="267">
                  <c:v>95.2124999999999</c:v>
                </c:pt>
                <c:pt idx="268">
                  <c:v>95.2622222222222</c:v>
                </c:pt>
                <c:pt idx="269">
                  <c:v>92.7383333333333</c:v>
                </c:pt>
                <c:pt idx="270">
                  <c:v>96.78375</c:v>
                </c:pt>
                <c:pt idx="271">
                  <c:v>94.0483333333333</c:v>
                </c:pt>
                <c:pt idx="272">
                  <c:v>91.7272727272727</c:v>
                </c:pt>
                <c:pt idx="273">
                  <c:v>92.79</c:v>
                </c:pt>
                <c:pt idx="274">
                  <c:v>91.99</c:v>
                </c:pt>
                <c:pt idx="275">
                  <c:v>90.05</c:v>
                </c:pt>
                <c:pt idx="276">
                  <c:v>93.4916666666666</c:v>
                </c:pt>
                <c:pt idx="277">
                  <c:v>90.9991666666666</c:v>
                </c:pt>
                <c:pt idx="278">
                  <c:v>93.2666666666666</c:v>
                </c:pt>
                <c:pt idx="279">
                  <c:v>91.9991666666666</c:v>
                </c:pt>
                <c:pt idx="280">
                  <c:v>90.3075</c:v>
                </c:pt>
                <c:pt idx="281">
                  <c:v>91.4241666666666</c:v>
                </c:pt>
                <c:pt idx="282">
                  <c:v>92.9875</c:v>
                </c:pt>
                <c:pt idx="283">
                  <c:v>96.7091666666666</c:v>
                </c:pt>
                <c:pt idx="284">
                  <c:v>94.1525</c:v>
                </c:pt>
                <c:pt idx="285">
                  <c:v>94.87333333333331</c:v>
                </c:pt>
                <c:pt idx="286">
                  <c:v>95.1333333333333</c:v>
                </c:pt>
                <c:pt idx="287">
                  <c:v>93.0208333333333</c:v>
                </c:pt>
                <c:pt idx="288">
                  <c:v>96.2942857142857</c:v>
                </c:pt>
                <c:pt idx="289">
                  <c:v>94.9225</c:v>
                </c:pt>
                <c:pt idx="290">
                  <c:v>92.6425</c:v>
                </c:pt>
                <c:pt idx="291">
                  <c:v>93.2983333333333</c:v>
                </c:pt>
                <c:pt idx="292">
                  <c:v>90.0475</c:v>
                </c:pt>
                <c:pt idx="293">
                  <c:v>93.3483333333333</c:v>
                </c:pt>
                <c:pt idx="294">
                  <c:v>91.8725</c:v>
                </c:pt>
                <c:pt idx="295">
                  <c:v>89.7658333333333</c:v>
                </c:pt>
                <c:pt idx="296">
                  <c:v>93.4583333333333</c:v>
                </c:pt>
                <c:pt idx="297">
                  <c:v>91.8058333333333</c:v>
                </c:pt>
                <c:pt idx="298">
                  <c:v>94.9522222222222</c:v>
                </c:pt>
                <c:pt idx="299">
                  <c:v>95.8941666666666</c:v>
                </c:pt>
                <c:pt idx="300">
                  <c:v>90.925</c:v>
                </c:pt>
                <c:pt idx="301">
                  <c:v>91.3272727272727</c:v>
                </c:pt>
                <c:pt idx="302">
                  <c:v>89.5279999999999</c:v>
                </c:pt>
                <c:pt idx="303">
                  <c:v>95.9924999999999</c:v>
                </c:pt>
                <c:pt idx="304">
                  <c:v>95.7575</c:v>
                </c:pt>
                <c:pt idx="305">
                  <c:v>88.09083333333329</c:v>
                </c:pt>
                <c:pt idx="306">
                  <c:v>91.1188888888888</c:v>
                </c:pt>
                <c:pt idx="307">
                  <c:v>88.7741666666666</c:v>
                </c:pt>
                <c:pt idx="308">
                  <c:v>91.8933333333333</c:v>
                </c:pt>
                <c:pt idx="309">
                  <c:v>91.9525</c:v>
                </c:pt>
                <c:pt idx="310">
                  <c:v>94.505</c:v>
                </c:pt>
                <c:pt idx="311">
                  <c:v>91.5149999999999</c:v>
                </c:pt>
                <c:pt idx="312">
                  <c:v>92.745</c:v>
                </c:pt>
                <c:pt idx="313">
                  <c:v>89.0924999999999</c:v>
                </c:pt>
                <c:pt idx="314">
                  <c:v>98.2424999999999</c:v>
                </c:pt>
                <c:pt idx="315">
                  <c:v>93.0108333333333</c:v>
                </c:pt>
                <c:pt idx="316">
                  <c:v>92.3566666666666</c:v>
                </c:pt>
                <c:pt idx="317">
                  <c:v>93.0783333333333</c:v>
                </c:pt>
                <c:pt idx="318">
                  <c:v>92.9074999999999</c:v>
                </c:pt>
                <c:pt idx="319">
                  <c:v>92.0749999999999</c:v>
                </c:pt>
                <c:pt idx="320">
                  <c:v>90.5741666666666</c:v>
                </c:pt>
                <c:pt idx="321">
                  <c:v>91.5666666666666</c:v>
                </c:pt>
                <c:pt idx="322">
                  <c:v>90.6499999999999</c:v>
                </c:pt>
                <c:pt idx="323">
                  <c:v>93.17999999999989</c:v>
                </c:pt>
                <c:pt idx="324">
                  <c:v>92.729</c:v>
                </c:pt>
                <c:pt idx="325">
                  <c:v>91.3466666666666</c:v>
                </c:pt>
                <c:pt idx="326">
                  <c:v>97.3666666666666</c:v>
                </c:pt>
                <c:pt idx="327">
                  <c:v>90.3758333333333</c:v>
                </c:pt>
                <c:pt idx="328">
                  <c:v>87.475</c:v>
                </c:pt>
                <c:pt idx="329">
                  <c:v>94.5899999999999</c:v>
                </c:pt>
                <c:pt idx="330">
                  <c:v>92.35250000000001</c:v>
                </c:pt>
                <c:pt idx="331">
                  <c:v>93.9191666666666</c:v>
                </c:pt>
                <c:pt idx="332">
                  <c:v>92.7033333333333</c:v>
                </c:pt>
                <c:pt idx="333">
                  <c:v>89.9275</c:v>
                </c:pt>
                <c:pt idx="334">
                  <c:v>92.6549999999999</c:v>
                </c:pt>
                <c:pt idx="335">
                  <c:v>93.8058333333333</c:v>
                </c:pt>
                <c:pt idx="336">
                  <c:v>91.4025</c:v>
                </c:pt>
                <c:pt idx="337">
                  <c:v>92.4966666666666</c:v>
                </c:pt>
                <c:pt idx="338">
                  <c:v>90.9266666666666</c:v>
                </c:pt>
                <c:pt idx="339">
                  <c:v>95.9133333333333</c:v>
                </c:pt>
                <c:pt idx="340">
                  <c:v>92.82250000000001</c:v>
                </c:pt>
                <c:pt idx="341">
                  <c:v>93.8058333333333</c:v>
                </c:pt>
                <c:pt idx="342">
                  <c:v>96.0555555555555</c:v>
                </c:pt>
                <c:pt idx="343">
                  <c:v>91.5766666666666</c:v>
                </c:pt>
                <c:pt idx="344">
                  <c:v>90.30249999999999</c:v>
                </c:pt>
                <c:pt idx="345">
                  <c:v>93.0091666666666</c:v>
                </c:pt>
                <c:pt idx="346">
                  <c:v>95.102</c:v>
                </c:pt>
                <c:pt idx="347">
                  <c:v>93.8316666666666</c:v>
                </c:pt>
                <c:pt idx="348">
                  <c:v>92.270909090909</c:v>
                </c:pt>
                <c:pt idx="349">
                  <c:v>95.8491666666666</c:v>
                </c:pt>
                <c:pt idx="350">
                  <c:v>92.8949999999999</c:v>
                </c:pt>
                <c:pt idx="351">
                  <c:v>97.4591666666666</c:v>
                </c:pt>
                <c:pt idx="352">
                  <c:v>90.8983333333333</c:v>
                </c:pt>
                <c:pt idx="353">
                  <c:v>92.4224999999999</c:v>
                </c:pt>
                <c:pt idx="354">
                  <c:v>96.0475</c:v>
                </c:pt>
                <c:pt idx="355">
                  <c:v>92.85833333333331</c:v>
                </c:pt>
                <c:pt idx="356">
                  <c:v>96.7766666666666</c:v>
                </c:pt>
                <c:pt idx="357">
                  <c:v>93.7825</c:v>
                </c:pt>
                <c:pt idx="358">
                  <c:v>91.8458333333333</c:v>
                </c:pt>
                <c:pt idx="359">
                  <c:v>94.4766666666666</c:v>
                </c:pt>
                <c:pt idx="360">
                  <c:v>95.4299999999999</c:v>
                </c:pt>
                <c:pt idx="361">
                  <c:v>92.9616666666666</c:v>
                </c:pt>
                <c:pt idx="362">
                  <c:v>94.66125</c:v>
                </c:pt>
                <c:pt idx="363">
                  <c:v>91.62916666666661</c:v>
                </c:pt>
                <c:pt idx="364">
                  <c:v>93.8725</c:v>
                </c:pt>
                <c:pt idx="365">
                  <c:v>94.7491666666666</c:v>
                </c:pt>
                <c:pt idx="366">
                  <c:v>94.245</c:v>
                </c:pt>
                <c:pt idx="367">
                  <c:v>90.465</c:v>
                </c:pt>
                <c:pt idx="368">
                  <c:v>94.0516666666666</c:v>
                </c:pt>
                <c:pt idx="369">
                  <c:v>94.5841666666666</c:v>
                </c:pt>
                <c:pt idx="370">
                  <c:v>90.3633333333333</c:v>
                </c:pt>
                <c:pt idx="371">
                  <c:v>94.0141666666666</c:v>
                </c:pt>
                <c:pt idx="372">
                  <c:v>91.4175</c:v>
                </c:pt>
                <c:pt idx="373">
                  <c:v>94.4533333333333</c:v>
                </c:pt>
                <c:pt idx="374">
                  <c:v>94.17083333333331</c:v>
                </c:pt>
                <c:pt idx="375">
                  <c:v>93.12</c:v>
                </c:pt>
                <c:pt idx="376">
                  <c:v>96.3483333333333</c:v>
                </c:pt>
                <c:pt idx="377">
                  <c:v>92.2325</c:v>
                </c:pt>
                <c:pt idx="378">
                  <c:v>95.0158333333333</c:v>
                </c:pt>
                <c:pt idx="379">
                  <c:v>93.6491666666666</c:v>
                </c:pt>
                <c:pt idx="380">
                  <c:v>93.27833333333329</c:v>
                </c:pt>
                <c:pt idx="381">
                  <c:v>92.9558333333333</c:v>
                </c:pt>
                <c:pt idx="382">
                  <c:v>90.9241666666666</c:v>
                </c:pt>
                <c:pt idx="383">
                  <c:v>92.7033333333333</c:v>
                </c:pt>
                <c:pt idx="384">
                  <c:v>93.4016666666666</c:v>
                </c:pt>
                <c:pt idx="385">
                  <c:v>90.6333333333333</c:v>
                </c:pt>
                <c:pt idx="386">
                  <c:v>92.2666666666666</c:v>
                </c:pt>
                <c:pt idx="387">
                  <c:v>91.1158333333333</c:v>
                </c:pt>
                <c:pt idx="388">
                  <c:v>92.4158333333333</c:v>
                </c:pt>
                <c:pt idx="389">
                  <c:v>94.9241666666666</c:v>
                </c:pt>
                <c:pt idx="390">
                  <c:v>86.4416666666666</c:v>
                </c:pt>
                <c:pt idx="391">
                  <c:v>93.5858333333333</c:v>
                </c:pt>
                <c:pt idx="392">
                  <c:v>91.0883333333333</c:v>
                </c:pt>
                <c:pt idx="393">
                  <c:v>89.0258333333333</c:v>
                </c:pt>
                <c:pt idx="394">
                  <c:v>92.5241666666666</c:v>
                </c:pt>
                <c:pt idx="395">
                  <c:v>90.2191666666666</c:v>
                </c:pt>
                <c:pt idx="396">
                  <c:v>93.8841666666666</c:v>
                </c:pt>
                <c:pt idx="397">
                  <c:v>93.74583333333329</c:v>
                </c:pt>
                <c:pt idx="398">
                  <c:v>95.7474999999999</c:v>
                </c:pt>
                <c:pt idx="399">
                  <c:v>90.9741666666666</c:v>
                </c:pt>
                <c:pt idx="400">
                  <c:v>94.1666666666666</c:v>
                </c:pt>
                <c:pt idx="401">
                  <c:v>96.3841666666666</c:v>
                </c:pt>
                <c:pt idx="402">
                  <c:v>94.8158333333333</c:v>
                </c:pt>
                <c:pt idx="403">
                  <c:v>95.5475</c:v>
                </c:pt>
                <c:pt idx="404">
                  <c:v>90.9749999999999</c:v>
                </c:pt>
                <c:pt idx="405">
                  <c:v>92.1441666666666</c:v>
                </c:pt>
                <c:pt idx="406">
                  <c:v>91.5044444444444</c:v>
                </c:pt>
                <c:pt idx="407">
                  <c:v>94.92083333333331</c:v>
                </c:pt>
                <c:pt idx="408">
                  <c:v>95.2141666666666</c:v>
                </c:pt>
                <c:pt idx="409">
                  <c:v>94.0866666666666</c:v>
                </c:pt>
                <c:pt idx="410">
                  <c:v>92.9099999999999</c:v>
                </c:pt>
                <c:pt idx="411">
                  <c:v>92.4741666666666</c:v>
                </c:pt>
                <c:pt idx="412">
                  <c:v>89.7575</c:v>
                </c:pt>
                <c:pt idx="413">
                  <c:v>93.0774999999999</c:v>
                </c:pt>
                <c:pt idx="414">
                  <c:v>90.88833333333331</c:v>
                </c:pt>
                <c:pt idx="415">
                  <c:v>93.18000000000001</c:v>
                </c:pt>
                <c:pt idx="416">
                  <c:v>92.5633333333333</c:v>
                </c:pt>
                <c:pt idx="417">
                  <c:v>94.2608333333333</c:v>
                </c:pt>
                <c:pt idx="418">
                  <c:v>88.2408333333333</c:v>
                </c:pt>
                <c:pt idx="419">
                  <c:v>92.0316666666666</c:v>
                </c:pt>
                <c:pt idx="420">
                  <c:v>92.8675</c:v>
                </c:pt>
                <c:pt idx="421">
                  <c:v>91.5416666666666</c:v>
                </c:pt>
                <c:pt idx="422">
                  <c:v>94.8541666666666</c:v>
                </c:pt>
                <c:pt idx="423">
                  <c:v>90.8875</c:v>
                </c:pt>
                <c:pt idx="424">
                  <c:v>92.57916666666659</c:v>
                </c:pt>
                <c:pt idx="425">
                  <c:v>95.4225</c:v>
                </c:pt>
                <c:pt idx="426">
                  <c:v>94.6408333333333</c:v>
                </c:pt>
                <c:pt idx="427">
                  <c:v>94.0691666666666</c:v>
                </c:pt>
                <c:pt idx="428">
                  <c:v>91.7883333333333</c:v>
                </c:pt>
                <c:pt idx="429">
                  <c:v>88.1075</c:v>
                </c:pt>
                <c:pt idx="430">
                  <c:v>92.0533333333333</c:v>
                </c:pt>
                <c:pt idx="431">
                  <c:v>94.4275</c:v>
                </c:pt>
                <c:pt idx="432">
                  <c:v>94.7858333333333</c:v>
                </c:pt>
                <c:pt idx="433">
                  <c:v>92.865</c:v>
                </c:pt>
                <c:pt idx="434">
                  <c:v>91.60583333333329</c:v>
                </c:pt>
                <c:pt idx="435">
                  <c:v>94.4483333333333</c:v>
                </c:pt>
                <c:pt idx="436">
                  <c:v>89.0949999999999</c:v>
                </c:pt>
                <c:pt idx="437">
                  <c:v>95.37</c:v>
                </c:pt>
                <c:pt idx="438">
                  <c:v>92.7591666666666</c:v>
                </c:pt>
                <c:pt idx="439">
                  <c:v>96.8616666666666</c:v>
                </c:pt>
                <c:pt idx="440">
                  <c:v>92.8933333333333</c:v>
                </c:pt>
                <c:pt idx="441">
                  <c:v>91.62</c:v>
                </c:pt>
                <c:pt idx="442">
                  <c:v>95.9883333333333</c:v>
                </c:pt>
                <c:pt idx="443">
                  <c:v>94.5883333333333</c:v>
                </c:pt>
                <c:pt idx="444">
                  <c:v>94.0316666666666</c:v>
                </c:pt>
                <c:pt idx="445">
                  <c:v>93.4166666666666</c:v>
                </c:pt>
                <c:pt idx="446">
                  <c:v>91.3158333333333</c:v>
                </c:pt>
                <c:pt idx="447">
                  <c:v>93.2275</c:v>
                </c:pt>
                <c:pt idx="448">
                  <c:v>95.255</c:v>
                </c:pt>
                <c:pt idx="449">
                  <c:v>95.5775</c:v>
                </c:pt>
                <c:pt idx="450">
                  <c:v>92.415</c:v>
                </c:pt>
                <c:pt idx="451">
                  <c:v>95.4933333333333</c:v>
                </c:pt>
                <c:pt idx="452">
                  <c:v>94.87916666666661</c:v>
                </c:pt>
                <c:pt idx="453">
                  <c:v>91.33</c:v>
                </c:pt>
                <c:pt idx="454">
                  <c:v>92.035</c:v>
                </c:pt>
                <c:pt idx="455">
                  <c:v>93.3016666666666</c:v>
                </c:pt>
                <c:pt idx="456">
                  <c:v>92.2516666666666</c:v>
                </c:pt>
                <c:pt idx="457">
                  <c:v>93.82916666666659</c:v>
                </c:pt>
                <c:pt idx="458">
                  <c:v>96.95083333333331</c:v>
                </c:pt>
                <c:pt idx="459">
                  <c:v>89.1116666666666</c:v>
                </c:pt>
                <c:pt idx="460">
                  <c:v>93.70083333333331</c:v>
                </c:pt>
                <c:pt idx="461">
                  <c:v>91.8216666666666</c:v>
                </c:pt>
                <c:pt idx="462">
                  <c:v>91.17666666666661</c:v>
                </c:pt>
                <c:pt idx="463">
                  <c:v>93.9674999999999</c:v>
                </c:pt>
                <c:pt idx="464">
                  <c:v>96.0166666666667</c:v>
                </c:pt>
                <c:pt idx="465">
                  <c:v>93.3</c:v>
                </c:pt>
                <c:pt idx="466">
                  <c:v>93.4872727272727</c:v>
                </c:pt>
                <c:pt idx="467">
                  <c:v>92.5341666666666</c:v>
                </c:pt>
                <c:pt idx="468">
                  <c:v>90.46833333333331</c:v>
                </c:pt>
                <c:pt idx="469">
                  <c:v>94.8325</c:v>
                </c:pt>
                <c:pt idx="470">
                  <c:v>95.145</c:v>
                </c:pt>
                <c:pt idx="471">
                  <c:v>93.2675</c:v>
                </c:pt>
                <c:pt idx="472">
                  <c:v>94.01333333333331</c:v>
                </c:pt>
                <c:pt idx="473">
                  <c:v>95.63</c:v>
                </c:pt>
                <c:pt idx="474">
                  <c:v>92.1958333333333</c:v>
                </c:pt>
                <c:pt idx="475">
                  <c:v>91.5166666666666</c:v>
                </c:pt>
                <c:pt idx="476">
                  <c:v>94.71833333333331</c:v>
                </c:pt>
                <c:pt idx="477">
                  <c:v>93.7083333333333</c:v>
                </c:pt>
                <c:pt idx="478">
                  <c:v>88.9275</c:v>
                </c:pt>
                <c:pt idx="479">
                  <c:v>92.02833333333329</c:v>
                </c:pt>
                <c:pt idx="480">
                  <c:v>93.1616666666666</c:v>
                </c:pt>
                <c:pt idx="481">
                  <c:v>94.2766666666666</c:v>
                </c:pt>
                <c:pt idx="482">
                  <c:v>89.2083333333333</c:v>
                </c:pt>
                <c:pt idx="483">
                  <c:v>94.7433333333333</c:v>
                </c:pt>
                <c:pt idx="484">
                  <c:v>89.8758333333333</c:v>
                </c:pt>
                <c:pt idx="485">
                  <c:v>90.9066666666666</c:v>
                </c:pt>
                <c:pt idx="486">
                  <c:v>94.0058333333333</c:v>
                </c:pt>
                <c:pt idx="487">
                  <c:v>92.4141666666666</c:v>
                </c:pt>
                <c:pt idx="488">
                  <c:v>92.8316666666666</c:v>
                </c:pt>
                <c:pt idx="489">
                  <c:v>92.375</c:v>
                </c:pt>
                <c:pt idx="490">
                  <c:v>89.3691666666666</c:v>
                </c:pt>
                <c:pt idx="491">
                  <c:v>93.37083333333329</c:v>
                </c:pt>
                <c:pt idx="492">
                  <c:v>91.3191666666666</c:v>
                </c:pt>
                <c:pt idx="493">
                  <c:v>91.6333333333333</c:v>
                </c:pt>
                <c:pt idx="494">
                  <c:v>93.6541666666666</c:v>
                </c:pt>
                <c:pt idx="495">
                  <c:v>93.0949999999999</c:v>
                </c:pt>
                <c:pt idx="496">
                  <c:v>93.77500000000001</c:v>
                </c:pt>
                <c:pt idx="497">
                  <c:v>88.9525</c:v>
                </c:pt>
                <c:pt idx="498">
                  <c:v>92.9941666666666</c:v>
                </c:pt>
                <c:pt idx="499">
                  <c:v>97.9708333333333</c:v>
                </c:pt>
                <c:pt idx="500">
                  <c:v>92.3633333333333</c:v>
                </c:pt>
                <c:pt idx="501">
                  <c:v>93.6791666666666</c:v>
                </c:pt>
                <c:pt idx="502">
                  <c:v>92.12083333333329</c:v>
                </c:pt>
                <c:pt idx="503">
                  <c:v>95.30249999999999</c:v>
                </c:pt>
                <c:pt idx="504">
                  <c:v>90.0416666666666</c:v>
                </c:pt>
                <c:pt idx="505">
                  <c:v>92.9474999999999</c:v>
                </c:pt>
                <c:pt idx="506">
                  <c:v>94.2275</c:v>
                </c:pt>
                <c:pt idx="507">
                  <c:v>94.2416666666666</c:v>
                </c:pt>
                <c:pt idx="508">
                  <c:v>91.0266666666666</c:v>
                </c:pt>
                <c:pt idx="509">
                  <c:v>92.3283333333333</c:v>
                </c:pt>
                <c:pt idx="510">
                  <c:v>97.0808333333333</c:v>
                </c:pt>
                <c:pt idx="511">
                  <c:v>93.2599999999999</c:v>
                </c:pt>
                <c:pt idx="512">
                  <c:v>92.43583333333331</c:v>
                </c:pt>
                <c:pt idx="513">
                  <c:v>91.9766666666666</c:v>
                </c:pt>
                <c:pt idx="514">
                  <c:v>92.0866666666666</c:v>
                </c:pt>
                <c:pt idx="515">
                  <c:v>92.96833333333331</c:v>
                </c:pt>
                <c:pt idx="516">
                  <c:v>96.5366666666666</c:v>
                </c:pt>
                <c:pt idx="517">
                  <c:v>94.1716666666666</c:v>
                </c:pt>
                <c:pt idx="518">
                  <c:v>94.4575</c:v>
                </c:pt>
                <c:pt idx="519">
                  <c:v>93.3274999999999</c:v>
                </c:pt>
                <c:pt idx="520">
                  <c:v>96.02249999999999</c:v>
                </c:pt>
                <c:pt idx="521">
                  <c:v>94.17749999999999</c:v>
                </c:pt>
                <c:pt idx="522">
                  <c:v>93.3125</c:v>
                </c:pt>
                <c:pt idx="523">
                  <c:v>92.6275</c:v>
                </c:pt>
                <c:pt idx="524">
                  <c:v>93.0241666666666</c:v>
                </c:pt>
                <c:pt idx="525">
                  <c:v>92.0925</c:v>
                </c:pt>
                <c:pt idx="526">
                  <c:v>92.26333333333331</c:v>
                </c:pt>
                <c:pt idx="527">
                  <c:v>93.79333333333329</c:v>
                </c:pt>
                <c:pt idx="528">
                  <c:v>92.3819999999999</c:v>
                </c:pt>
                <c:pt idx="529">
                  <c:v>92.9075</c:v>
                </c:pt>
                <c:pt idx="530">
                  <c:v>93.20625</c:v>
                </c:pt>
                <c:pt idx="531">
                  <c:v>97.0124999999999</c:v>
                </c:pt>
                <c:pt idx="532">
                  <c:v>89.1783333333333</c:v>
                </c:pt>
                <c:pt idx="533">
                  <c:v>90.4191666666666</c:v>
                </c:pt>
                <c:pt idx="534">
                  <c:v>95.5891666666666</c:v>
                </c:pt>
                <c:pt idx="535">
                  <c:v>97.7966666666666</c:v>
                </c:pt>
                <c:pt idx="536">
                  <c:v>93.2116666666666</c:v>
                </c:pt>
                <c:pt idx="537">
                  <c:v>92.63</c:v>
                </c:pt>
                <c:pt idx="538">
                  <c:v>93.12666666666659</c:v>
                </c:pt>
                <c:pt idx="539">
                  <c:v>94.18249999999991</c:v>
                </c:pt>
                <c:pt idx="540">
                  <c:v>92.8166666666666</c:v>
                </c:pt>
                <c:pt idx="541">
                  <c:v>89.6491666666666</c:v>
                </c:pt>
                <c:pt idx="542">
                  <c:v>89.695</c:v>
                </c:pt>
                <c:pt idx="543">
                  <c:v>90.16500000000001</c:v>
                </c:pt>
                <c:pt idx="544">
                  <c:v>92.225</c:v>
                </c:pt>
                <c:pt idx="545">
                  <c:v>91.505</c:v>
                </c:pt>
                <c:pt idx="546">
                  <c:v>95.18583333333331</c:v>
                </c:pt>
                <c:pt idx="547">
                  <c:v>92.6341666666666</c:v>
                </c:pt>
                <c:pt idx="548">
                  <c:v>91.8541666666666</c:v>
                </c:pt>
                <c:pt idx="549">
                  <c:v>88.7341666666666</c:v>
                </c:pt>
                <c:pt idx="550">
                  <c:v>97.85428571428569</c:v>
                </c:pt>
                <c:pt idx="551">
                  <c:v>90.2666666666666</c:v>
                </c:pt>
                <c:pt idx="552">
                  <c:v>93.3166666666666</c:v>
                </c:pt>
                <c:pt idx="553">
                  <c:v>91.0591666666666</c:v>
                </c:pt>
                <c:pt idx="554">
                  <c:v>96.3808333333333</c:v>
                </c:pt>
                <c:pt idx="555">
                  <c:v>94.4458333333333</c:v>
                </c:pt>
                <c:pt idx="556">
                  <c:v>89.9916666666666</c:v>
                </c:pt>
                <c:pt idx="557">
                  <c:v>93.04333333333329</c:v>
                </c:pt>
                <c:pt idx="558">
                  <c:v>92.8</c:v>
                </c:pt>
                <c:pt idx="559">
                  <c:v>92.62</c:v>
                </c:pt>
                <c:pt idx="560">
                  <c:v>89.62666666666659</c:v>
                </c:pt>
                <c:pt idx="561">
                  <c:v>96.4433333333333</c:v>
                </c:pt>
                <c:pt idx="562">
                  <c:v>95.7825</c:v>
                </c:pt>
                <c:pt idx="563">
                  <c:v>91.2425</c:v>
                </c:pt>
                <c:pt idx="564">
                  <c:v>94.8249999999999</c:v>
                </c:pt>
                <c:pt idx="565">
                  <c:v>97.9024999999999</c:v>
                </c:pt>
                <c:pt idx="566">
                  <c:v>88.7833333333333</c:v>
                </c:pt>
                <c:pt idx="567">
                  <c:v>93.2799999999999</c:v>
                </c:pt>
                <c:pt idx="568">
                  <c:v>89.87666666666659</c:v>
                </c:pt>
                <c:pt idx="569">
                  <c:v>93.4483333333333</c:v>
                </c:pt>
                <c:pt idx="570">
                  <c:v>89.7108333333333</c:v>
                </c:pt>
                <c:pt idx="571">
                  <c:v>93.5483333333333</c:v>
                </c:pt>
                <c:pt idx="572">
                  <c:v>97.10250000000001</c:v>
                </c:pt>
                <c:pt idx="573">
                  <c:v>93.54</c:v>
                </c:pt>
                <c:pt idx="574">
                  <c:v>96.0174999999999</c:v>
                </c:pt>
                <c:pt idx="575">
                  <c:v>95.88</c:v>
                </c:pt>
                <c:pt idx="576">
                  <c:v>97.2791666666666</c:v>
                </c:pt>
                <c:pt idx="577">
                  <c:v>92.1866666666666</c:v>
                </c:pt>
                <c:pt idx="578">
                  <c:v>92.5733333333333</c:v>
                </c:pt>
                <c:pt idx="579">
                  <c:v>92.2924999999999</c:v>
                </c:pt>
                <c:pt idx="580">
                  <c:v>89.8566666666666</c:v>
                </c:pt>
                <c:pt idx="581">
                  <c:v>95.3958333333333</c:v>
                </c:pt>
                <c:pt idx="582">
                  <c:v>90.5158333333333</c:v>
                </c:pt>
                <c:pt idx="583">
                  <c:v>91.7266666666666</c:v>
                </c:pt>
                <c:pt idx="584">
                  <c:v>93.3374999999999</c:v>
                </c:pt>
                <c:pt idx="585">
                  <c:v>94.0408333333333</c:v>
                </c:pt>
                <c:pt idx="586">
                  <c:v>91.49583333333329</c:v>
                </c:pt>
                <c:pt idx="587">
                  <c:v>91.9258333333333</c:v>
                </c:pt>
                <c:pt idx="588">
                  <c:v>95.8208333333333</c:v>
                </c:pt>
                <c:pt idx="589">
                  <c:v>96.0741666666666</c:v>
                </c:pt>
                <c:pt idx="590">
                  <c:v>89.605</c:v>
                </c:pt>
                <c:pt idx="591">
                  <c:v>94.2025</c:v>
                </c:pt>
                <c:pt idx="592">
                  <c:v>94.43</c:v>
                </c:pt>
                <c:pt idx="593">
                  <c:v>92.0566666666666</c:v>
                </c:pt>
                <c:pt idx="594">
                  <c:v>93.2258333333333</c:v>
                </c:pt>
                <c:pt idx="595">
                  <c:v>89.435</c:v>
                </c:pt>
                <c:pt idx="596">
                  <c:v>89.13249999999999</c:v>
                </c:pt>
                <c:pt idx="597">
                  <c:v>92.0774999999999</c:v>
                </c:pt>
                <c:pt idx="598">
                  <c:v>89.79583333333331</c:v>
                </c:pt>
                <c:pt idx="599">
                  <c:v>91.335</c:v>
                </c:pt>
                <c:pt idx="600">
                  <c:v>91.1491666666666</c:v>
                </c:pt>
                <c:pt idx="601">
                  <c:v>91.0808333333333</c:v>
                </c:pt>
                <c:pt idx="602">
                  <c:v>93.5091666666666</c:v>
                </c:pt>
                <c:pt idx="603">
                  <c:v>92.4108333333333</c:v>
                </c:pt>
                <c:pt idx="604">
                  <c:v>91.29333333333329</c:v>
                </c:pt>
                <c:pt idx="605">
                  <c:v>90.8941666666666</c:v>
                </c:pt>
                <c:pt idx="606">
                  <c:v>92.7774999999999</c:v>
                </c:pt>
                <c:pt idx="607">
                  <c:v>94.9325</c:v>
                </c:pt>
                <c:pt idx="608">
                  <c:v>92.4341666666666</c:v>
                </c:pt>
                <c:pt idx="609">
                  <c:v>93.0466666666666</c:v>
                </c:pt>
                <c:pt idx="610">
                  <c:v>93.4225</c:v>
                </c:pt>
                <c:pt idx="611">
                  <c:v>97.3491666666666</c:v>
                </c:pt>
                <c:pt idx="612">
                  <c:v>96.46545454545451</c:v>
                </c:pt>
                <c:pt idx="613">
                  <c:v>92.75</c:v>
                </c:pt>
                <c:pt idx="614">
                  <c:v>92.2733333333333</c:v>
                </c:pt>
                <c:pt idx="615">
                  <c:v>88.79333333333329</c:v>
                </c:pt>
                <c:pt idx="616">
                  <c:v>87.6316666666666</c:v>
                </c:pt>
                <c:pt idx="617">
                  <c:v>90.6841666666666</c:v>
                </c:pt>
                <c:pt idx="618">
                  <c:v>90.2149999999999</c:v>
                </c:pt>
                <c:pt idx="619">
                  <c:v>93.0183333333333</c:v>
                </c:pt>
                <c:pt idx="620">
                  <c:v>94.705</c:v>
                </c:pt>
                <c:pt idx="621">
                  <c:v>94.6641666666666</c:v>
                </c:pt>
                <c:pt idx="622">
                  <c:v>92.75</c:v>
                </c:pt>
                <c:pt idx="623">
                  <c:v>91.3899999999999</c:v>
                </c:pt>
                <c:pt idx="624">
                  <c:v>93.83</c:v>
                </c:pt>
                <c:pt idx="625">
                  <c:v>92.7083333333333</c:v>
                </c:pt>
                <c:pt idx="626">
                  <c:v>91.6008333333333</c:v>
                </c:pt>
                <c:pt idx="627">
                  <c:v>89.9425</c:v>
                </c:pt>
                <c:pt idx="628">
                  <c:v>96.8275</c:v>
                </c:pt>
                <c:pt idx="629">
                  <c:v>95.6466666666666</c:v>
                </c:pt>
                <c:pt idx="630">
                  <c:v>91.2366666666666</c:v>
                </c:pt>
                <c:pt idx="631">
                  <c:v>91.3058333333333</c:v>
                </c:pt>
                <c:pt idx="632">
                  <c:v>90.5966666666666</c:v>
                </c:pt>
                <c:pt idx="633">
                  <c:v>95.46</c:v>
                </c:pt>
                <c:pt idx="634">
                  <c:v>95.66249999999989</c:v>
                </c:pt>
                <c:pt idx="635">
                  <c:v>97.9458333333333</c:v>
                </c:pt>
                <c:pt idx="636">
                  <c:v>92.9975</c:v>
                </c:pt>
                <c:pt idx="637">
                  <c:v>95.6191666666666</c:v>
                </c:pt>
                <c:pt idx="638">
                  <c:v>94.3691666666666</c:v>
                </c:pt>
                <c:pt idx="639">
                  <c:v>88.0183333333333</c:v>
                </c:pt>
                <c:pt idx="640">
                  <c:v>90.9316666666666</c:v>
                </c:pt>
                <c:pt idx="641">
                  <c:v>94.17083333333331</c:v>
                </c:pt>
                <c:pt idx="642">
                  <c:v>96.8141666666666</c:v>
                </c:pt>
                <c:pt idx="643">
                  <c:v>92.745</c:v>
                </c:pt>
                <c:pt idx="644">
                  <c:v>89.8866666666666</c:v>
                </c:pt>
                <c:pt idx="645">
                  <c:v>91.8945454545454</c:v>
                </c:pt>
                <c:pt idx="646">
                  <c:v>90.0557142857142</c:v>
                </c:pt>
                <c:pt idx="647">
                  <c:v>92.5258333333333</c:v>
                </c:pt>
                <c:pt idx="648">
                  <c:v>93.71875</c:v>
                </c:pt>
                <c:pt idx="649">
                  <c:v>94.43583333333331</c:v>
                </c:pt>
                <c:pt idx="650">
                  <c:v>95.4191666666666</c:v>
                </c:pt>
                <c:pt idx="651">
                  <c:v>94.8399999999999</c:v>
                </c:pt>
                <c:pt idx="652">
                  <c:v>90.7216666666666</c:v>
                </c:pt>
                <c:pt idx="653">
                  <c:v>97.6366666666666</c:v>
                </c:pt>
                <c:pt idx="654">
                  <c:v>90.5483333333333</c:v>
                </c:pt>
                <c:pt idx="655">
                  <c:v>91.2508333333333</c:v>
                </c:pt>
                <c:pt idx="656">
                  <c:v>92.0991666666666</c:v>
                </c:pt>
                <c:pt idx="657">
                  <c:v>92.0972727272727</c:v>
                </c:pt>
                <c:pt idx="658">
                  <c:v>97.9528571428571</c:v>
                </c:pt>
                <c:pt idx="659">
                  <c:v>92.2066666666666</c:v>
                </c:pt>
                <c:pt idx="660">
                  <c:v>96.4433333333333</c:v>
                </c:pt>
                <c:pt idx="661">
                  <c:v>94.2766666666666</c:v>
                </c:pt>
                <c:pt idx="662">
                  <c:v>90.67666666666661</c:v>
                </c:pt>
                <c:pt idx="663">
                  <c:v>92.7891666666666</c:v>
                </c:pt>
                <c:pt idx="664">
                  <c:v>87.26333333333331</c:v>
                </c:pt>
                <c:pt idx="665">
                  <c:v>91.4716666666666</c:v>
                </c:pt>
                <c:pt idx="666">
                  <c:v>96.0641666666666</c:v>
                </c:pt>
                <c:pt idx="667">
                  <c:v>95.4941666666666</c:v>
                </c:pt>
                <c:pt idx="668">
                  <c:v>94.4316666666666</c:v>
                </c:pt>
                <c:pt idx="669">
                  <c:v>92.8424999999999</c:v>
                </c:pt>
                <c:pt idx="670">
                  <c:v>97.06083333333331</c:v>
                </c:pt>
                <c:pt idx="671">
                  <c:v>92.7966666666666</c:v>
                </c:pt>
                <c:pt idx="672">
                  <c:v>92.505</c:v>
                </c:pt>
                <c:pt idx="673">
                  <c:v>92.4841666666666</c:v>
                </c:pt>
                <c:pt idx="674">
                  <c:v>91.757</c:v>
                </c:pt>
                <c:pt idx="675">
                  <c:v>93.0808333333333</c:v>
                </c:pt>
                <c:pt idx="676">
                  <c:v>92.68000000000001</c:v>
                </c:pt>
                <c:pt idx="677">
                  <c:v>91.6341666666666</c:v>
                </c:pt>
                <c:pt idx="678">
                  <c:v>95.1116666666666</c:v>
                </c:pt>
                <c:pt idx="679">
                  <c:v>93.985</c:v>
                </c:pt>
                <c:pt idx="680">
                  <c:v>94.455</c:v>
                </c:pt>
                <c:pt idx="681">
                  <c:v>92.7975</c:v>
                </c:pt>
                <c:pt idx="682">
                  <c:v>93.0241666666666</c:v>
                </c:pt>
                <c:pt idx="683">
                  <c:v>92.905</c:v>
                </c:pt>
                <c:pt idx="684">
                  <c:v>92.0183333333333</c:v>
                </c:pt>
                <c:pt idx="685">
                  <c:v>94.9125</c:v>
                </c:pt>
                <c:pt idx="686">
                  <c:v>93.8591666666666</c:v>
                </c:pt>
                <c:pt idx="687">
                  <c:v>91.6866666666666</c:v>
                </c:pt>
                <c:pt idx="688">
                  <c:v>93.88583333333329</c:v>
                </c:pt>
                <c:pt idx="689">
                  <c:v>93.3266666666666</c:v>
                </c:pt>
                <c:pt idx="690">
                  <c:v>94.9375</c:v>
                </c:pt>
                <c:pt idx="691">
                  <c:v>94.24583333333329</c:v>
                </c:pt>
                <c:pt idx="692">
                  <c:v>89.9783333333333</c:v>
                </c:pt>
                <c:pt idx="693">
                  <c:v>93.0316666666666</c:v>
                </c:pt>
                <c:pt idx="694">
                  <c:v>92.2708333333333</c:v>
                </c:pt>
                <c:pt idx="695">
                  <c:v>93.9758333333333</c:v>
                </c:pt>
                <c:pt idx="696">
                  <c:v>91.39</c:v>
                </c:pt>
                <c:pt idx="697">
                  <c:v>89.6966666666666</c:v>
                </c:pt>
                <c:pt idx="698">
                  <c:v>94.9491666666666</c:v>
                </c:pt>
                <c:pt idx="699">
                  <c:v>93.5383333333333</c:v>
                </c:pt>
                <c:pt idx="700">
                  <c:v>93.5866666666666</c:v>
                </c:pt>
                <c:pt idx="701">
                  <c:v>91.4533333333333</c:v>
                </c:pt>
                <c:pt idx="702">
                  <c:v>92.62</c:v>
                </c:pt>
                <c:pt idx="703">
                  <c:v>95.2983333333333</c:v>
                </c:pt>
                <c:pt idx="704">
                  <c:v>92.4125</c:v>
                </c:pt>
                <c:pt idx="705">
                  <c:v>90.3666666666666</c:v>
                </c:pt>
                <c:pt idx="706">
                  <c:v>92.2508333333333</c:v>
                </c:pt>
                <c:pt idx="707">
                  <c:v>91.97</c:v>
                </c:pt>
                <c:pt idx="708">
                  <c:v>93.7575</c:v>
                </c:pt>
                <c:pt idx="709">
                  <c:v>95.6458333333333</c:v>
                </c:pt>
                <c:pt idx="710">
                  <c:v>92.8783333333333</c:v>
                </c:pt>
                <c:pt idx="711">
                  <c:v>92.85583333333329</c:v>
                </c:pt>
                <c:pt idx="712">
                  <c:v>93.115</c:v>
                </c:pt>
                <c:pt idx="713">
                  <c:v>92.2124999999999</c:v>
                </c:pt>
                <c:pt idx="714">
                  <c:v>93.2191666666666</c:v>
                </c:pt>
                <c:pt idx="715">
                  <c:v>93.7874999999999</c:v>
                </c:pt>
                <c:pt idx="716">
                  <c:v>94.3299999999999</c:v>
                </c:pt>
                <c:pt idx="717">
                  <c:v>95.2241666666666</c:v>
                </c:pt>
                <c:pt idx="718">
                  <c:v>92.9408333333333</c:v>
                </c:pt>
                <c:pt idx="719">
                  <c:v>90.1316666666666</c:v>
                </c:pt>
                <c:pt idx="720">
                  <c:v>90.2141666666666</c:v>
                </c:pt>
                <c:pt idx="721">
                  <c:v>91.85833333333331</c:v>
                </c:pt>
                <c:pt idx="722">
                  <c:v>96.48</c:v>
                </c:pt>
                <c:pt idx="723">
                  <c:v>96.3158333333333</c:v>
                </c:pt>
                <c:pt idx="724">
                  <c:v>95.2591666666666</c:v>
                </c:pt>
                <c:pt idx="725">
                  <c:v>95.25</c:v>
                </c:pt>
                <c:pt idx="726">
                  <c:v>94.1225</c:v>
                </c:pt>
                <c:pt idx="727">
                  <c:v>92.79</c:v>
                </c:pt>
                <c:pt idx="728">
                  <c:v>90.6883333333333</c:v>
                </c:pt>
                <c:pt idx="729">
                  <c:v>96.1525</c:v>
                </c:pt>
              </c:numCache>
            </c:numRef>
          </c:xVal>
          <c:yVal>
            <c:numRef>
              <c:f>'Water Trading Repository Table'!$B$733:$B$1462</c:f>
              <c:numCache>
                <c:formatCode>0.00</c:formatCode>
                <c:ptCount val="730"/>
                <c:pt idx="0">
                  <c:v>2814.71056061249</c:v>
                </c:pt>
                <c:pt idx="1">
                  <c:v>2820.15931286666</c:v>
                </c:pt>
                <c:pt idx="2">
                  <c:v>2147.35322332916</c:v>
                </c:pt>
                <c:pt idx="3">
                  <c:v>2545.31080693749</c:v>
                </c:pt>
                <c:pt idx="4">
                  <c:v>2222.41361932083</c:v>
                </c:pt>
                <c:pt idx="5">
                  <c:v>2257.31580077083</c:v>
                </c:pt>
                <c:pt idx="6">
                  <c:v>2032.198344465</c:v>
                </c:pt>
                <c:pt idx="7">
                  <c:v>2117.81630373749</c:v>
                </c:pt>
                <c:pt idx="8">
                  <c:v>1881.95001756666</c:v>
                </c:pt>
                <c:pt idx="9">
                  <c:v>2576.3438875909</c:v>
                </c:pt>
                <c:pt idx="10">
                  <c:v>2044.66478628499</c:v>
                </c:pt>
                <c:pt idx="11">
                  <c:v>2868.95631827083</c:v>
                </c:pt>
                <c:pt idx="12">
                  <c:v>2472.63340119583</c:v>
                </c:pt>
                <c:pt idx="13">
                  <c:v>3299.93935807082</c:v>
                </c:pt>
                <c:pt idx="14">
                  <c:v>2786.54759980833</c:v>
                </c:pt>
                <c:pt idx="15">
                  <c:v>3225.75177465416</c:v>
                </c:pt>
                <c:pt idx="16">
                  <c:v>2425.13607565416</c:v>
                </c:pt>
                <c:pt idx="17">
                  <c:v>2401.80581213333</c:v>
                </c:pt>
                <c:pt idx="18">
                  <c:v>2113.51254007999</c:v>
                </c:pt>
                <c:pt idx="19">
                  <c:v>2433.34801681666</c:v>
                </c:pt>
                <c:pt idx="20">
                  <c:v>2189.04389973124</c:v>
                </c:pt>
                <c:pt idx="21">
                  <c:v>2483.56573400833</c:v>
                </c:pt>
                <c:pt idx="22">
                  <c:v>1896.02434736666</c:v>
                </c:pt>
                <c:pt idx="23">
                  <c:v>2615.87353828749</c:v>
                </c:pt>
                <c:pt idx="24">
                  <c:v>1992.70477325416</c:v>
                </c:pt>
                <c:pt idx="25">
                  <c:v>2387.78804649166</c:v>
                </c:pt>
                <c:pt idx="26">
                  <c:v>2358.34048073333</c:v>
                </c:pt>
                <c:pt idx="27">
                  <c:v>3340.70503213333</c:v>
                </c:pt>
                <c:pt idx="28">
                  <c:v>2842.30930603749</c:v>
                </c:pt>
                <c:pt idx="29">
                  <c:v>3250.48740351666</c:v>
                </c:pt>
                <c:pt idx="30">
                  <c:v>2453.19611417083</c:v>
                </c:pt>
                <c:pt idx="31">
                  <c:v>2536.47507369166</c:v>
                </c:pt>
                <c:pt idx="32">
                  <c:v>1958.74035935833</c:v>
                </c:pt>
                <c:pt idx="33">
                  <c:v>2217.73773232083</c:v>
                </c:pt>
                <c:pt idx="34">
                  <c:v>2035.5217133875</c:v>
                </c:pt>
                <c:pt idx="35">
                  <c:v>2450.34808518749</c:v>
                </c:pt>
                <c:pt idx="36">
                  <c:v>1864.60226387142</c:v>
                </c:pt>
                <c:pt idx="37">
                  <c:v>2278.12954959166</c:v>
                </c:pt>
                <c:pt idx="38">
                  <c:v>1924.96055511666</c:v>
                </c:pt>
                <c:pt idx="39">
                  <c:v>2560.87504462499</c:v>
                </c:pt>
                <c:pt idx="40">
                  <c:v>2127.80860193749</c:v>
                </c:pt>
                <c:pt idx="41">
                  <c:v>2746.12960724166</c:v>
                </c:pt>
                <c:pt idx="42">
                  <c:v>2140.08643421666</c:v>
                </c:pt>
                <c:pt idx="43">
                  <c:v>2651.12790911666</c:v>
                </c:pt>
                <c:pt idx="44">
                  <c:v>2198.89090385833</c:v>
                </c:pt>
                <c:pt idx="45">
                  <c:v>2598.18044052499</c:v>
                </c:pt>
                <c:pt idx="46">
                  <c:v>2166.82057000909</c:v>
                </c:pt>
                <c:pt idx="47">
                  <c:v>2420.47367987499</c:v>
                </c:pt>
                <c:pt idx="48">
                  <c:v>2104.84238782916</c:v>
                </c:pt>
                <c:pt idx="49">
                  <c:v>2301.04937818333</c:v>
                </c:pt>
                <c:pt idx="50">
                  <c:v>2010.89693983749</c:v>
                </c:pt>
                <c:pt idx="51">
                  <c:v>2440.12868815833</c:v>
                </c:pt>
                <c:pt idx="52">
                  <c:v>1872.78887220833</c:v>
                </c:pt>
                <c:pt idx="53">
                  <c:v>2702.88436777499</c:v>
                </c:pt>
                <c:pt idx="54">
                  <c:v>1862.09098722916</c:v>
                </c:pt>
                <c:pt idx="55">
                  <c:v>2301.83071518749</c:v>
                </c:pt>
                <c:pt idx="56">
                  <c:v>2141.21007044999</c:v>
                </c:pt>
                <c:pt idx="57">
                  <c:v>2542.9754542625</c:v>
                </c:pt>
                <c:pt idx="58">
                  <c:v>2141.67581525416</c:v>
                </c:pt>
                <c:pt idx="59">
                  <c:v>2821.58528162499</c:v>
                </c:pt>
                <c:pt idx="60">
                  <c:v>2121.26779792499</c:v>
                </c:pt>
                <c:pt idx="61">
                  <c:v>2725.263198175</c:v>
                </c:pt>
                <c:pt idx="62">
                  <c:v>2168.78318259166</c:v>
                </c:pt>
                <c:pt idx="63">
                  <c:v>2961.58987294583</c:v>
                </c:pt>
                <c:pt idx="64">
                  <c:v>2059.64344003749</c:v>
                </c:pt>
                <c:pt idx="65">
                  <c:v>2915.94190402499</c:v>
                </c:pt>
                <c:pt idx="66">
                  <c:v>2074.95073742916</c:v>
                </c:pt>
                <c:pt idx="67">
                  <c:v>2840.13885584583</c:v>
                </c:pt>
                <c:pt idx="68">
                  <c:v>2336.18643418333</c:v>
                </c:pt>
                <c:pt idx="69">
                  <c:v>2795.98233786666</c:v>
                </c:pt>
                <c:pt idx="70">
                  <c:v>2203.74438463749</c:v>
                </c:pt>
                <c:pt idx="71">
                  <c:v>2514.44008511249</c:v>
                </c:pt>
                <c:pt idx="72">
                  <c:v>2254.8362323375</c:v>
                </c:pt>
                <c:pt idx="73">
                  <c:v>2369.59483633749</c:v>
                </c:pt>
                <c:pt idx="74">
                  <c:v>1974.18200617916</c:v>
                </c:pt>
                <c:pt idx="75">
                  <c:v>2271.77918661666</c:v>
                </c:pt>
                <c:pt idx="76">
                  <c:v>2014.21608298333</c:v>
                </c:pt>
                <c:pt idx="77">
                  <c:v>2596.57019364583</c:v>
                </c:pt>
                <c:pt idx="78">
                  <c:v>1867.48156763636</c:v>
                </c:pt>
                <c:pt idx="79">
                  <c:v>2828.97753461666</c:v>
                </c:pt>
                <c:pt idx="80">
                  <c:v>1994.44383664999</c:v>
                </c:pt>
                <c:pt idx="81">
                  <c:v>2926.170895525</c:v>
                </c:pt>
                <c:pt idx="82">
                  <c:v>2554.61786272916</c:v>
                </c:pt>
                <c:pt idx="83">
                  <c:v>3236.48692375416</c:v>
                </c:pt>
                <c:pt idx="84">
                  <c:v>2762.51570894166</c:v>
                </c:pt>
                <c:pt idx="85">
                  <c:v>3531.53172879999</c:v>
                </c:pt>
                <c:pt idx="86">
                  <c:v>2745.1802333625</c:v>
                </c:pt>
                <c:pt idx="87">
                  <c:v>3355.45093190833</c:v>
                </c:pt>
                <c:pt idx="88">
                  <c:v>2603.79767195833</c:v>
                </c:pt>
                <c:pt idx="89">
                  <c:v>2861.99604596249</c:v>
                </c:pt>
                <c:pt idx="90">
                  <c:v>2363.62176253333</c:v>
                </c:pt>
                <c:pt idx="91">
                  <c:v>2935.94801116249</c:v>
                </c:pt>
                <c:pt idx="92">
                  <c:v>2179.31915654583</c:v>
                </c:pt>
                <c:pt idx="93">
                  <c:v>2726.05105495833</c:v>
                </c:pt>
                <c:pt idx="94">
                  <c:v>1942.26215114166</c:v>
                </c:pt>
                <c:pt idx="95">
                  <c:v>2233.64032900416</c:v>
                </c:pt>
                <c:pt idx="96">
                  <c:v>2017.22579053999</c:v>
                </c:pt>
                <c:pt idx="97">
                  <c:v>2359.11992098749</c:v>
                </c:pt>
                <c:pt idx="98">
                  <c:v>2334.552627825</c:v>
                </c:pt>
                <c:pt idx="99">
                  <c:v>2805.62813153333</c:v>
                </c:pt>
                <c:pt idx="100">
                  <c:v>2303.46946227499</c:v>
                </c:pt>
                <c:pt idx="101">
                  <c:v>3590.68286271666</c:v>
                </c:pt>
                <c:pt idx="102">
                  <c:v>2704.16494664583</c:v>
                </c:pt>
                <c:pt idx="103">
                  <c:v>3365.87835465833</c:v>
                </c:pt>
                <c:pt idx="104">
                  <c:v>2625.098670575</c:v>
                </c:pt>
                <c:pt idx="105">
                  <c:v>2556.60953337916</c:v>
                </c:pt>
                <c:pt idx="106">
                  <c:v>1823.06963277499</c:v>
                </c:pt>
                <c:pt idx="107">
                  <c:v>2037.72301650416</c:v>
                </c:pt>
                <c:pt idx="108">
                  <c:v>1722.88964645416</c:v>
                </c:pt>
                <c:pt idx="109">
                  <c:v>2063.51221467083</c:v>
                </c:pt>
                <c:pt idx="110">
                  <c:v>2069.90342163749</c:v>
                </c:pt>
                <c:pt idx="111">
                  <c:v>2923.37536639583</c:v>
                </c:pt>
                <c:pt idx="112">
                  <c:v>2277.06112171666</c:v>
                </c:pt>
                <c:pt idx="113">
                  <c:v>3388.07088610416</c:v>
                </c:pt>
                <c:pt idx="114">
                  <c:v>2553.06626393333</c:v>
                </c:pt>
                <c:pt idx="115">
                  <c:v>3123.83531760833</c:v>
                </c:pt>
                <c:pt idx="116">
                  <c:v>2302.39365102916</c:v>
                </c:pt>
                <c:pt idx="117">
                  <c:v>2913.65439857083</c:v>
                </c:pt>
                <c:pt idx="118">
                  <c:v>2279.91755246666</c:v>
                </c:pt>
                <c:pt idx="119">
                  <c:v>2813.42379732083</c:v>
                </c:pt>
                <c:pt idx="120">
                  <c:v>1968.99549426666</c:v>
                </c:pt>
                <c:pt idx="121">
                  <c:v>2389.08068954583</c:v>
                </c:pt>
                <c:pt idx="122">
                  <c:v>1789.86981436666</c:v>
                </c:pt>
                <c:pt idx="123">
                  <c:v>2359.71809166666</c:v>
                </c:pt>
                <c:pt idx="124">
                  <c:v>2029.43887392916</c:v>
                </c:pt>
                <c:pt idx="125">
                  <c:v>2184.91036500416</c:v>
                </c:pt>
                <c:pt idx="126">
                  <c:v>2196.38929249999</c:v>
                </c:pt>
                <c:pt idx="127">
                  <c:v>2432.6821969625</c:v>
                </c:pt>
                <c:pt idx="128">
                  <c:v>2011.3950495611</c:v>
                </c:pt>
                <c:pt idx="129">
                  <c:v>2633.60152889999</c:v>
                </c:pt>
                <c:pt idx="130">
                  <c:v>2200.42334230999</c:v>
                </c:pt>
                <c:pt idx="131">
                  <c:v>2618.30276229166</c:v>
                </c:pt>
                <c:pt idx="132">
                  <c:v>2180.19969812777</c:v>
                </c:pt>
                <c:pt idx="133">
                  <c:v>2672.35888205833</c:v>
                </c:pt>
                <c:pt idx="134">
                  <c:v>2004.50642997272</c:v>
                </c:pt>
                <c:pt idx="135">
                  <c:v>2614.99270772499</c:v>
                </c:pt>
                <c:pt idx="136">
                  <c:v>2097.69024651666</c:v>
                </c:pt>
                <c:pt idx="137">
                  <c:v>2409.26478085</c:v>
                </c:pt>
                <c:pt idx="138">
                  <c:v>2208.217814475</c:v>
                </c:pt>
                <c:pt idx="139">
                  <c:v>2481.62320262916</c:v>
                </c:pt>
                <c:pt idx="140">
                  <c:v>1865.75145596249</c:v>
                </c:pt>
                <c:pt idx="141">
                  <c:v>2161.97609665416</c:v>
                </c:pt>
                <c:pt idx="142">
                  <c:v>2059.15771088636</c:v>
                </c:pt>
                <c:pt idx="143">
                  <c:v>2244.5299330875</c:v>
                </c:pt>
                <c:pt idx="144">
                  <c:v>2290.24188112499</c:v>
                </c:pt>
                <c:pt idx="145">
                  <c:v>2529.39868423636</c:v>
                </c:pt>
                <c:pt idx="146">
                  <c:v>2028.51025856499</c:v>
                </c:pt>
                <c:pt idx="147">
                  <c:v>2377.94035089583</c:v>
                </c:pt>
                <c:pt idx="148">
                  <c:v>1952.47576309285</c:v>
                </c:pt>
                <c:pt idx="149">
                  <c:v>2220.32956598333</c:v>
                </c:pt>
                <c:pt idx="150">
                  <c:v>1874.495276325</c:v>
                </c:pt>
                <c:pt idx="151">
                  <c:v>2408.17169789583</c:v>
                </c:pt>
                <c:pt idx="152">
                  <c:v>2348.21878462916</c:v>
                </c:pt>
                <c:pt idx="153">
                  <c:v>2781.20463690833</c:v>
                </c:pt>
                <c:pt idx="154">
                  <c:v>2134.74722752916</c:v>
                </c:pt>
                <c:pt idx="155">
                  <c:v>2486.23440251249</c:v>
                </c:pt>
                <c:pt idx="156">
                  <c:v>2081.84658582083</c:v>
                </c:pt>
                <c:pt idx="157">
                  <c:v>2492.72925173333</c:v>
                </c:pt>
                <c:pt idx="158">
                  <c:v>2041.29118140454</c:v>
                </c:pt>
                <c:pt idx="159">
                  <c:v>2261.45394519583</c:v>
                </c:pt>
                <c:pt idx="160">
                  <c:v>2236.38152621666</c:v>
                </c:pt>
                <c:pt idx="161">
                  <c:v>2294.40263804583</c:v>
                </c:pt>
                <c:pt idx="162">
                  <c:v>1918.97782055624</c:v>
                </c:pt>
                <c:pt idx="163">
                  <c:v>2049.31759405499</c:v>
                </c:pt>
                <c:pt idx="164">
                  <c:v>1942.20351675</c:v>
                </c:pt>
                <c:pt idx="165">
                  <c:v>2079.32206120454</c:v>
                </c:pt>
                <c:pt idx="166">
                  <c:v>2228.21130526874</c:v>
                </c:pt>
                <c:pt idx="167">
                  <c:v>2356.69795023749</c:v>
                </c:pt>
                <c:pt idx="168">
                  <c:v>2131.21126283571</c:v>
                </c:pt>
                <c:pt idx="169">
                  <c:v>2234.20208547499</c:v>
                </c:pt>
                <c:pt idx="170">
                  <c:v>1989.22527337499</c:v>
                </c:pt>
                <c:pt idx="171">
                  <c:v>2125.41467228749</c:v>
                </c:pt>
                <c:pt idx="172">
                  <c:v>2170.77188193332</c:v>
                </c:pt>
                <c:pt idx="173">
                  <c:v>2196.29722014444</c:v>
                </c:pt>
                <c:pt idx="174">
                  <c:v>1865.2321135875</c:v>
                </c:pt>
                <c:pt idx="175">
                  <c:v>1895.44555601666</c:v>
                </c:pt>
                <c:pt idx="176">
                  <c:v>1872.26388838999</c:v>
                </c:pt>
                <c:pt idx="177">
                  <c:v>2022.95829487777</c:v>
                </c:pt>
                <c:pt idx="178">
                  <c:v>1790.18647413333</c:v>
                </c:pt>
                <c:pt idx="179">
                  <c:v>2015.71379709999</c:v>
                </c:pt>
                <c:pt idx="180">
                  <c:v>2113.80004124999</c:v>
                </c:pt>
                <c:pt idx="181">
                  <c:v>2426.57113838636</c:v>
                </c:pt>
                <c:pt idx="182">
                  <c:v>2448.2077286</c:v>
                </c:pt>
                <c:pt idx="183">
                  <c:v>2647.56383217499</c:v>
                </c:pt>
                <c:pt idx="184">
                  <c:v>2236.15374529583</c:v>
                </c:pt>
                <c:pt idx="185">
                  <c:v>2960.33682387499</c:v>
                </c:pt>
                <c:pt idx="186">
                  <c:v>2407.52970753749</c:v>
                </c:pt>
                <c:pt idx="187">
                  <c:v>3090.43496979999</c:v>
                </c:pt>
                <c:pt idx="188">
                  <c:v>2288.51965049999</c:v>
                </c:pt>
                <c:pt idx="189">
                  <c:v>2693.87588989999</c:v>
                </c:pt>
                <c:pt idx="190">
                  <c:v>2206.79499926428</c:v>
                </c:pt>
                <c:pt idx="191">
                  <c:v>2365.86784169166</c:v>
                </c:pt>
                <c:pt idx="192">
                  <c:v>2131.56174233333</c:v>
                </c:pt>
                <c:pt idx="193">
                  <c:v>2359.29766423333</c:v>
                </c:pt>
                <c:pt idx="194">
                  <c:v>2337.95007038333</c:v>
                </c:pt>
                <c:pt idx="195">
                  <c:v>2912.48334225416</c:v>
                </c:pt>
                <c:pt idx="196">
                  <c:v>2295.36409883333</c:v>
                </c:pt>
                <c:pt idx="197">
                  <c:v>2958.72622309583</c:v>
                </c:pt>
                <c:pt idx="198">
                  <c:v>2372.27891527083</c:v>
                </c:pt>
                <c:pt idx="199">
                  <c:v>2944.16650499166</c:v>
                </c:pt>
                <c:pt idx="200">
                  <c:v>2434.25459832916</c:v>
                </c:pt>
                <c:pt idx="201">
                  <c:v>2856.51360130416</c:v>
                </c:pt>
                <c:pt idx="202">
                  <c:v>2476.64930895833</c:v>
                </c:pt>
                <c:pt idx="203">
                  <c:v>2751.03329430833</c:v>
                </c:pt>
                <c:pt idx="204">
                  <c:v>2073.36106070416</c:v>
                </c:pt>
                <c:pt idx="205">
                  <c:v>2334.16484004166</c:v>
                </c:pt>
                <c:pt idx="206">
                  <c:v>2055.77501047916</c:v>
                </c:pt>
                <c:pt idx="207">
                  <c:v>2477.56675785416</c:v>
                </c:pt>
                <c:pt idx="208">
                  <c:v>2201.84284489583</c:v>
                </c:pt>
                <c:pt idx="209">
                  <c:v>2783.74589444583</c:v>
                </c:pt>
                <c:pt idx="210">
                  <c:v>2191.43477437916</c:v>
                </c:pt>
                <c:pt idx="211">
                  <c:v>2736.84446977916</c:v>
                </c:pt>
                <c:pt idx="212">
                  <c:v>2292.4584675375</c:v>
                </c:pt>
                <c:pt idx="213">
                  <c:v>2600.28185396249</c:v>
                </c:pt>
                <c:pt idx="214">
                  <c:v>2238.15946172916</c:v>
                </c:pt>
                <c:pt idx="215">
                  <c:v>2570.20604453333</c:v>
                </c:pt>
                <c:pt idx="216">
                  <c:v>2178.1450835375</c:v>
                </c:pt>
                <c:pt idx="217">
                  <c:v>2458.40684033333</c:v>
                </c:pt>
                <c:pt idx="218">
                  <c:v>1947.36504725416</c:v>
                </c:pt>
                <c:pt idx="219">
                  <c:v>2177.58416894166</c:v>
                </c:pt>
                <c:pt idx="220">
                  <c:v>1923.60790184999</c:v>
                </c:pt>
                <c:pt idx="221">
                  <c:v>2084.32683278749</c:v>
                </c:pt>
                <c:pt idx="222">
                  <c:v>2178.30106846249</c:v>
                </c:pt>
                <c:pt idx="223">
                  <c:v>2342.10357590416</c:v>
                </c:pt>
                <c:pt idx="224">
                  <c:v>1986.81198182083</c:v>
                </c:pt>
                <c:pt idx="225">
                  <c:v>2492.27483820416</c:v>
                </c:pt>
                <c:pt idx="226">
                  <c:v>2011.5389245375</c:v>
                </c:pt>
                <c:pt idx="227">
                  <c:v>2541.34914761666</c:v>
                </c:pt>
                <c:pt idx="228">
                  <c:v>1869.39257215833</c:v>
                </c:pt>
                <c:pt idx="229">
                  <c:v>2113.91666956249</c:v>
                </c:pt>
                <c:pt idx="230">
                  <c:v>2041.38881328749</c:v>
                </c:pt>
                <c:pt idx="231">
                  <c:v>2392.579391925</c:v>
                </c:pt>
                <c:pt idx="232">
                  <c:v>1847.62060247499</c:v>
                </c:pt>
                <c:pt idx="233">
                  <c:v>2103.77992917916</c:v>
                </c:pt>
                <c:pt idx="234">
                  <c:v>1684.32359953749</c:v>
                </c:pt>
                <c:pt idx="235">
                  <c:v>2057.46721011249</c:v>
                </c:pt>
                <c:pt idx="236">
                  <c:v>2173.15311442777</c:v>
                </c:pt>
                <c:pt idx="237">
                  <c:v>2380.51477885833</c:v>
                </c:pt>
                <c:pt idx="238">
                  <c:v>2278.77729557142</c:v>
                </c:pt>
                <c:pt idx="239">
                  <c:v>2434.34051283333</c:v>
                </c:pt>
                <c:pt idx="240">
                  <c:v>2006.54166748749</c:v>
                </c:pt>
                <c:pt idx="241">
                  <c:v>2714.09375346363</c:v>
                </c:pt>
                <c:pt idx="242">
                  <c:v>2391.99487152856</c:v>
                </c:pt>
                <c:pt idx="243">
                  <c:v>2329.30390846249</c:v>
                </c:pt>
                <c:pt idx="244">
                  <c:v>2077.12188125416</c:v>
                </c:pt>
                <c:pt idx="245">
                  <c:v>2290.59479341249</c:v>
                </c:pt>
                <c:pt idx="246">
                  <c:v>1952.59763563333</c:v>
                </c:pt>
                <c:pt idx="247">
                  <c:v>2205.24212863181</c:v>
                </c:pt>
                <c:pt idx="248">
                  <c:v>1820.63976945833</c:v>
                </c:pt>
                <c:pt idx="249">
                  <c:v>1949.23769951249</c:v>
                </c:pt>
                <c:pt idx="250">
                  <c:v>2011.55883220416</c:v>
                </c:pt>
                <c:pt idx="251">
                  <c:v>2407.88198317916</c:v>
                </c:pt>
                <c:pt idx="252">
                  <c:v>2108.08782394583</c:v>
                </c:pt>
                <c:pt idx="253">
                  <c:v>2425.39412295499</c:v>
                </c:pt>
                <c:pt idx="254">
                  <c:v>2276.46518832856</c:v>
                </c:pt>
                <c:pt idx="255">
                  <c:v>2385.30813872083</c:v>
                </c:pt>
                <c:pt idx="256">
                  <c:v>2207.360218075</c:v>
                </c:pt>
                <c:pt idx="257">
                  <c:v>2288.46633734999</c:v>
                </c:pt>
                <c:pt idx="258">
                  <c:v>2266.71607263332</c:v>
                </c:pt>
                <c:pt idx="259">
                  <c:v>2149.35112367916</c:v>
                </c:pt>
                <c:pt idx="260">
                  <c:v>1762.31032626666</c:v>
                </c:pt>
                <c:pt idx="261">
                  <c:v>2091.57613969166</c:v>
                </c:pt>
                <c:pt idx="262">
                  <c:v>1767.72164552999</c:v>
                </c:pt>
                <c:pt idx="263">
                  <c:v>2194.28493473636</c:v>
                </c:pt>
                <c:pt idx="264">
                  <c:v>2256.88436185625</c:v>
                </c:pt>
                <c:pt idx="265">
                  <c:v>2440.14073657499</c:v>
                </c:pt>
                <c:pt idx="266">
                  <c:v>2054.22606792083</c:v>
                </c:pt>
                <c:pt idx="267">
                  <c:v>2363.76514612916</c:v>
                </c:pt>
                <c:pt idx="268">
                  <c:v>2197.86958653333</c:v>
                </c:pt>
                <c:pt idx="269">
                  <c:v>2418.22528569166</c:v>
                </c:pt>
                <c:pt idx="270">
                  <c:v>2219.37749874375</c:v>
                </c:pt>
                <c:pt idx="271">
                  <c:v>2426.06493250416</c:v>
                </c:pt>
                <c:pt idx="272">
                  <c:v>2061.16806469545</c:v>
                </c:pt>
                <c:pt idx="273">
                  <c:v>2398.41838712082</c:v>
                </c:pt>
                <c:pt idx="274">
                  <c:v>1932.51914848181</c:v>
                </c:pt>
                <c:pt idx="275">
                  <c:v>2209.34832387499</c:v>
                </c:pt>
                <c:pt idx="276">
                  <c:v>1804.00476310833</c:v>
                </c:pt>
                <c:pt idx="277">
                  <c:v>2239.49969497916</c:v>
                </c:pt>
                <c:pt idx="278">
                  <c:v>2215.29093857083</c:v>
                </c:pt>
                <c:pt idx="279">
                  <c:v>2526.59553517499</c:v>
                </c:pt>
                <c:pt idx="280">
                  <c:v>2102.52460243749</c:v>
                </c:pt>
                <c:pt idx="281">
                  <c:v>2350.89282996666</c:v>
                </c:pt>
                <c:pt idx="282">
                  <c:v>2121.10599868333</c:v>
                </c:pt>
                <c:pt idx="283">
                  <c:v>2473.74528315416</c:v>
                </c:pt>
                <c:pt idx="284">
                  <c:v>2153.70028237916</c:v>
                </c:pt>
                <c:pt idx="285">
                  <c:v>2502.30102683749</c:v>
                </c:pt>
                <c:pt idx="286">
                  <c:v>2305.66938036666</c:v>
                </c:pt>
                <c:pt idx="287">
                  <c:v>2412.18841455833</c:v>
                </c:pt>
                <c:pt idx="288">
                  <c:v>2151.88979252856</c:v>
                </c:pt>
                <c:pt idx="289">
                  <c:v>2256.65196733333</c:v>
                </c:pt>
                <c:pt idx="290">
                  <c:v>1836.86610517083</c:v>
                </c:pt>
                <c:pt idx="291">
                  <c:v>2239.72972452916</c:v>
                </c:pt>
                <c:pt idx="292">
                  <c:v>2140.23545285416</c:v>
                </c:pt>
                <c:pt idx="293">
                  <c:v>2506.31522427499</c:v>
                </c:pt>
                <c:pt idx="294">
                  <c:v>2137.79232708749</c:v>
                </c:pt>
                <c:pt idx="295">
                  <c:v>2460.35066638749</c:v>
                </c:pt>
                <c:pt idx="296">
                  <c:v>2122.52029683749</c:v>
                </c:pt>
                <c:pt idx="297">
                  <c:v>2413.45041492916</c:v>
                </c:pt>
                <c:pt idx="298">
                  <c:v>2454.07824988888</c:v>
                </c:pt>
                <c:pt idx="299">
                  <c:v>2702.18220306666</c:v>
                </c:pt>
                <c:pt idx="300">
                  <c:v>2678.75846780624</c:v>
                </c:pt>
                <c:pt idx="301">
                  <c:v>2736.04157223181</c:v>
                </c:pt>
                <c:pt idx="302">
                  <c:v>2425.22621506999</c:v>
                </c:pt>
                <c:pt idx="303">
                  <c:v>2471.23032569999</c:v>
                </c:pt>
                <c:pt idx="304">
                  <c:v>2015.50646589583</c:v>
                </c:pt>
                <c:pt idx="305">
                  <c:v>2465.77899279583</c:v>
                </c:pt>
                <c:pt idx="306">
                  <c:v>1971.19641015555</c:v>
                </c:pt>
                <c:pt idx="307">
                  <c:v>2330.57700935</c:v>
                </c:pt>
                <c:pt idx="308">
                  <c:v>2225.84398815416</c:v>
                </c:pt>
                <c:pt idx="309">
                  <c:v>2563.39731508749</c:v>
                </c:pt>
                <c:pt idx="310">
                  <c:v>2178.50056011666</c:v>
                </c:pt>
                <c:pt idx="311">
                  <c:v>2503.82538727082</c:v>
                </c:pt>
                <c:pt idx="312">
                  <c:v>2083.68529156666</c:v>
                </c:pt>
                <c:pt idx="313">
                  <c:v>2555.27386230833</c:v>
                </c:pt>
                <c:pt idx="314">
                  <c:v>2183.7037006875</c:v>
                </c:pt>
                <c:pt idx="315">
                  <c:v>2578.87080500833</c:v>
                </c:pt>
                <c:pt idx="316">
                  <c:v>2021.06139560833</c:v>
                </c:pt>
                <c:pt idx="317">
                  <c:v>2307.63491549583</c:v>
                </c:pt>
                <c:pt idx="318">
                  <c:v>1877.57732694583</c:v>
                </c:pt>
                <c:pt idx="319">
                  <c:v>2290.70281856249</c:v>
                </c:pt>
                <c:pt idx="320">
                  <c:v>2201.98938365833</c:v>
                </c:pt>
                <c:pt idx="321">
                  <c:v>2536.57887136249</c:v>
                </c:pt>
                <c:pt idx="322">
                  <c:v>2227.04053949583</c:v>
                </c:pt>
                <c:pt idx="323">
                  <c:v>2665.63045353749</c:v>
                </c:pt>
                <c:pt idx="324">
                  <c:v>2358.79196730499</c:v>
                </c:pt>
                <c:pt idx="325">
                  <c:v>2582.399825</c:v>
                </c:pt>
                <c:pt idx="326">
                  <c:v>2205.49394397083</c:v>
                </c:pt>
                <c:pt idx="327">
                  <c:v>2531.04675921249</c:v>
                </c:pt>
                <c:pt idx="328">
                  <c:v>2264.18224698333</c:v>
                </c:pt>
                <c:pt idx="329">
                  <c:v>2578.97738508333</c:v>
                </c:pt>
                <c:pt idx="330">
                  <c:v>2073.33623900833</c:v>
                </c:pt>
                <c:pt idx="331">
                  <c:v>2549.90738862916</c:v>
                </c:pt>
                <c:pt idx="332">
                  <c:v>2066.10665210416</c:v>
                </c:pt>
                <c:pt idx="333">
                  <c:v>2391.69099867916</c:v>
                </c:pt>
                <c:pt idx="334">
                  <c:v>2231.39804552916</c:v>
                </c:pt>
                <c:pt idx="335">
                  <c:v>2742.09098012499</c:v>
                </c:pt>
                <c:pt idx="336">
                  <c:v>2318.33168430833</c:v>
                </c:pt>
                <c:pt idx="337">
                  <c:v>2765.91876288333</c:v>
                </c:pt>
                <c:pt idx="338">
                  <c:v>2283.41872064166</c:v>
                </c:pt>
                <c:pt idx="339">
                  <c:v>2579.19359562083</c:v>
                </c:pt>
                <c:pt idx="340">
                  <c:v>2345.47395315833</c:v>
                </c:pt>
                <c:pt idx="341">
                  <c:v>2774.09424652499</c:v>
                </c:pt>
                <c:pt idx="342">
                  <c:v>2511.94572088888</c:v>
                </c:pt>
                <c:pt idx="343">
                  <c:v>2589.77892346666</c:v>
                </c:pt>
                <c:pt idx="344">
                  <c:v>2260.81526499375</c:v>
                </c:pt>
                <c:pt idx="345">
                  <c:v>2314.3122076</c:v>
                </c:pt>
                <c:pt idx="346">
                  <c:v>2167.07867558999</c:v>
                </c:pt>
                <c:pt idx="347">
                  <c:v>2499.29126914166</c:v>
                </c:pt>
                <c:pt idx="348">
                  <c:v>2245.5092780909</c:v>
                </c:pt>
                <c:pt idx="349">
                  <c:v>2493.59503287083</c:v>
                </c:pt>
                <c:pt idx="350">
                  <c:v>2274.48051005416</c:v>
                </c:pt>
                <c:pt idx="351">
                  <c:v>2519.40815215833</c:v>
                </c:pt>
                <c:pt idx="352">
                  <c:v>2344.20717310416</c:v>
                </c:pt>
                <c:pt idx="353">
                  <c:v>2672.66476106666</c:v>
                </c:pt>
                <c:pt idx="354">
                  <c:v>2233.11985838333</c:v>
                </c:pt>
                <c:pt idx="355">
                  <c:v>2668.06193827083</c:v>
                </c:pt>
                <c:pt idx="356">
                  <c:v>2219.43788347916</c:v>
                </c:pt>
                <c:pt idx="357">
                  <c:v>2484.59216827083</c:v>
                </c:pt>
                <c:pt idx="358">
                  <c:v>1975.01173455416</c:v>
                </c:pt>
                <c:pt idx="359">
                  <c:v>2351.17189933333</c:v>
                </c:pt>
                <c:pt idx="360">
                  <c:v>2140.66846049374</c:v>
                </c:pt>
                <c:pt idx="361">
                  <c:v>2271.06112514583</c:v>
                </c:pt>
                <c:pt idx="362">
                  <c:v>2574.48397944375</c:v>
                </c:pt>
                <c:pt idx="363">
                  <c:v>2609.55769287916</c:v>
                </c:pt>
                <c:pt idx="364">
                  <c:v>2346.58567069166</c:v>
                </c:pt>
                <c:pt idx="365">
                  <c:v>2516.72275919583</c:v>
                </c:pt>
                <c:pt idx="366">
                  <c:v>2310.17744982083</c:v>
                </c:pt>
                <c:pt idx="367">
                  <c:v>2751.074572825</c:v>
                </c:pt>
                <c:pt idx="368">
                  <c:v>2400.16433563333</c:v>
                </c:pt>
                <c:pt idx="369">
                  <c:v>2722.11024533749</c:v>
                </c:pt>
                <c:pt idx="370">
                  <c:v>2495.86808233333</c:v>
                </c:pt>
                <c:pt idx="371">
                  <c:v>2687.29877561249</c:v>
                </c:pt>
                <c:pt idx="372">
                  <c:v>2199.46207091249</c:v>
                </c:pt>
                <c:pt idx="373">
                  <c:v>2519.92224841249</c:v>
                </c:pt>
                <c:pt idx="374">
                  <c:v>2144.88940276249</c:v>
                </c:pt>
                <c:pt idx="375">
                  <c:v>2539.67372358333</c:v>
                </c:pt>
                <c:pt idx="376">
                  <c:v>2440.82286770416</c:v>
                </c:pt>
                <c:pt idx="377">
                  <c:v>2736.07004929583</c:v>
                </c:pt>
                <c:pt idx="378">
                  <c:v>2403.47110140416</c:v>
                </c:pt>
                <c:pt idx="379">
                  <c:v>2780.59656775416</c:v>
                </c:pt>
                <c:pt idx="380">
                  <c:v>2162.82213528333</c:v>
                </c:pt>
                <c:pt idx="381">
                  <c:v>2573.80934519166</c:v>
                </c:pt>
                <c:pt idx="382">
                  <c:v>2343.74935104582</c:v>
                </c:pt>
                <c:pt idx="383">
                  <c:v>2857.12401475416</c:v>
                </c:pt>
                <c:pt idx="384">
                  <c:v>2318.55609405416</c:v>
                </c:pt>
                <c:pt idx="385">
                  <c:v>2505.1996293375</c:v>
                </c:pt>
                <c:pt idx="386">
                  <c:v>2020.46666515416</c:v>
                </c:pt>
                <c:pt idx="387">
                  <c:v>2413.80579378333</c:v>
                </c:pt>
                <c:pt idx="388">
                  <c:v>1996.57660631249</c:v>
                </c:pt>
                <c:pt idx="389">
                  <c:v>2352.08242480416</c:v>
                </c:pt>
                <c:pt idx="390">
                  <c:v>2143.90196194583</c:v>
                </c:pt>
                <c:pt idx="391">
                  <c:v>2606.90755967083</c:v>
                </c:pt>
                <c:pt idx="392">
                  <c:v>2324.38466607499</c:v>
                </c:pt>
                <c:pt idx="393">
                  <c:v>2648.51487936249</c:v>
                </c:pt>
                <c:pt idx="394">
                  <c:v>2291.06714827499</c:v>
                </c:pt>
                <c:pt idx="395">
                  <c:v>2642.43248487083</c:v>
                </c:pt>
                <c:pt idx="396">
                  <c:v>2486.63121728749</c:v>
                </c:pt>
                <c:pt idx="397">
                  <c:v>2778.60836369166</c:v>
                </c:pt>
                <c:pt idx="398">
                  <c:v>2422.43725202916</c:v>
                </c:pt>
                <c:pt idx="399">
                  <c:v>2721.79990104583</c:v>
                </c:pt>
                <c:pt idx="400">
                  <c:v>2212.97765608749</c:v>
                </c:pt>
                <c:pt idx="401">
                  <c:v>2501.93616109166</c:v>
                </c:pt>
                <c:pt idx="402">
                  <c:v>2111.55417221666</c:v>
                </c:pt>
                <c:pt idx="403">
                  <c:v>2530.74923686666</c:v>
                </c:pt>
                <c:pt idx="404">
                  <c:v>2497.32237744582</c:v>
                </c:pt>
                <c:pt idx="405">
                  <c:v>2732.7460428</c:v>
                </c:pt>
                <c:pt idx="406">
                  <c:v>2439.81281928333</c:v>
                </c:pt>
                <c:pt idx="407">
                  <c:v>2564.54435559999</c:v>
                </c:pt>
                <c:pt idx="408">
                  <c:v>2039.49136985833</c:v>
                </c:pt>
                <c:pt idx="409">
                  <c:v>2476.18546571249</c:v>
                </c:pt>
                <c:pt idx="410">
                  <c:v>2162.33460924166</c:v>
                </c:pt>
                <c:pt idx="411">
                  <c:v>2505.56939507916</c:v>
                </c:pt>
                <c:pt idx="412">
                  <c:v>2241.48025920416</c:v>
                </c:pt>
                <c:pt idx="413">
                  <c:v>2905.06376192083</c:v>
                </c:pt>
                <c:pt idx="414">
                  <c:v>2179.37735012499</c:v>
                </c:pt>
                <c:pt idx="415">
                  <c:v>2483.37733289166</c:v>
                </c:pt>
                <c:pt idx="416">
                  <c:v>1970.05259845833</c:v>
                </c:pt>
                <c:pt idx="417">
                  <c:v>2421.49474734583</c:v>
                </c:pt>
                <c:pt idx="418">
                  <c:v>2258.18339816249</c:v>
                </c:pt>
                <c:pt idx="419">
                  <c:v>2689.06048949166</c:v>
                </c:pt>
                <c:pt idx="420">
                  <c:v>2404.67859014166</c:v>
                </c:pt>
                <c:pt idx="421">
                  <c:v>2544.42789524583</c:v>
                </c:pt>
                <c:pt idx="422">
                  <c:v>2210.38727154166</c:v>
                </c:pt>
                <c:pt idx="423">
                  <c:v>2609.80600562083</c:v>
                </c:pt>
                <c:pt idx="424">
                  <c:v>2268.12425149166</c:v>
                </c:pt>
                <c:pt idx="425">
                  <c:v>2530.30713499166</c:v>
                </c:pt>
                <c:pt idx="426">
                  <c:v>2248.51418866249</c:v>
                </c:pt>
                <c:pt idx="427">
                  <c:v>2468.99811348749</c:v>
                </c:pt>
                <c:pt idx="428">
                  <c:v>2007.10913980833</c:v>
                </c:pt>
                <c:pt idx="429">
                  <c:v>2283.21158609583</c:v>
                </c:pt>
                <c:pt idx="430">
                  <c:v>1926.35087117916</c:v>
                </c:pt>
                <c:pt idx="431">
                  <c:v>2254.40261676249</c:v>
                </c:pt>
                <c:pt idx="432">
                  <c:v>2097.32178277499</c:v>
                </c:pt>
                <c:pt idx="433">
                  <c:v>2447.01561947916</c:v>
                </c:pt>
                <c:pt idx="434">
                  <c:v>2058.41431788749</c:v>
                </c:pt>
                <c:pt idx="435">
                  <c:v>2263.93831295833</c:v>
                </c:pt>
                <c:pt idx="436">
                  <c:v>2234.98919308333</c:v>
                </c:pt>
                <c:pt idx="437">
                  <c:v>2535.46484212916</c:v>
                </c:pt>
                <c:pt idx="438">
                  <c:v>2119.83780242499</c:v>
                </c:pt>
                <c:pt idx="439">
                  <c:v>2611.15088102916</c:v>
                </c:pt>
                <c:pt idx="440">
                  <c:v>2252.26253229999</c:v>
                </c:pt>
                <c:pt idx="441">
                  <c:v>2435.58375557916</c:v>
                </c:pt>
                <c:pt idx="442">
                  <c:v>2012.25450448333</c:v>
                </c:pt>
                <c:pt idx="443">
                  <c:v>2306.09973747083</c:v>
                </c:pt>
                <c:pt idx="444">
                  <c:v>1922.23204700416</c:v>
                </c:pt>
                <c:pt idx="445">
                  <c:v>2271.51861991666</c:v>
                </c:pt>
                <c:pt idx="446">
                  <c:v>2173.24859736249</c:v>
                </c:pt>
                <c:pt idx="447">
                  <c:v>2599.35337378333</c:v>
                </c:pt>
                <c:pt idx="448">
                  <c:v>2275.37746371666</c:v>
                </c:pt>
                <c:pt idx="449">
                  <c:v>2572.11581872499</c:v>
                </c:pt>
                <c:pt idx="450">
                  <c:v>2332.24699680832</c:v>
                </c:pt>
                <c:pt idx="451">
                  <c:v>2522.05779345416</c:v>
                </c:pt>
                <c:pt idx="452">
                  <c:v>2178.59712327916</c:v>
                </c:pt>
                <c:pt idx="453">
                  <c:v>2640.28227455833</c:v>
                </c:pt>
                <c:pt idx="454">
                  <c:v>2262.52688914583</c:v>
                </c:pt>
                <c:pt idx="455">
                  <c:v>2547.72551071666</c:v>
                </c:pt>
                <c:pt idx="456">
                  <c:v>2002.28532935416</c:v>
                </c:pt>
                <c:pt idx="457">
                  <c:v>2471.14781382916</c:v>
                </c:pt>
                <c:pt idx="458">
                  <c:v>1884.51897674583</c:v>
                </c:pt>
                <c:pt idx="459">
                  <c:v>2284.68606550416</c:v>
                </c:pt>
                <c:pt idx="460">
                  <c:v>2074.93668484166</c:v>
                </c:pt>
                <c:pt idx="461">
                  <c:v>2416.97642242916</c:v>
                </c:pt>
                <c:pt idx="462">
                  <c:v>2351.8879272875</c:v>
                </c:pt>
                <c:pt idx="463">
                  <c:v>2486.44959794166</c:v>
                </c:pt>
                <c:pt idx="464">
                  <c:v>2205.80877638333</c:v>
                </c:pt>
                <c:pt idx="465">
                  <c:v>2463.88778062083</c:v>
                </c:pt>
                <c:pt idx="466">
                  <c:v>2389.54165507727</c:v>
                </c:pt>
                <c:pt idx="467">
                  <c:v>2462.31267484583</c:v>
                </c:pt>
                <c:pt idx="468">
                  <c:v>2597.96976569166</c:v>
                </c:pt>
                <c:pt idx="469">
                  <c:v>2343.01261447083</c:v>
                </c:pt>
                <c:pt idx="470">
                  <c:v>1935.67293994999</c:v>
                </c:pt>
                <c:pt idx="471">
                  <c:v>2169.64423167082</c:v>
                </c:pt>
                <c:pt idx="472">
                  <c:v>1945.72632709999</c:v>
                </c:pt>
                <c:pt idx="473">
                  <c:v>2415.72387097499</c:v>
                </c:pt>
                <c:pt idx="474">
                  <c:v>2155.84684030833</c:v>
                </c:pt>
                <c:pt idx="475">
                  <c:v>2488.41903222083</c:v>
                </c:pt>
                <c:pt idx="476">
                  <c:v>2225.50851965</c:v>
                </c:pt>
                <c:pt idx="477">
                  <c:v>2729.62043478749</c:v>
                </c:pt>
                <c:pt idx="478">
                  <c:v>2310.97751897499</c:v>
                </c:pt>
                <c:pt idx="479">
                  <c:v>2549.69455940416</c:v>
                </c:pt>
                <c:pt idx="480">
                  <c:v>2250.24311205416</c:v>
                </c:pt>
                <c:pt idx="481">
                  <c:v>2474.05860889999</c:v>
                </c:pt>
                <c:pt idx="482">
                  <c:v>2181.92416806249</c:v>
                </c:pt>
                <c:pt idx="483">
                  <c:v>2459.62038521249</c:v>
                </c:pt>
                <c:pt idx="484">
                  <c:v>2001.12094915833</c:v>
                </c:pt>
                <c:pt idx="485">
                  <c:v>2264.75547124166</c:v>
                </c:pt>
                <c:pt idx="486">
                  <c:v>1921.85384091666</c:v>
                </c:pt>
                <c:pt idx="487">
                  <c:v>2338.87134829166</c:v>
                </c:pt>
                <c:pt idx="488">
                  <c:v>2248.20960555416</c:v>
                </c:pt>
                <c:pt idx="489">
                  <c:v>2430.76135962083</c:v>
                </c:pt>
                <c:pt idx="490">
                  <c:v>2143.80028689999</c:v>
                </c:pt>
                <c:pt idx="491">
                  <c:v>2488.10847363333</c:v>
                </c:pt>
                <c:pt idx="492">
                  <c:v>2079.25190907916</c:v>
                </c:pt>
                <c:pt idx="493">
                  <c:v>2292.28191523333</c:v>
                </c:pt>
                <c:pt idx="494">
                  <c:v>2187.0871952125</c:v>
                </c:pt>
                <c:pt idx="495">
                  <c:v>2578.15389396249</c:v>
                </c:pt>
                <c:pt idx="496">
                  <c:v>2073.3774350125</c:v>
                </c:pt>
                <c:pt idx="497">
                  <c:v>2368.67286151249</c:v>
                </c:pt>
                <c:pt idx="498">
                  <c:v>2047.02258731666</c:v>
                </c:pt>
                <c:pt idx="499">
                  <c:v>2192.48605869999</c:v>
                </c:pt>
                <c:pt idx="500">
                  <c:v>1873.06487834583</c:v>
                </c:pt>
                <c:pt idx="501">
                  <c:v>2222.55402514583</c:v>
                </c:pt>
                <c:pt idx="502">
                  <c:v>2121.85638987916</c:v>
                </c:pt>
                <c:pt idx="503">
                  <c:v>2453.316916775</c:v>
                </c:pt>
                <c:pt idx="504">
                  <c:v>2205.26239632083</c:v>
                </c:pt>
                <c:pt idx="505">
                  <c:v>2507.61188440833</c:v>
                </c:pt>
                <c:pt idx="506">
                  <c:v>2188.46527114583</c:v>
                </c:pt>
                <c:pt idx="507">
                  <c:v>2584.44164734999</c:v>
                </c:pt>
                <c:pt idx="508">
                  <c:v>2158.91953861249</c:v>
                </c:pt>
                <c:pt idx="509">
                  <c:v>2390.73995853749</c:v>
                </c:pt>
                <c:pt idx="510">
                  <c:v>2250.08919992083</c:v>
                </c:pt>
                <c:pt idx="511">
                  <c:v>2573.54704090499</c:v>
                </c:pt>
                <c:pt idx="512">
                  <c:v>1949.99126975416</c:v>
                </c:pt>
                <c:pt idx="513">
                  <c:v>2521.48580695833</c:v>
                </c:pt>
                <c:pt idx="514">
                  <c:v>2023.59938779166</c:v>
                </c:pt>
                <c:pt idx="515">
                  <c:v>2372.40707694166</c:v>
                </c:pt>
                <c:pt idx="516">
                  <c:v>2288.52837201666</c:v>
                </c:pt>
                <c:pt idx="517">
                  <c:v>2750.91704580416</c:v>
                </c:pt>
                <c:pt idx="518">
                  <c:v>2395.36687680416</c:v>
                </c:pt>
                <c:pt idx="519">
                  <c:v>2506.80389274999</c:v>
                </c:pt>
                <c:pt idx="520">
                  <c:v>2280.47269402916</c:v>
                </c:pt>
                <c:pt idx="521">
                  <c:v>2566.94483657083</c:v>
                </c:pt>
                <c:pt idx="522">
                  <c:v>2116.55232921249</c:v>
                </c:pt>
                <c:pt idx="523">
                  <c:v>2461.17381937083</c:v>
                </c:pt>
                <c:pt idx="524">
                  <c:v>2288.29357438332</c:v>
                </c:pt>
                <c:pt idx="525">
                  <c:v>2493.15804917499</c:v>
                </c:pt>
                <c:pt idx="526">
                  <c:v>1997.42899145416</c:v>
                </c:pt>
                <c:pt idx="527">
                  <c:v>2123.21531239166</c:v>
                </c:pt>
                <c:pt idx="528">
                  <c:v>1959.95311312</c:v>
                </c:pt>
                <c:pt idx="529">
                  <c:v>2364.44915055416</c:v>
                </c:pt>
                <c:pt idx="530">
                  <c:v>2248.01901051249</c:v>
                </c:pt>
                <c:pt idx="531">
                  <c:v>2449.88663313333</c:v>
                </c:pt>
                <c:pt idx="532">
                  <c:v>2096.23885985416</c:v>
                </c:pt>
                <c:pt idx="533">
                  <c:v>2440.35530283749</c:v>
                </c:pt>
                <c:pt idx="534">
                  <c:v>2174.91725055416</c:v>
                </c:pt>
                <c:pt idx="535">
                  <c:v>2413.51053229166</c:v>
                </c:pt>
                <c:pt idx="536">
                  <c:v>2185.63629482916</c:v>
                </c:pt>
                <c:pt idx="537">
                  <c:v>2488.20337345</c:v>
                </c:pt>
                <c:pt idx="538">
                  <c:v>2231.60662981249</c:v>
                </c:pt>
                <c:pt idx="539">
                  <c:v>2409.38050573749</c:v>
                </c:pt>
                <c:pt idx="540">
                  <c:v>1921.26929189583</c:v>
                </c:pt>
                <c:pt idx="541">
                  <c:v>2087.17798111666</c:v>
                </c:pt>
                <c:pt idx="542">
                  <c:v>1892.15759709583</c:v>
                </c:pt>
                <c:pt idx="543">
                  <c:v>2173.01398877083</c:v>
                </c:pt>
                <c:pt idx="544">
                  <c:v>1895.05462394166</c:v>
                </c:pt>
                <c:pt idx="545">
                  <c:v>2193.56885432916</c:v>
                </c:pt>
                <c:pt idx="546">
                  <c:v>2045.44873609166</c:v>
                </c:pt>
                <c:pt idx="547">
                  <c:v>2551.98480454166</c:v>
                </c:pt>
                <c:pt idx="548">
                  <c:v>2031.18684132499</c:v>
                </c:pt>
                <c:pt idx="549">
                  <c:v>2302.83701360416</c:v>
                </c:pt>
                <c:pt idx="550">
                  <c:v>2265.20051680714</c:v>
                </c:pt>
                <c:pt idx="551">
                  <c:v>2274.59853096249</c:v>
                </c:pt>
                <c:pt idx="552">
                  <c:v>2135.99824755833</c:v>
                </c:pt>
                <c:pt idx="553">
                  <c:v>2375.10637022499</c:v>
                </c:pt>
                <c:pt idx="554">
                  <c:v>2001.98410709999</c:v>
                </c:pt>
                <c:pt idx="555">
                  <c:v>2222.65080154583</c:v>
                </c:pt>
                <c:pt idx="556">
                  <c:v>1869.44751362083</c:v>
                </c:pt>
                <c:pt idx="557">
                  <c:v>2031.89050104166</c:v>
                </c:pt>
                <c:pt idx="558">
                  <c:v>2070.8754603</c:v>
                </c:pt>
                <c:pt idx="559">
                  <c:v>2413.41911486249</c:v>
                </c:pt>
                <c:pt idx="560">
                  <c:v>2139.01039754583</c:v>
                </c:pt>
                <c:pt idx="561">
                  <c:v>2448.62247427499</c:v>
                </c:pt>
                <c:pt idx="562">
                  <c:v>2178.94914845416</c:v>
                </c:pt>
                <c:pt idx="563">
                  <c:v>2403.73271083333</c:v>
                </c:pt>
                <c:pt idx="564">
                  <c:v>2120.54945463333</c:v>
                </c:pt>
                <c:pt idx="565">
                  <c:v>2471.67496623749</c:v>
                </c:pt>
                <c:pt idx="566">
                  <c:v>2086.25206199583</c:v>
                </c:pt>
                <c:pt idx="567">
                  <c:v>2442.88668104166</c:v>
                </c:pt>
                <c:pt idx="568">
                  <c:v>1963.98788502083</c:v>
                </c:pt>
                <c:pt idx="569">
                  <c:v>2139.93995152083</c:v>
                </c:pt>
                <c:pt idx="570">
                  <c:v>1766.14336092083</c:v>
                </c:pt>
                <c:pt idx="571">
                  <c:v>2132.2404889</c:v>
                </c:pt>
                <c:pt idx="572">
                  <c:v>2083.75894689166</c:v>
                </c:pt>
                <c:pt idx="573">
                  <c:v>2341.16714165</c:v>
                </c:pt>
                <c:pt idx="574">
                  <c:v>2093.52091827916</c:v>
                </c:pt>
                <c:pt idx="575">
                  <c:v>2386.49044517916</c:v>
                </c:pt>
                <c:pt idx="576">
                  <c:v>2032.89357722083</c:v>
                </c:pt>
                <c:pt idx="577">
                  <c:v>2301.32898219166</c:v>
                </c:pt>
                <c:pt idx="578">
                  <c:v>2119.08520122499</c:v>
                </c:pt>
                <c:pt idx="579">
                  <c:v>2325.91377093333</c:v>
                </c:pt>
                <c:pt idx="580">
                  <c:v>2009.09985255833</c:v>
                </c:pt>
                <c:pt idx="581">
                  <c:v>2283.40030246249</c:v>
                </c:pt>
                <c:pt idx="582">
                  <c:v>1919.36765767499</c:v>
                </c:pt>
                <c:pt idx="583">
                  <c:v>2286.60910756249</c:v>
                </c:pt>
                <c:pt idx="584">
                  <c:v>1848.72475675416</c:v>
                </c:pt>
                <c:pt idx="585">
                  <c:v>2055.52582917499</c:v>
                </c:pt>
                <c:pt idx="586">
                  <c:v>2065.41586628749</c:v>
                </c:pt>
                <c:pt idx="587">
                  <c:v>2347.57120447916</c:v>
                </c:pt>
                <c:pt idx="588">
                  <c:v>1953.47188250833</c:v>
                </c:pt>
                <c:pt idx="589">
                  <c:v>2347.20381338333</c:v>
                </c:pt>
                <c:pt idx="590">
                  <c:v>2089.96745725416</c:v>
                </c:pt>
                <c:pt idx="591">
                  <c:v>2308.83261773749</c:v>
                </c:pt>
                <c:pt idx="592">
                  <c:v>2021.69496208333</c:v>
                </c:pt>
                <c:pt idx="593">
                  <c:v>2344.45697258749</c:v>
                </c:pt>
                <c:pt idx="594">
                  <c:v>1995.23664708333</c:v>
                </c:pt>
                <c:pt idx="595">
                  <c:v>2290.15695679166</c:v>
                </c:pt>
                <c:pt idx="596">
                  <c:v>1905.25924411666</c:v>
                </c:pt>
                <c:pt idx="597">
                  <c:v>2075.94736607916</c:v>
                </c:pt>
                <c:pt idx="598">
                  <c:v>1785.04750215416</c:v>
                </c:pt>
                <c:pt idx="599">
                  <c:v>2224.86612480833</c:v>
                </c:pt>
                <c:pt idx="600">
                  <c:v>2128.69922132499</c:v>
                </c:pt>
                <c:pt idx="601">
                  <c:v>2480.63464542083</c:v>
                </c:pt>
                <c:pt idx="602">
                  <c:v>2124.5476204875</c:v>
                </c:pt>
                <c:pt idx="603">
                  <c:v>2571.44064713749</c:v>
                </c:pt>
                <c:pt idx="604">
                  <c:v>2217.52680752499</c:v>
                </c:pt>
                <c:pt idx="605">
                  <c:v>2683.70110607499</c:v>
                </c:pt>
                <c:pt idx="606">
                  <c:v>2215.45282554166</c:v>
                </c:pt>
                <c:pt idx="607">
                  <c:v>2554.69169653749</c:v>
                </c:pt>
                <c:pt idx="608">
                  <c:v>2151.40103832083</c:v>
                </c:pt>
                <c:pt idx="609">
                  <c:v>2318.92517236249</c:v>
                </c:pt>
                <c:pt idx="610">
                  <c:v>1916.75235766249</c:v>
                </c:pt>
                <c:pt idx="611">
                  <c:v>2233.58556535833</c:v>
                </c:pt>
                <c:pt idx="612">
                  <c:v>1842.99417241818</c:v>
                </c:pt>
                <c:pt idx="613">
                  <c:v>2396.8332543875</c:v>
                </c:pt>
                <c:pt idx="614">
                  <c:v>2408.68521156666</c:v>
                </c:pt>
                <c:pt idx="615">
                  <c:v>2942.79362559166</c:v>
                </c:pt>
                <c:pt idx="616">
                  <c:v>2237.45655339583</c:v>
                </c:pt>
                <c:pt idx="617">
                  <c:v>2495.23964942916</c:v>
                </c:pt>
                <c:pt idx="618">
                  <c:v>2130.48374778333</c:v>
                </c:pt>
                <c:pt idx="619">
                  <c:v>2358.77429511249</c:v>
                </c:pt>
                <c:pt idx="620">
                  <c:v>2085.40950288333</c:v>
                </c:pt>
                <c:pt idx="621">
                  <c:v>2406.06192685</c:v>
                </c:pt>
                <c:pt idx="622">
                  <c:v>2127.61954190833</c:v>
                </c:pt>
                <c:pt idx="623">
                  <c:v>2560.46907871666</c:v>
                </c:pt>
                <c:pt idx="624">
                  <c:v>1850.07687563749</c:v>
                </c:pt>
                <c:pt idx="625">
                  <c:v>2426.71251379999</c:v>
                </c:pt>
                <c:pt idx="626">
                  <c:v>1944.93938328749</c:v>
                </c:pt>
                <c:pt idx="627">
                  <c:v>2505.62112916666</c:v>
                </c:pt>
                <c:pt idx="628">
                  <c:v>2269.73101787916</c:v>
                </c:pt>
                <c:pt idx="629">
                  <c:v>2653.84190859166</c:v>
                </c:pt>
                <c:pt idx="630">
                  <c:v>2142.66554924166</c:v>
                </c:pt>
                <c:pt idx="631">
                  <c:v>2586.23360374999</c:v>
                </c:pt>
                <c:pt idx="632">
                  <c:v>2057.54990157499</c:v>
                </c:pt>
                <c:pt idx="633">
                  <c:v>2420.39333094166</c:v>
                </c:pt>
                <c:pt idx="634">
                  <c:v>2060.36461325833</c:v>
                </c:pt>
                <c:pt idx="635">
                  <c:v>2679.90891471249</c:v>
                </c:pt>
                <c:pt idx="636">
                  <c:v>2216.17116314583</c:v>
                </c:pt>
                <c:pt idx="637">
                  <c:v>2859.29657275416</c:v>
                </c:pt>
                <c:pt idx="638">
                  <c:v>2109.58620181666</c:v>
                </c:pt>
                <c:pt idx="639">
                  <c:v>2827.93923481666</c:v>
                </c:pt>
                <c:pt idx="640">
                  <c:v>2155.95530433332</c:v>
                </c:pt>
                <c:pt idx="641">
                  <c:v>2406.62763356666</c:v>
                </c:pt>
                <c:pt idx="642">
                  <c:v>2279.28140259999</c:v>
                </c:pt>
                <c:pt idx="643">
                  <c:v>2478.70375900416</c:v>
                </c:pt>
                <c:pt idx="644">
                  <c:v>2198.48364248888</c:v>
                </c:pt>
                <c:pt idx="645">
                  <c:v>2294.22152299999</c:v>
                </c:pt>
                <c:pt idx="646">
                  <c:v>2159.42412805714</c:v>
                </c:pt>
                <c:pt idx="647">
                  <c:v>2379.47266078749</c:v>
                </c:pt>
                <c:pt idx="648">
                  <c:v>2352.64787476874</c:v>
                </c:pt>
                <c:pt idx="649">
                  <c:v>2646.20141033333</c:v>
                </c:pt>
                <c:pt idx="650">
                  <c:v>2272.50585269166</c:v>
                </c:pt>
                <c:pt idx="651">
                  <c:v>2652.71588895416</c:v>
                </c:pt>
                <c:pt idx="652">
                  <c:v>2005.09100426666</c:v>
                </c:pt>
                <c:pt idx="653">
                  <c:v>2234.64248065416</c:v>
                </c:pt>
                <c:pt idx="654">
                  <c:v>1864.39245998333</c:v>
                </c:pt>
                <c:pt idx="655">
                  <c:v>2024.61291038333</c:v>
                </c:pt>
                <c:pt idx="656">
                  <c:v>2005.26518903749</c:v>
                </c:pt>
                <c:pt idx="657">
                  <c:v>2374.92759146363</c:v>
                </c:pt>
                <c:pt idx="658">
                  <c:v>2211.18201264285</c:v>
                </c:pt>
                <c:pt idx="659">
                  <c:v>2294.16193281666</c:v>
                </c:pt>
                <c:pt idx="660">
                  <c:v>2257.75924128888</c:v>
                </c:pt>
                <c:pt idx="661">
                  <c:v>2585.15837254999</c:v>
                </c:pt>
                <c:pt idx="662">
                  <c:v>2375.323090725</c:v>
                </c:pt>
                <c:pt idx="663">
                  <c:v>2790.3557368125</c:v>
                </c:pt>
                <c:pt idx="664">
                  <c:v>2180.84489735416</c:v>
                </c:pt>
                <c:pt idx="665">
                  <c:v>2363.51145879583</c:v>
                </c:pt>
                <c:pt idx="666">
                  <c:v>1955.83626720416</c:v>
                </c:pt>
                <c:pt idx="667">
                  <c:v>2182.42597424999</c:v>
                </c:pt>
                <c:pt idx="668">
                  <c:v>1895.85642568333</c:v>
                </c:pt>
                <c:pt idx="669">
                  <c:v>2189.57641088749</c:v>
                </c:pt>
                <c:pt idx="670">
                  <c:v>2183.91100407083</c:v>
                </c:pt>
                <c:pt idx="671">
                  <c:v>2385.10862179999</c:v>
                </c:pt>
                <c:pt idx="672">
                  <c:v>2154.49836010999</c:v>
                </c:pt>
                <c:pt idx="673">
                  <c:v>2305.91359163333</c:v>
                </c:pt>
                <c:pt idx="674">
                  <c:v>2196.01977080999</c:v>
                </c:pt>
                <c:pt idx="675">
                  <c:v>2522.46464242083</c:v>
                </c:pt>
                <c:pt idx="676">
                  <c:v>2208.31865280555</c:v>
                </c:pt>
                <c:pt idx="677">
                  <c:v>2698.29579794999</c:v>
                </c:pt>
                <c:pt idx="678">
                  <c:v>2409.15837637083</c:v>
                </c:pt>
                <c:pt idx="679">
                  <c:v>2971.84343904999</c:v>
                </c:pt>
                <c:pt idx="680">
                  <c:v>2197.71555454166</c:v>
                </c:pt>
                <c:pt idx="681">
                  <c:v>2426.73252114999</c:v>
                </c:pt>
                <c:pt idx="682">
                  <c:v>1917.03239828749</c:v>
                </c:pt>
                <c:pt idx="683">
                  <c:v>2237.13924589583</c:v>
                </c:pt>
                <c:pt idx="684">
                  <c:v>2091.60837451666</c:v>
                </c:pt>
                <c:pt idx="685">
                  <c:v>2455.19467472499</c:v>
                </c:pt>
                <c:pt idx="686">
                  <c:v>2079.37890237083</c:v>
                </c:pt>
                <c:pt idx="687">
                  <c:v>2727.84421164166</c:v>
                </c:pt>
                <c:pt idx="688">
                  <c:v>2275.32213169999</c:v>
                </c:pt>
                <c:pt idx="689">
                  <c:v>2934.10397338333</c:v>
                </c:pt>
                <c:pt idx="690">
                  <c:v>2528.13584257083</c:v>
                </c:pt>
                <c:pt idx="691">
                  <c:v>3237.79916354166</c:v>
                </c:pt>
                <c:pt idx="692">
                  <c:v>2579.88358816249</c:v>
                </c:pt>
                <c:pt idx="693">
                  <c:v>3354.06702878333</c:v>
                </c:pt>
                <c:pt idx="694">
                  <c:v>2559.62945101666</c:v>
                </c:pt>
                <c:pt idx="695">
                  <c:v>3264.2371815875</c:v>
                </c:pt>
                <c:pt idx="696">
                  <c:v>2490.98879637499</c:v>
                </c:pt>
                <c:pt idx="697">
                  <c:v>3251.37714678333</c:v>
                </c:pt>
                <c:pt idx="698">
                  <c:v>2665.42444382916</c:v>
                </c:pt>
                <c:pt idx="699">
                  <c:v>3741.02906861249</c:v>
                </c:pt>
                <c:pt idx="700">
                  <c:v>2649.43510347083</c:v>
                </c:pt>
                <c:pt idx="701">
                  <c:v>2959.32609863749</c:v>
                </c:pt>
                <c:pt idx="702">
                  <c:v>2373.5209118875</c:v>
                </c:pt>
                <c:pt idx="703">
                  <c:v>2643.75417673333</c:v>
                </c:pt>
                <c:pt idx="704">
                  <c:v>2349.55593094166</c:v>
                </c:pt>
                <c:pt idx="705">
                  <c:v>2650.22109213333</c:v>
                </c:pt>
                <c:pt idx="706">
                  <c:v>2229.10723412916</c:v>
                </c:pt>
                <c:pt idx="707">
                  <c:v>2575.23867805833</c:v>
                </c:pt>
                <c:pt idx="708">
                  <c:v>2011.67501179166</c:v>
                </c:pt>
                <c:pt idx="709">
                  <c:v>2307.41264832916</c:v>
                </c:pt>
                <c:pt idx="710">
                  <c:v>1953.21403804166</c:v>
                </c:pt>
                <c:pt idx="711">
                  <c:v>2361.07397340833</c:v>
                </c:pt>
                <c:pt idx="712">
                  <c:v>2209.59354426666</c:v>
                </c:pt>
                <c:pt idx="713">
                  <c:v>2695.23287887916</c:v>
                </c:pt>
                <c:pt idx="714">
                  <c:v>2273.24295035</c:v>
                </c:pt>
                <c:pt idx="715">
                  <c:v>2567.26275027916</c:v>
                </c:pt>
                <c:pt idx="716">
                  <c:v>2067.92247909583</c:v>
                </c:pt>
                <c:pt idx="717">
                  <c:v>2223.43608991666</c:v>
                </c:pt>
                <c:pt idx="718">
                  <c:v>1903.09204798333</c:v>
                </c:pt>
                <c:pt idx="719">
                  <c:v>2306.41512666249</c:v>
                </c:pt>
                <c:pt idx="720">
                  <c:v>2159.70688459166</c:v>
                </c:pt>
                <c:pt idx="721">
                  <c:v>2454.25766834583</c:v>
                </c:pt>
                <c:pt idx="722">
                  <c:v>2020.56947917272</c:v>
                </c:pt>
                <c:pt idx="723">
                  <c:v>2363.03645631666</c:v>
                </c:pt>
                <c:pt idx="724">
                  <c:v>1970.46141897499</c:v>
                </c:pt>
                <c:pt idx="725">
                  <c:v>2549.55666241666</c:v>
                </c:pt>
                <c:pt idx="726">
                  <c:v>2301.83577068333</c:v>
                </c:pt>
                <c:pt idx="727">
                  <c:v>2660.86627086249</c:v>
                </c:pt>
                <c:pt idx="728">
                  <c:v>2197.63033545833</c:v>
                </c:pt>
                <c:pt idx="729">
                  <c:v>2379.96887625416</c:v>
                </c:pt>
              </c:numCache>
            </c:numRef>
          </c:yVal>
          <c:smooth val="0"/>
          <c:extLst xmlns:c16r2="http://schemas.microsoft.com/office/drawing/2015/06/chart">
            <c:ext xmlns:c16="http://schemas.microsoft.com/office/drawing/2014/chart" uri="{C3380CC4-5D6E-409C-BE32-E72D297353CC}">
              <c16:uniqueId val="{00000000-96D5-4B27-97CE-971E916A00F6}"/>
            </c:ext>
          </c:extLst>
        </c:ser>
        <c:dLbls>
          <c:showLegendKey val="0"/>
          <c:showVal val="0"/>
          <c:showCatName val="0"/>
          <c:showSerName val="0"/>
          <c:showPercent val="0"/>
          <c:showBubbleSize val="0"/>
        </c:dLbls>
        <c:axId val="2089642872"/>
        <c:axId val="-2115920792"/>
      </c:scatterChart>
      <c:valAx>
        <c:axId val="2089642872"/>
        <c:scaling>
          <c:orientation val="minMax"/>
        </c:scaling>
        <c:delete val="0"/>
        <c:axPos val="b"/>
        <c:majorGridlines/>
        <c:numFmt formatCode="&quot;$&quot;#,##0" sourceLinked="0"/>
        <c:majorTickMark val="out"/>
        <c:minorTickMark val="none"/>
        <c:tickLblPos val="nextTo"/>
        <c:crossAx val="-2115920792"/>
        <c:crosses val="autoZero"/>
        <c:crossBetween val="midCat"/>
      </c:valAx>
      <c:valAx>
        <c:axId val="-2115920792"/>
        <c:scaling>
          <c:orientation val="minMax"/>
        </c:scaling>
        <c:delete val="0"/>
        <c:axPos val="l"/>
        <c:majorGridlines/>
        <c:numFmt formatCode="0" sourceLinked="0"/>
        <c:majorTickMark val="out"/>
        <c:minorTickMark val="none"/>
        <c:tickLblPos val="nextTo"/>
        <c:crossAx val="2089642872"/>
        <c:crosses val="autoZero"/>
        <c:crossBetween val="midCat"/>
      </c:valAx>
    </c:plotArea>
    <c:legend>
      <c:legendPos val="b"/>
      <c:overlay val="0"/>
    </c:legend>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v>Combined (Soft+Hard) Water Volume</c:v>
          </c:tx>
          <c:spPr>
            <a:ln w="31750">
              <a:noFill/>
            </a:ln>
          </c:spPr>
          <c:xVal>
            <c:numRef>
              <c:f>'Water Trading Repository Table'!$C$3:$C$1462</c:f>
              <c:numCache>
                <c:formatCode>"$"#,##0.00</c:formatCode>
                <c:ptCount val="1460"/>
                <c:pt idx="0">
                  <c:v>89.33425</c:v>
                </c:pt>
                <c:pt idx="1">
                  <c:v>61.946</c:v>
                </c:pt>
                <c:pt idx="2">
                  <c:v>45.9017499999999</c:v>
                </c:pt>
                <c:pt idx="3">
                  <c:v>80.85825</c:v>
                </c:pt>
                <c:pt idx="4">
                  <c:v>55.9618333333333</c:v>
                </c:pt>
                <c:pt idx="5">
                  <c:v>101.094833333333</c:v>
                </c:pt>
                <c:pt idx="6">
                  <c:v>26.665</c:v>
                </c:pt>
                <c:pt idx="7">
                  <c:v>38.8945454545454</c:v>
                </c:pt>
                <c:pt idx="8">
                  <c:v>46.715</c:v>
                </c:pt>
                <c:pt idx="9">
                  <c:v>46.2086363636363</c:v>
                </c:pt>
                <c:pt idx="10">
                  <c:v>41.856</c:v>
                </c:pt>
                <c:pt idx="11">
                  <c:v>46.0137499999999</c:v>
                </c:pt>
                <c:pt idx="12">
                  <c:v>34.894375</c:v>
                </c:pt>
                <c:pt idx="13">
                  <c:v>53.3129166666666</c:v>
                </c:pt>
                <c:pt idx="14">
                  <c:v>70.3070833333333</c:v>
                </c:pt>
                <c:pt idx="15">
                  <c:v>64.5529166666666</c:v>
                </c:pt>
                <c:pt idx="16">
                  <c:v>49.77625</c:v>
                </c:pt>
                <c:pt idx="17">
                  <c:v>61.4833333333333</c:v>
                </c:pt>
                <c:pt idx="18">
                  <c:v>56.4070833333333</c:v>
                </c:pt>
                <c:pt idx="19">
                  <c:v>69.81375</c:v>
                </c:pt>
                <c:pt idx="20">
                  <c:v>53.6095833333333</c:v>
                </c:pt>
                <c:pt idx="21">
                  <c:v>53.2916666666666</c:v>
                </c:pt>
                <c:pt idx="22">
                  <c:v>53.8445833333333</c:v>
                </c:pt>
                <c:pt idx="23">
                  <c:v>53.3479166666666</c:v>
                </c:pt>
                <c:pt idx="24">
                  <c:v>55.7121666666666</c:v>
                </c:pt>
                <c:pt idx="25">
                  <c:v>66.45083333333331</c:v>
                </c:pt>
                <c:pt idx="26">
                  <c:v>78.9985833333333</c:v>
                </c:pt>
                <c:pt idx="27">
                  <c:v>159.797333333333</c:v>
                </c:pt>
                <c:pt idx="28">
                  <c:v>108.421</c:v>
                </c:pt>
                <c:pt idx="29">
                  <c:v>132.914</c:v>
                </c:pt>
                <c:pt idx="30">
                  <c:v>68.8665833333333</c:v>
                </c:pt>
                <c:pt idx="31">
                  <c:v>50.4875</c:v>
                </c:pt>
                <c:pt idx="32">
                  <c:v>47.1818333333333</c:v>
                </c:pt>
                <c:pt idx="33">
                  <c:v>43.9378333333333</c:v>
                </c:pt>
                <c:pt idx="34">
                  <c:v>50.634125</c:v>
                </c:pt>
                <c:pt idx="35">
                  <c:v>50.1071666666666</c:v>
                </c:pt>
                <c:pt idx="36">
                  <c:v>43.7679999999999</c:v>
                </c:pt>
                <c:pt idx="37">
                  <c:v>72.0318333333333</c:v>
                </c:pt>
                <c:pt idx="38">
                  <c:v>44.5263333333333</c:v>
                </c:pt>
                <c:pt idx="39">
                  <c:v>65.8818333333333</c:v>
                </c:pt>
                <c:pt idx="40">
                  <c:v>47.2516666666666</c:v>
                </c:pt>
                <c:pt idx="41">
                  <c:v>63.3381666666666</c:v>
                </c:pt>
                <c:pt idx="42">
                  <c:v>49.39425</c:v>
                </c:pt>
                <c:pt idx="43">
                  <c:v>77.9152499999999</c:v>
                </c:pt>
                <c:pt idx="44">
                  <c:v>48.65125</c:v>
                </c:pt>
                <c:pt idx="45">
                  <c:v>59.6629166666666</c:v>
                </c:pt>
                <c:pt idx="46">
                  <c:v>44.107909090909</c:v>
                </c:pt>
                <c:pt idx="47">
                  <c:v>45.83875</c:v>
                </c:pt>
                <c:pt idx="48">
                  <c:v>51.1445833333333</c:v>
                </c:pt>
                <c:pt idx="49">
                  <c:v>73.9905</c:v>
                </c:pt>
                <c:pt idx="50">
                  <c:v>49.5535833333333</c:v>
                </c:pt>
                <c:pt idx="51">
                  <c:v>69.31841666666659</c:v>
                </c:pt>
                <c:pt idx="52">
                  <c:v>59.5356666666666</c:v>
                </c:pt>
                <c:pt idx="53">
                  <c:v>87.515</c:v>
                </c:pt>
                <c:pt idx="54">
                  <c:v>47.82025</c:v>
                </c:pt>
                <c:pt idx="55">
                  <c:v>70.2178333333333</c:v>
                </c:pt>
                <c:pt idx="56">
                  <c:v>63.7313333333333</c:v>
                </c:pt>
                <c:pt idx="57">
                  <c:v>81.9909166666666</c:v>
                </c:pt>
                <c:pt idx="58">
                  <c:v>60.9058333333333</c:v>
                </c:pt>
                <c:pt idx="59">
                  <c:v>73.40933333333329</c:v>
                </c:pt>
                <c:pt idx="60">
                  <c:v>48.4906666666666</c:v>
                </c:pt>
                <c:pt idx="61">
                  <c:v>92.9889999999999</c:v>
                </c:pt>
                <c:pt idx="62">
                  <c:v>56.50075</c:v>
                </c:pt>
                <c:pt idx="63">
                  <c:v>66.6379166666666</c:v>
                </c:pt>
                <c:pt idx="64">
                  <c:v>41.8456666666666</c:v>
                </c:pt>
                <c:pt idx="65">
                  <c:v>86.52533333333329</c:v>
                </c:pt>
                <c:pt idx="66">
                  <c:v>58.5831666666666</c:v>
                </c:pt>
                <c:pt idx="67">
                  <c:v>60.7729166666666</c:v>
                </c:pt>
                <c:pt idx="68">
                  <c:v>42.9464285714285</c:v>
                </c:pt>
                <c:pt idx="69">
                  <c:v>55.4691666666666</c:v>
                </c:pt>
                <c:pt idx="70">
                  <c:v>48.9171428571428</c:v>
                </c:pt>
                <c:pt idx="71">
                  <c:v>45.3404166666666</c:v>
                </c:pt>
                <c:pt idx="72">
                  <c:v>39.4445833333333</c:v>
                </c:pt>
                <c:pt idx="73">
                  <c:v>43.4825</c:v>
                </c:pt>
                <c:pt idx="74">
                  <c:v>42.50875</c:v>
                </c:pt>
                <c:pt idx="75">
                  <c:v>53.6637499999999</c:v>
                </c:pt>
                <c:pt idx="76">
                  <c:v>66.76125</c:v>
                </c:pt>
                <c:pt idx="77">
                  <c:v>61.3454166666666</c:v>
                </c:pt>
                <c:pt idx="78">
                  <c:v>67.13875</c:v>
                </c:pt>
                <c:pt idx="79">
                  <c:v>76.0045833333333</c:v>
                </c:pt>
                <c:pt idx="80">
                  <c:v>43.4158333333333</c:v>
                </c:pt>
                <c:pt idx="81">
                  <c:v>49.0375</c:v>
                </c:pt>
                <c:pt idx="82">
                  <c:v>37.9716666666666</c:v>
                </c:pt>
                <c:pt idx="83">
                  <c:v>50.85375</c:v>
                </c:pt>
                <c:pt idx="84">
                  <c:v>45.6304166666666</c:v>
                </c:pt>
                <c:pt idx="85">
                  <c:v>44.035</c:v>
                </c:pt>
                <c:pt idx="86">
                  <c:v>174.000916666666</c:v>
                </c:pt>
                <c:pt idx="87">
                  <c:v>187.01125</c:v>
                </c:pt>
                <c:pt idx="88">
                  <c:v>62.7718333333333</c:v>
                </c:pt>
                <c:pt idx="89">
                  <c:v>63.74125</c:v>
                </c:pt>
                <c:pt idx="90">
                  <c:v>53.0446666666666</c:v>
                </c:pt>
                <c:pt idx="91">
                  <c:v>68.5991666666666</c:v>
                </c:pt>
                <c:pt idx="92">
                  <c:v>49.8786666666666</c:v>
                </c:pt>
                <c:pt idx="93">
                  <c:v>83.3418333333333</c:v>
                </c:pt>
                <c:pt idx="94">
                  <c:v>48.2404166666666</c:v>
                </c:pt>
                <c:pt idx="95">
                  <c:v>40.6566666666666</c:v>
                </c:pt>
                <c:pt idx="96">
                  <c:v>34.2363</c:v>
                </c:pt>
                <c:pt idx="97">
                  <c:v>41.783</c:v>
                </c:pt>
                <c:pt idx="98">
                  <c:v>38.522625</c:v>
                </c:pt>
                <c:pt idx="99">
                  <c:v>66.54175</c:v>
                </c:pt>
                <c:pt idx="100">
                  <c:v>46.5254166666666</c:v>
                </c:pt>
                <c:pt idx="101">
                  <c:v>153.26475</c:v>
                </c:pt>
                <c:pt idx="102">
                  <c:v>58.4922499999999</c:v>
                </c:pt>
                <c:pt idx="103">
                  <c:v>102.680583333333</c:v>
                </c:pt>
                <c:pt idx="104">
                  <c:v>60.4286666666666</c:v>
                </c:pt>
                <c:pt idx="105">
                  <c:v>44.07575</c:v>
                </c:pt>
                <c:pt idx="106">
                  <c:v>41.51825</c:v>
                </c:pt>
                <c:pt idx="107">
                  <c:v>53.703</c:v>
                </c:pt>
                <c:pt idx="108">
                  <c:v>48.4851666666666</c:v>
                </c:pt>
                <c:pt idx="109">
                  <c:v>51.2385</c:v>
                </c:pt>
                <c:pt idx="110">
                  <c:v>45.216</c:v>
                </c:pt>
                <c:pt idx="111">
                  <c:v>80.2231666666666</c:v>
                </c:pt>
                <c:pt idx="112">
                  <c:v>59.2688333333333</c:v>
                </c:pt>
                <c:pt idx="113">
                  <c:v>122.024166666666</c:v>
                </c:pt>
                <c:pt idx="114">
                  <c:v>52.3751666666666</c:v>
                </c:pt>
                <c:pt idx="115">
                  <c:v>86.0031666666666</c:v>
                </c:pt>
                <c:pt idx="116">
                  <c:v>46.1484166666666</c:v>
                </c:pt>
                <c:pt idx="117">
                  <c:v>80.90525</c:v>
                </c:pt>
                <c:pt idx="118">
                  <c:v>69.3946666666666</c:v>
                </c:pt>
                <c:pt idx="119">
                  <c:v>52.2005</c:v>
                </c:pt>
                <c:pt idx="120">
                  <c:v>51.4696666666666</c:v>
                </c:pt>
                <c:pt idx="121">
                  <c:v>80.4570833333333</c:v>
                </c:pt>
                <c:pt idx="122">
                  <c:v>63.776</c:v>
                </c:pt>
                <c:pt idx="123">
                  <c:v>79.9641666666666</c:v>
                </c:pt>
                <c:pt idx="124">
                  <c:v>48.1491666666666</c:v>
                </c:pt>
                <c:pt idx="125">
                  <c:v>72.47625</c:v>
                </c:pt>
                <c:pt idx="126">
                  <c:v>50.1383333333333</c:v>
                </c:pt>
                <c:pt idx="127">
                  <c:v>43.4670833333333</c:v>
                </c:pt>
                <c:pt idx="128">
                  <c:v>35.8283333333333</c:v>
                </c:pt>
                <c:pt idx="129">
                  <c:v>44.2408333333333</c:v>
                </c:pt>
                <c:pt idx="130">
                  <c:v>48.47625</c:v>
                </c:pt>
                <c:pt idx="131">
                  <c:v>64.3920833333333</c:v>
                </c:pt>
                <c:pt idx="132">
                  <c:v>57.5066666666666</c:v>
                </c:pt>
                <c:pt idx="133">
                  <c:v>60.60125</c:v>
                </c:pt>
                <c:pt idx="134">
                  <c:v>59.6954166666666</c:v>
                </c:pt>
                <c:pt idx="135">
                  <c:v>63.4149999999999</c:v>
                </c:pt>
                <c:pt idx="136">
                  <c:v>40.5864285714285</c:v>
                </c:pt>
                <c:pt idx="137">
                  <c:v>51.2125</c:v>
                </c:pt>
                <c:pt idx="138">
                  <c:v>32.0704545454545</c:v>
                </c:pt>
                <c:pt idx="139">
                  <c:v>57.2349999999999</c:v>
                </c:pt>
                <c:pt idx="140">
                  <c:v>40.7399999999999</c:v>
                </c:pt>
                <c:pt idx="141">
                  <c:v>46.8758333333333</c:v>
                </c:pt>
                <c:pt idx="142">
                  <c:v>35.6323636363636</c:v>
                </c:pt>
                <c:pt idx="143">
                  <c:v>49.2004166666666</c:v>
                </c:pt>
                <c:pt idx="144">
                  <c:v>50.58075</c:v>
                </c:pt>
                <c:pt idx="145">
                  <c:v>47.9710909090909</c:v>
                </c:pt>
                <c:pt idx="146">
                  <c:v>56.9445</c:v>
                </c:pt>
                <c:pt idx="147">
                  <c:v>55.5179166666666</c:v>
                </c:pt>
                <c:pt idx="148">
                  <c:v>42.7791428571428</c:v>
                </c:pt>
                <c:pt idx="149">
                  <c:v>50.0963333333333</c:v>
                </c:pt>
                <c:pt idx="150">
                  <c:v>56.7529999999999</c:v>
                </c:pt>
                <c:pt idx="151">
                  <c:v>62.2336666666666</c:v>
                </c:pt>
                <c:pt idx="152">
                  <c:v>58.3765833333333</c:v>
                </c:pt>
                <c:pt idx="153">
                  <c:v>76.4461666666666</c:v>
                </c:pt>
                <c:pt idx="154">
                  <c:v>59.41725</c:v>
                </c:pt>
                <c:pt idx="155">
                  <c:v>77.6890833333333</c:v>
                </c:pt>
                <c:pt idx="156">
                  <c:v>60.7068333333333</c:v>
                </c:pt>
                <c:pt idx="157">
                  <c:v>54.0755</c:v>
                </c:pt>
                <c:pt idx="158">
                  <c:v>58.0740909090909</c:v>
                </c:pt>
                <c:pt idx="159">
                  <c:v>58.9476666666666</c:v>
                </c:pt>
                <c:pt idx="160">
                  <c:v>50.5504444444444</c:v>
                </c:pt>
                <c:pt idx="161">
                  <c:v>54.70925</c:v>
                </c:pt>
                <c:pt idx="162">
                  <c:v>44.05525</c:v>
                </c:pt>
                <c:pt idx="163">
                  <c:v>52.3754</c:v>
                </c:pt>
                <c:pt idx="164">
                  <c:v>56.051</c:v>
                </c:pt>
                <c:pt idx="165">
                  <c:v>49.2473636363636</c:v>
                </c:pt>
                <c:pt idx="166">
                  <c:v>51.720125</c:v>
                </c:pt>
                <c:pt idx="167">
                  <c:v>58.3611666666666</c:v>
                </c:pt>
                <c:pt idx="168">
                  <c:v>39.4937142857142</c:v>
                </c:pt>
                <c:pt idx="169">
                  <c:v>49.29875</c:v>
                </c:pt>
                <c:pt idx="170">
                  <c:v>56.9209166666666</c:v>
                </c:pt>
                <c:pt idx="171">
                  <c:v>47.4555</c:v>
                </c:pt>
                <c:pt idx="172">
                  <c:v>35.9698888888888</c:v>
                </c:pt>
                <c:pt idx="173">
                  <c:v>42.9447777777777</c:v>
                </c:pt>
                <c:pt idx="174">
                  <c:v>36.92225</c:v>
                </c:pt>
                <c:pt idx="175">
                  <c:v>36.5463333333333</c:v>
                </c:pt>
                <c:pt idx="176">
                  <c:v>37.1244</c:v>
                </c:pt>
                <c:pt idx="177">
                  <c:v>42.9416666666666</c:v>
                </c:pt>
                <c:pt idx="178">
                  <c:v>31.9459999999999</c:v>
                </c:pt>
                <c:pt idx="179">
                  <c:v>50.9333333333333</c:v>
                </c:pt>
                <c:pt idx="180">
                  <c:v>53.7143</c:v>
                </c:pt>
                <c:pt idx="181">
                  <c:v>50.4933333333333</c:v>
                </c:pt>
                <c:pt idx="182">
                  <c:v>63.0670833333333</c:v>
                </c:pt>
                <c:pt idx="183">
                  <c:v>78.3205833333333</c:v>
                </c:pt>
                <c:pt idx="184">
                  <c:v>62.1805833333333</c:v>
                </c:pt>
                <c:pt idx="185">
                  <c:v>60.06025</c:v>
                </c:pt>
                <c:pt idx="186">
                  <c:v>45.0175</c:v>
                </c:pt>
                <c:pt idx="187">
                  <c:v>79.7666666666666</c:v>
                </c:pt>
                <c:pt idx="188">
                  <c:v>40.5616666666666</c:v>
                </c:pt>
                <c:pt idx="189">
                  <c:v>47.8218181818181</c:v>
                </c:pt>
                <c:pt idx="190">
                  <c:v>43.1745833333333</c:v>
                </c:pt>
                <c:pt idx="191">
                  <c:v>54.1766666666666</c:v>
                </c:pt>
                <c:pt idx="192">
                  <c:v>49.4054166666666</c:v>
                </c:pt>
                <c:pt idx="193">
                  <c:v>73.72958333333329</c:v>
                </c:pt>
                <c:pt idx="194">
                  <c:v>44.0149999999999</c:v>
                </c:pt>
                <c:pt idx="195">
                  <c:v>51.4095833333333</c:v>
                </c:pt>
                <c:pt idx="196">
                  <c:v>47.1545833333333</c:v>
                </c:pt>
                <c:pt idx="197">
                  <c:v>65.5254166666666</c:v>
                </c:pt>
                <c:pt idx="198">
                  <c:v>61.5183333333333</c:v>
                </c:pt>
                <c:pt idx="199">
                  <c:v>79.88375000000001</c:v>
                </c:pt>
                <c:pt idx="200">
                  <c:v>53.2337499999999</c:v>
                </c:pt>
                <c:pt idx="201">
                  <c:v>88.895</c:v>
                </c:pt>
                <c:pt idx="202">
                  <c:v>28.6485</c:v>
                </c:pt>
                <c:pt idx="203">
                  <c:v>44.7929166666666</c:v>
                </c:pt>
                <c:pt idx="204">
                  <c:v>47.22625</c:v>
                </c:pt>
                <c:pt idx="205">
                  <c:v>49.3720833333333</c:v>
                </c:pt>
                <c:pt idx="206">
                  <c:v>51.4916666666666</c:v>
                </c:pt>
                <c:pt idx="207">
                  <c:v>53.55</c:v>
                </c:pt>
                <c:pt idx="208">
                  <c:v>52.5641666666666</c:v>
                </c:pt>
                <c:pt idx="209">
                  <c:v>56.3049999999999</c:v>
                </c:pt>
                <c:pt idx="210">
                  <c:v>50.9929166666666</c:v>
                </c:pt>
                <c:pt idx="211">
                  <c:v>54.9929166666666</c:v>
                </c:pt>
                <c:pt idx="212">
                  <c:v>50.9091666666666</c:v>
                </c:pt>
                <c:pt idx="213">
                  <c:v>50.2333333333333</c:v>
                </c:pt>
                <c:pt idx="214">
                  <c:v>45.06</c:v>
                </c:pt>
                <c:pt idx="215">
                  <c:v>48.6995833333333</c:v>
                </c:pt>
                <c:pt idx="216">
                  <c:v>48.7583333333333</c:v>
                </c:pt>
                <c:pt idx="217">
                  <c:v>48.1683333333333</c:v>
                </c:pt>
                <c:pt idx="218">
                  <c:v>50.2616666666666</c:v>
                </c:pt>
                <c:pt idx="219">
                  <c:v>47.7983333333333</c:v>
                </c:pt>
                <c:pt idx="220">
                  <c:v>49.2441666666666</c:v>
                </c:pt>
                <c:pt idx="221">
                  <c:v>50.7345833333333</c:v>
                </c:pt>
                <c:pt idx="222">
                  <c:v>53.69</c:v>
                </c:pt>
                <c:pt idx="223">
                  <c:v>53.2716666666666</c:v>
                </c:pt>
                <c:pt idx="224">
                  <c:v>49.4508333333333</c:v>
                </c:pt>
                <c:pt idx="225">
                  <c:v>52.0591666666666</c:v>
                </c:pt>
                <c:pt idx="226">
                  <c:v>37.89</c:v>
                </c:pt>
                <c:pt idx="227">
                  <c:v>45.8166666666666</c:v>
                </c:pt>
                <c:pt idx="228">
                  <c:v>36.7570833333333</c:v>
                </c:pt>
                <c:pt idx="229">
                  <c:v>44.2145833333333</c:v>
                </c:pt>
                <c:pt idx="230">
                  <c:v>49.3845833333333</c:v>
                </c:pt>
                <c:pt idx="231">
                  <c:v>48.0804166666666</c:v>
                </c:pt>
                <c:pt idx="232">
                  <c:v>52.4695833333333</c:v>
                </c:pt>
                <c:pt idx="233">
                  <c:v>53.4029166666666</c:v>
                </c:pt>
                <c:pt idx="234">
                  <c:v>39.44625</c:v>
                </c:pt>
                <c:pt idx="235">
                  <c:v>47.9633333333333</c:v>
                </c:pt>
                <c:pt idx="236">
                  <c:v>42.5022222222222</c:v>
                </c:pt>
                <c:pt idx="237">
                  <c:v>44.9416666666666</c:v>
                </c:pt>
                <c:pt idx="238">
                  <c:v>45.2042857142857</c:v>
                </c:pt>
                <c:pt idx="239">
                  <c:v>48.3220833333333</c:v>
                </c:pt>
                <c:pt idx="240">
                  <c:v>44.1816666666666</c:v>
                </c:pt>
                <c:pt idx="241">
                  <c:v>79.2887272727272</c:v>
                </c:pt>
                <c:pt idx="242">
                  <c:v>51.94125</c:v>
                </c:pt>
                <c:pt idx="243">
                  <c:v>49.0996666666666</c:v>
                </c:pt>
                <c:pt idx="244">
                  <c:v>66.7433333333333</c:v>
                </c:pt>
                <c:pt idx="245">
                  <c:v>59.95325</c:v>
                </c:pt>
                <c:pt idx="246">
                  <c:v>48.0525</c:v>
                </c:pt>
                <c:pt idx="247">
                  <c:v>43.4133333333333</c:v>
                </c:pt>
                <c:pt idx="248">
                  <c:v>41.1374999999999</c:v>
                </c:pt>
                <c:pt idx="249">
                  <c:v>54.3541666666666</c:v>
                </c:pt>
                <c:pt idx="250">
                  <c:v>50.5133333333333</c:v>
                </c:pt>
                <c:pt idx="251">
                  <c:v>59.3216666666666</c:v>
                </c:pt>
                <c:pt idx="252">
                  <c:v>70.6241666666666</c:v>
                </c:pt>
                <c:pt idx="253">
                  <c:v>75.6508333333333</c:v>
                </c:pt>
                <c:pt idx="254">
                  <c:v>48.5474999999999</c:v>
                </c:pt>
                <c:pt idx="255">
                  <c:v>45.3508333333333</c:v>
                </c:pt>
                <c:pt idx="256">
                  <c:v>47.2908333333333</c:v>
                </c:pt>
                <c:pt idx="257">
                  <c:v>60.9354166666666</c:v>
                </c:pt>
                <c:pt idx="258">
                  <c:v>60.8879166666666</c:v>
                </c:pt>
                <c:pt idx="259">
                  <c:v>73.6945833333333</c:v>
                </c:pt>
                <c:pt idx="260">
                  <c:v>57.9958333333333</c:v>
                </c:pt>
                <c:pt idx="261">
                  <c:v>49.68125</c:v>
                </c:pt>
                <c:pt idx="262">
                  <c:v>28.8027777777777</c:v>
                </c:pt>
                <c:pt idx="263">
                  <c:v>57.8879166666666</c:v>
                </c:pt>
                <c:pt idx="264">
                  <c:v>34.658125</c:v>
                </c:pt>
                <c:pt idx="265">
                  <c:v>42.6458333333333</c:v>
                </c:pt>
                <c:pt idx="266">
                  <c:v>38.7508333333333</c:v>
                </c:pt>
                <c:pt idx="267">
                  <c:v>44.8320833333333</c:v>
                </c:pt>
                <c:pt idx="268">
                  <c:v>37.4038888888888</c:v>
                </c:pt>
                <c:pt idx="269">
                  <c:v>46.27625</c:v>
                </c:pt>
                <c:pt idx="270">
                  <c:v>37.74875</c:v>
                </c:pt>
                <c:pt idx="271">
                  <c:v>46.2620833333333</c:v>
                </c:pt>
                <c:pt idx="272">
                  <c:v>39.8790909090909</c:v>
                </c:pt>
                <c:pt idx="273">
                  <c:v>47.3729166666666</c:v>
                </c:pt>
                <c:pt idx="274">
                  <c:v>40.5581818181818</c:v>
                </c:pt>
                <c:pt idx="275">
                  <c:v>53.5504166666666</c:v>
                </c:pt>
                <c:pt idx="276">
                  <c:v>47.15375</c:v>
                </c:pt>
                <c:pt idx="277">
                  <c:v>54.6083333333333</c:v>
                </c:pt>
                <c:pt idx="278">
                  <c:v>50.1270833333333</c:v>
                </c:pt>
                <c:pt idx="279">
                  <c:v>49.5308333333333</c:v>
                </c:pt>
                <c:pt idx="280">
                  <c:v>38.4625</c:v>
                </c:pt>
                <c:pt idx="281">
                  <c:v>47.2754166666666</c:v>
                </c:pt>
                <c:pt idx="282">
                  <c:v>45.8325</c:v>
                </c:pt>
                <c:pt idx="283">
                  <c:v>50.7429166666666</c:v>
                </c:pt>
                <c:pt idx="284">
                  <c:v>46.2624999999999</c:v>
                </c:pt>
                <c:pt idx="285">
                  <c:v>49.195</c:v>
                </c:pt>
                <c:pt idx="286">
                  <c:v>37.2570833333333</c:v>
                </c:pt>
                <c:pt idx="287">
                  <c:v>43.0333333333333</c:v>
                </c:pt>
                <c:pt idx="288">
                  <c:v>39.8964285714285</c:v>
                </c:pt>
                <c:pt idx="289">
                  <c:v>53.0875</c:v>
                </c:pt>
                <c:pt idx="290">
                  <c:v>44.0025</c:v>
                </c:pt>
                <c:pt idx="291">
                  <c:v>50.5866666666666</c:v>
                </c:pt>
                <c:pt idx="292">
                  <c:v>46.0270833333333</c:v>
                </c:pt>
                <c:pt idx="293">
                  <c:v>51.3929166666666</c:v>
                </c:pt>
                <c:pt idx="294">
                  <c:v>46.5908333333333</c:v>
                </c:pt>
                <c:pt idx="295">
                  <c:v>54.30375</c:v>
                </c:pt>
                <c:pt idx="296">
                  <c:v>45.06875</c:v>
                </c:pt>
                <c:pt idx="297">
                  <c:v>42.70625</c:v>
                </c:pt>
                <c:pt idx="298">
                  <c:v>35.2055555555555</c:v>
                </c:pt>
                <c:pt idx="299">
                  <c:v>49.2208333333333</c:v>
                </c:pt>
                <c:pt idx="300">
                  <c:v>42.534375</c:v>
                </c:pt>
                <c:pt idx="301">
                  <c:v>49.4140909090909</c:v>
                </c:pt>
                <c:pt idx="302">
                  <c:v>53.5806999999999</c:v>
                </c:pt>
                <c:pt idx="303">
                  <c:v>84.9220833333333</c:v>
                </c:pt>
                <c:pt idx="304">
                  <c:v>39.3469999999999</c:v>
                </c:pt>
                <c:pt idx="305">
                  <c:v>43.3159166666666</c:v>
                </c:pt>
                <c:pt idx="306">
                  <c:v>47.9022222222222</c:v>
                </c:pt>
                <c:pt idx="307">
                  <c:v>54.9801666666666</c:v>
                </c:pt>
                <c:pt idx="308">
                  <c:v>35.0899999999999</c:v>
                </c:pt>
                <c:pt idx="309">
                  <c:v>41.2283333333333</c:v>
                </c:pt>
                <c:pt idx="310">
                  <c:v>48.4129166666666</c:v>
                </c:pt>
                <c:pt idx="311">
                  <c:v>49.2199999999999</c:v>
                </c:pt>
                <c:pt idx="312">
                  <c:v>51.0470833333333</c:v>
                </c:pt>
                <c:pt idx="313">
                  <c:v>53.3279166666666</c:v>
                </c:pt>
                <c:pt idx="314">
                  <c:v>46.8425</c:v>
                </c:pt>
                <c:pt idx="315">
                  <c:v>56.6724999999999</c:v>
                </c:pt>
                <c:pt idx="316">
                  <c:v>42.86</c:v>
                </c:pt>
                <c:pt idx="317">
                  <c:v>53.1808333333333</c:v>
                </c:pt>
                <c:pt idx="318">
                  <c:v>40.8270833333333</c:v>
                </c:pt>
                <c:pt idx="319">
                  <c:v>51.91625</c:v>
                </c:pt>
                <c:pt idx="320">
                  <c:v>58.3075</c:v>
                </c:pt>
                <c:pt idx="321">
                  <c:v>79.13374999999991</c:v>
                </c:pt>
                <c:pt idx="322">
                  <c:v>52.4974999999999</c:v>
                </c:pt>
                <c:pt idx="323">
                  <c:v>47.9629166666666</c:v>
                </c:pt>
                <c:pt idx="324">
                  <c:v>62.5412499999999</c:v>
                </c:pt>
                <c:pt idx="325">
                  <c:v>79.1875</c:v>
                </c:pt>
                <c:pt idx="326">
                  <c:v>38.7470833333333</c:v>
                </c:pt>
                <c:pt idx="327">
                  <c:v>49.4170833333333</c:v>
                </c:pt>
                <c:pt idx="328">
                  <c:v>41.0108333333333</c:v>
                </c:pt>
                <c:pt idx="329">
                  <c:v>48.9662499999999</c:v>
                </c:pt>
                <c:pt idx="330">
                  <c:v>46.8566666666666</c:v>
                </c:pt>
                <c:pt idx="331">
                  <c:v>60.0674999999999</c:v>
                </c:pt>
                <c:pt idx="332">
                  <c:v>46.4858333333333</c:v>
                </c:pt>
                <c:pt idx="333">
                  <c:v>63.3799999999999</c:v>
                </c:pt>
                <c:pt idx="334">
                  <c:v>56.7758333333333</c:v>
                </c:pt>
                <c:pt idx="335">
                  <c:v>71.7616666666666</c:v>
                </c:pt>
                <c:pt idx="336">
                  <c:v>57.2154166666666</c:v>
                </c:pt>
                <c:pt idx="337">
                  <c:v>72.0716666666666</c:v>
                </c:pt>
                <c:pt idx="338">
                  <c:v>55.7891666666666</c:v>
                </c:pt>
                <c:pt idx="339">
                  <c:v>57.0787499999999</c:v>
                </c:pt>
                <c:pt idx="340">
                  <c:v>52.03875</c:v>
                </c:pt>
                <c:pt idx="341">
                  <c:v>57.935</c:v>
                </c:pt>
                <c:pt idx="342">
                  <c:v>38.5311111111111</c:v>
                </c:pt>
                <c:pt idx="343">
                  <c:v>51.3004166666666</c:v>
                </c:pt>
                <c:pt idx="344">
                  <c:v>35.748125</c:v>
                </c:pt>
                <c:pt idx="345">
                  <c:v>43.7841666666666</c:v>
                </c:pt>
                <c:pt idx="346">
                  <c:v>32.951</c:v>
                </c:pt>
                <c:pt idx="347">
                  <c:v>45.6595833333333</c:v>
                </c:pt>
                <c:pt idx="348">
                  <c:v>42.175909090909</c:v>
                </c:pt>
                <c:pt idx="349">
                  <c:v>45.81875</c:v>
                </c:pt>
                <c:pt idx="350">
                  <c:v>45.18125</c:v>
                </c:pt>
                <c:pt idx="351">
                  <c:v>59.6508333333333</c:v>
                </c:pt>
                <c:pt idx="352">
                  <c:v>53.0899999999999</c:v>
                </c:pt>
                <c:pt idx="353">
                  <c:v>59.6241666666666</c:v>
                </c:pt>
                <c:pt idx="354">
                  <c:v>52.5408333333333</c:v>
                </c:pt>
                <c:pt idx="355">
                  <c:v>52.7066666666666</c:v>
                </c:pt>
                <c:pt idx="356">
                  <c:v>50.46625</c:v>
                </c:pt>
                <c:pt idx="357">
                  <c:v>57.7133333333333</c:v>
                </c:pt>
                <c:pt idx="358">
                  <c:v>33.4791666666666</c:v>
                </c:pt>
                <c:pt idx="359">
                  <c:v>48.625</c:v>
                </c:pt>
                <c:pt idx="360">
                  <c:v>34.729375</c:v>
                </c:pt>
                <c:pt idx="361">
                  <c:v>54.0312499999999</c:v>
                </c:pt>
                <c:pt idx="362">
                  <c:v>80.35550000000001</c:v>
                </c:pt>
                <c:pt idx="363">
                  <c:v>197.626916666666</c:v>
                </c:pt>
                <c:pt idx="364">
                  <c:v>38.4015</c:v>
                </c:pt>
                <c:pt idx="365">
                  <c:v>43.8649166666666</c:v>
                </c:pt>
                <c:pt idx="366">
                  <c:v>44.8295</c:v>
                </c:pt>
                <c:pt idx="367">
                  <c:v>61.38075</c:v>
                </c:pt>
                <c:pt idx="368">
                  <c:v>26.1074999999999</c:v>
                </c:pt>
                <c:pt idx="369">
                  <c:v>45.7833333333333</c:v>
                </c:pt>
                <c:pt idx="370">
                  <c:v>51.35375</c:v>
                </c:pt>
                <c:pt idx="371">
                  <c:v>42.387</c:v>
                </c:pt>
                <c:pt idx="372">
                  <c:v>52.655</c:v>
                </c:pt>
                <c:pt idx="373">
                  <c:v>53.0366666666666</c:v>
                </c:pt>
                <c:pt idx="374">
                  <c:v>36.6645833333333</c:v>
                </c:pt>
                <c:pt idx="375">
                  <c:v>70.0175</c:v>
                </c:pt>
                <c:pt idx="376">
                  <c:v>45.7370833333333</c:v>
                </c:pt>
                <c:pt idx="377">
                  <c:v>47.9529166666666</c:v>
                </c:pt>
                <c:pt idx="378">
                  <c:v>48.6433333333333</c:v>
                </c:pt>
                <c:pt idx="379">
                  <c:v>53.9433333333333</c:v>
                </c:pt>
                <c:pt idx="380">
                  <c:v>78.1541666666666</c:v>
                </c:pt>
                <c:pt idx="381">
                  <c:v>72.4779166666666</c:v>
                </c:pt>
                <c:pt idx="382">
                  <c:v>43.2433333333333</c:v>
                </c:pt>
                <c:pt idx="383">
                  <c:v>67.4620833333333</c:v>
                </c:pt>
                <c:pt idx="384">
                  <c:v>50.9333333333333</c:v>
                </c:pt>
                <c:pt idx="385">
                  <c:v>50.8608333333333</c:v>
                </c:pt>
                <c:pt idx="386">
                  <c:v>46.8145833333333</c:v>
                </c:pt>
                <c:pt idx="387">
                  <c:v>65.9670833333333</c:v>
                </c:pt>
                <c:pt idx="388">
                  <c:v>52.4625</c:v>
                </c:pt>
                <c:pt idx="389">
                  <c:v>67.15375</c:v>
                </c:pt>
                <c:pt idx="390">
                  <c:v>57.93625</c:v>
                </c:pt>
                <c:pt idx="391">
                  <c:v>59.9316666666666</c:v>
                </c:pt>
                <c:pt idx="392">
                  <c:v>60.7225</c:v>
                </c:pt>
                <c:pt idx="393">
                  <c:v>59.85625</c:v>
                </c:pt>
                <c:pt idx="394">
                  <c:v>51.8199999999999</c:v>
                </c:pt>
                <c:pt idx="395">
                  <c:v>76.1416666666666</c:v>
                </c:pt>
                <c:pt idx="396">
                  <c:v>66.975</c:v>
                </c:pt>
                <c:pt idx="397">
                  <c:v>82.1716666666666</c:v>
                </c:pt>
                <c:pt idx="398">
                  <c:v>50.0162499999999</c:v>
                </c:pt>
                <c:pt idx="399">
                  <c:v>64.7133333333333</c:v>
                </c:pt>
                <c:pt idx="400">
                  <c:v>44.0225</c:v>
                </c:pt>
                <c:pt idx="401">
                  <c:v>54.5445833333333</c:v>
                </c:pt>
                <c:pt idx="402">
                  <c:v>44.4191666666666</c:v>
                </c:pt>
                <c:pt idx="403">
                  <c:v>74.7116666666666</c:v>
                </c:pt>
                <c:pt idx="404">
                  <c:v>43.5283333333333</c:v>
                </c:pt>
                <c:pt idx="405">
                  <c:v>58.1995833333333</c:v>
                </c:pt>
                <c:pt idx="406">
                  <c:v>38.4038888888888</c:v>
                </c:pt>
                <c:pt idx="407">
                  <c:v>48.52875</c:v>
                </c:pt>
                <c:pt idx="408">
                  <c:v>45.4545833333333</c:v>
                </c:pt>
                <c:pt idx="409">
                  <c:v>65.0912499999999</c:v>
                </c:pt>
                <c:pt idx="410">
                  <c:v>53.25375</c:v>
                </c:pt>
                <c:pt idx="411">
                  <c:v>62.6349999999999</c:v>
                </c:pt>
                <c:pt idx="412">
                  <c:v>43.7979166666666</c:v>
                </c:pt>
                <c:pt idx="413">
                  <c:v>74.7904166666666</c:v>
                </c:pt>
                <c:pt idx="414">
                  <c:v>54.195</c:v>
                </c:pt>
                <c:pt idx="415">
                  <c:v>81.42874999999999</c:v>
                </c:pt>
                <c:pt idx="416">
                  <c:v>61.5916666666666</c:v>
                </c:pt>
                <c:pt idx="417">
                  <c:v>84.005</c:v>
                </c:pt>
                <c:pt idx="418">
                  <c:v>73.07125</c:v>
                </c:pt>
                <c:pt idx="419">
                  <c:v>89.2516666666666</c:v>
                </c:pt>
                <c:pt idx="420">
                  <c:v>70.0245833333333</c:v>
                </c:pt>
                <c:pt idx="421">
                  <c:v>72.64</c:v>
                </c:pt>
                <c:pt idx="422">
                  <c:v>63.7191666666666</c:v>
                </c:pt>
                <c:pt idx="423">
                  <c:v>76.6804166666666</c:v>
                </c:pt>
                <c:pt idx="424">
                  <c:v>97.3719999999999</c:v>
                </c:pt>
                <c:pt idx="425">
                  <c:v>87.4750833333333</c:v>
                </c:pt>
                <c:pt idx="426">
                  <c:v>42.4478888888888</c:v>
                </c:pt>
                <c:pt idx="427">
                  <c:v>54.3791666666666</c:v>
                </c:pt>
                <c:pt idx="428">
                  <c:v>47.2263333333333</c:v>
                </c:pt>
                <c:pt idx="429">
                  <c:v>65.7411666666666</c:v>
                </c:pt>
                <c:pt idx="430">
                  <c:v>43.6204166666666</c:v>
                </c:pt>
                <c:pt idx="431">
                  <c:v>75.9479166666666</c:v>
                </c:pt>
                <c:pt idx="432">
                  <c:v>45.175</c:v>
                </c:pt>
                <c:pt idx="433">
                  <c:v>49.1033333333333</c:v>
                </c:pt>
                <c:pt idx="434">
                  <c:v>48.37875</c:v>
                </c:pt>
                <c:pt idx="435">
                  <c:v>49.6458333333333</c:v>
                </c:pt>
                <c:pt idx="436">
                  <c:v>52.8779166666666</c:v>
                </c:pt>
                <c:pt idx="437">
                  <c:v>98.38625</c:v>
                </c:pt>
                <c:pt idx="438">
                  <c:v>59.5904166666666</c:v>
                </c:pt>
                <c:pt idx="439">
                  <c:v>72.0966666666666</c:v>
                </c:pt>
                <c:pt idx="440">
                  <c:v>47.9270833333333</c:v>
                </c:pt>
                <c:pt idx="441">
                  <c:v>57.2433333333333</c:v>
                </c:pt>
                <c:pt idx="442">
                  <c:v>63.7583333333333</c:v>
                </c:pt>
                <c:pt idx="443">
                  <c:v>69.53083333333331</c:v>
                </c:pt>
                <c:pt idx="444">
                  <c:v>55.00875</c:v>
                </c:pt>
                <c:pt idx="445">
                  <c:v>67.9595833333333</c:v>
                </c:pt>
                <c:pt idx="446">
                  <c:v>58.4549999999999</c:v>
                </c:pt>
                <c:pt idx="447">
                  <c:v>59.5133333333333</c:v>
                </c:pt>
                <c:pt idx="448">
                  <c:v>62.10625</c:v>
                </c:pt>
                <c:pt idx="449">
                  <c:v>75.08374999999999</c:v>
                </c:pt>
                <c:pt idx="450">
                  <c:v>72.0675</c:v>
                </c:pt>
                <c:pt idx="451">
                  <c:v>69.1670833333333</c:v>
                </c:pt>
                <c:pt idx="452">
                  <c:v>47.7720833333333</c:v>
                </c:pt>
                <c:pt idx="453">
                  <c:v>57.9862499999999</c:v>
                </c:pt>
                <c:pt idx="454">
                  <c:v>53.97125</c:v>
                </c:pt>
                <c:pt idx="455">
                  <c:v>66.1008333333333</c:v>
                </c:pt>
                <c:pt idx="456">
                  <c:v>48.20625</c:v>
                </c:pt>
                <c:pt idx="457">
                  <c:v>63.6575</c:v>
                </c:pt>
                <c:pt idx="458">
                  <c:v>46.99</c:v>
                </c:pt>
                <c:pt idx="459">
                  <c:v>61.3383333333333</c:v>
                </c:pt>
                <c:pt idx="460">
                  <c:v>40.4195833333333</c:v>
                </c:pt>
                <c:pt idx="461">
                  <c:v>54.9216666666666</c:v>
                </c:pt>
                <c:pt idx="462">
                  <c:v>55.7437499999999</c:v>
                </c:pt>
                <c:pt idx="463">
                  <c:v>64.7841666666666</c:v>
                </c:pt>
                <c:pt idx="464">
                  <c:v>39.4079166666666</c:v>
                </c:pt>
                <c:pt idx="465">
                  <c:v>45.2983333333333</c:v>
                </c:pt>
                <c:pt idx="466">
                  <c:v>42.2027272727272</c:v>
                </c:pt>
                <c:pt idx="467">
                  <c:v>56.2558333333333</c:v>
                </c:pt>
                <c:pt idx="468">
                  <c:v>44.3475</c:v>
                </c:pt>
                <c:pt idx="469">
                  <c:v>60.9570833333333</c:v>
                </c:pt>
                <c:pt idx="470">
                  <c:v>46.7316666666666</c:v>
                </c:pt>
                <c:pt idx="471">
                  <c:v>56.8070833333333</c:v>
                </c:pt>
                <c:pt idx="472">
                  <c:v>41.4533333333333</c:v>
                </c:pt>
                <c:pt idx="473">
                  <c:v>56.3629166666666</c:v>
                </c:pt>
                <c:pt idx="474">
                  <c:v>44.2949999999999</c:v>
                </c:pt>
                <c:pt idx="475">
                  <c:v>56.6520833333333</c:v>
                </c:pt>
                <c:pt idx="476">
                  <c:v>54.3895833333333</c:v>
                </c:pt>
                <c:pt idx="477">
                  <c:v>79.1654166666666</c:v>
                </c:pt>
                <c:pt idx="478">
                  <c:v>54.53875</c:v>
                </c:pt>
                <c:pt idx="479">
                  <c:v>56.9908333333333</c:v>
                </c:pt>
                <c:pt idx="480">
                  <c:v>46.33375</c:v>
                </c:pt>
                <c:pt idx="481">
                  <c:v>59.1416666666666</c:v>
                </c:pt>
                <c:pt idx="482">
                  <c:v>39.8716666666666</c:v>
                </c:pt>
                <c:pt idx="483">
                  <c:v>42.4241666666666</c:v>
                </c:pt>
                <c:pt idx="484">
                  <c:v>31.8691666666666</c:v>
                </c:pt>
                <c:pt idx="485">
                  <c:v>51.9420833333333</c:v>
                </c:pt>
                <c:pt idx="486">
                  <c:v>71.97658333333329</c:v>
                </c:pt>
                <c:pt idx="487">
                  <c:v>55.5705</c:v>
                </c:pt>
                <c:pt idx="488">
                  <c:v>35.1788181818181</c:v>
                </c:pt>
                <c:pt idx="489">
                  <c:v>82.8085833333333</c:v>
                </c:pt>
                <c:pt idx="490">
                  <c:v>44.0227272727272</c:v>
                </c:pt>
                <c:pt idx="491">
                  <c:v>80.227</c:v>
                </c:pt>
                <c:pt idx="492">
                  <c:v>55.7558333333333</c:v>
                </c:pt>
                <c:pt idx="493">
                  <c:v>62.7508333333333</c:v>
                </c:pt>
                <c:pt idx="494">
                  <c:v>33.0433333333333</c:v>
                </c:pt>
                <c:pt idx="495">
                  <c:v>37.8445833333333</c:v>
                </c:pt>
                <c:pt idx="496">
                  <c:v>47.8799999999999</c:v>
                </c:pt>
                <c:pt idx="497">
                  <c:v>50.42</c:v>
                </c:pt>
                <c:pt idx="498">
                  <c:v>47.5070833333333</c:v>
                </c:pt>
                <c:pt idx="499">
                  <c:v>74.43333333333329</c:v>
                </c:pt>
                <c:pt idx="500">
                  <c:v>72.4670833333333</c:v>
                </c:pt>
                <c:pt idx="501">
                  <c:v>77.19625</c:v>
                </c:pt>
                <c:pt idx="502">
                  <c:v>52.41</c:v>
                </c:pt>
                <c:pt idx="503">
                  <c:v>73.8799999999999</c:v>
                </c:pt>
                <c:pt idx="504">
                  <c:v>62.4691666666666</c:v>
                </c:pt>
                <c:pt idx="505">
                  <c:v>70.3633333333333</c:v>
                </c:pt>
                <c:pt idx="506">
                  <c:v>48.3712499999999</c:v>
                </c:pt>
                <c:pt idx="507">
                  <c:v>88.02958333333331</c:v>
                </c:pt>
                <c:pt idx="508">
                  <c:v>51.3358333333333</c:v>
                </c:pt>
                <c:pt idx="509">
                  <c:v>65.3295833333333</c:v>
                </c:pt>
                <c:pt idx="510">
                  <c:v>53.7699999999999</c:v>
                </c:pt>
                <c:pt idx="511">
                  <c:v>63.9569999999999</c:v>
                </c:pt>
                <c:pt idx="512">
                  <c:v>51.33875</c:v>
                </c:pt>
                <c:pt idx="513">
                  <c:v>54.9345833333333</c:v>
                </c:pt>
                <c:pt idx="514">
                  <c:v>34.5225</c:v>
                </c:pt>
                <c:pt idx="515">
                  <c:v>54.93625</c:v>
                </c:pt>
                <c:pt idx="516">
                  <c:v>51.0729166666666</c:v>
                </c:pt>
                <c:pt idx="517">
                  <c:v>52.2945833333333</c:v>
                </c:pt>
                <c:pt idx="518">
                  <c:v>44.7266666666666</c:v>
                </c:pt>
                <c:pt idx="519">
                  <c:v>77.5175</c:v>
                </c:pt>
                <c:pt idx="520">
                  <c:v>49.5545833333333</c:v>
                </c:pt>
                <c:pt idx="521">
                  <c:v>52.4429166666666</c:v>
                </c:pt>
                <c:pt idx="522">
                  <c:v>49.8287499999999</c:v>
                </c:pt>
                <c:pt idx="523">
                  <c:v>67.5495833333333</c:v>
                </c:pt>
                <c:pt idx="524">
                  <c:v>48.2075</c:v>
                </c:pt>
                <c:pt idx="525">
                  <c:v>46.8087499999999</c:v>
                </c:pt>
                <c:pt idx="526">
                  <c:v>45.87375</c:v>
                </c:pt>
                <c:pt idx="527">
                  <c:v>47.7245833333333</c:v>
                </c:pt>
                <c:pt idx="528">
                  <c:v>28.8459999999999</c:v>
                </c:pt>
                <c:pt idx="529">
                  <c:v>60.2445833333333</c:v>
                </c:pt>
                <c:pt idx="530">
                  <c:v>36.31625</c:v>
                </c:pt>
                <c:pt idx="531">
                  <c:v>44.5374999999999</c:v>
                </c:pt>
                <c:pt idx="532">
                  <c:v>34.5533333333333</c:v>
                </c:pt>
                <c:pt idx="533">
                  <c:v>53.4024999999999</c:v>
                </c:pt>
                <c:pt idx="534">
                  <c:v>50.3558333333333</c:v>
                </c:pt>
                <c:pt idx="535">
                  <c:v>59.46375</c:v>
                </c:pt>
                <c:pt idx="536">
                  <c:v>50.2483333333333</c:v>
                </c:pt>
                <c:pt idx="537">
                  <c:v>52.9354166666666</c:v>
                </c:pt>
                <c:pt idx="538">
                  <c:v>61.7058333333333</c:v>
                </c:pt>
                <c:pt idx="539">
                  <c:v>63.6554166666666</c:v>
                </c:pt>
                <c:pt idx="540">
                  <c:v>55.8370833333333</c:v>
                </c:pt>
                <c:pt idx="541">
                  <c:v>51.7833333333333</c:v>
                </c:pt>
                <c:pt idx="542">
                  <c:v>51.995</c:v>
                </c:pt>
                <c:pt idx="543">
                  <c:v>60.6374999999999</c:v>
                </c:pt>
                <c:pt idx="544">
                  <c:v>44.73875</c:v>
                </c:pt>
                <c:pt idx="545">
                  <c:v>59.0162499999999</c:v>
                </c:pt>
                <c:pt idx="546">
                  <c:v>41.7096</c:v>
                </c:pt>
                <c:pt idx="547">
                  <c:v>56.2808333333333</c:v>
                </c:pt>
                <c:pt idx="548">
                  <c:v>35.24225</c:v>
                </c:pt>
                <c:pt idx="549">
                  <c:v>73.4006666666666</c:v>
                </c:pt>
                <c:pt idx="550">
                  <c:v>64.4280833333333</c:v>
                </c:pt>
                <c:pt idx="551">
                  <c:v>75.9522499999999</c:v>
                </c:pt>
                <c:pt idx="552">
                  <c:v>53.5320833333333</c:v>
                </c:pt>
                <c:pt idx="553">
                  <c:v>70.23333333333331</c:v>
                </c:pt>
                <c:pt idx="554">
                  <c:v>43.7925</c:v>
                </c:pt>
                <c:pt idx="555">
                  <c:v>43.9679166666666</c:v>
                </c:pt>
                <c:pt idx="556">
                  <c:v>51.145</c:v>
                </c:pt>
                <c:pt idx="557">
                  <c:v>44.2258333333333</c:v>
                </c:pt>
                <c:pt idx="558">
                  <c:v>62.5325</c:v>
                </c:pt>
                <c:pt idx="559">
                  <c:v>83.4608333333333</c:v>
                </c:pt>
                <c:pt idx="560">
                  <c:v>58.6229166666666</c:v>
                </c:pt>
                <c:pt idx="561">
                  <c:v>66.8308333333333</c:v>
                </c:pt>
                <c:pt idx="562">
                  <c:v>53.8358333333333</c:v>
                </c:pt>
                <c:pt idx="563">
                  <c:v>68.9475</c:v>
                </c:pt>
                <c:pt idx="564">
                  <c:v>60.9183333333333</c:v>
                </c:pt>
                <c:pt idx="565">
                  <c:v>65.825</c:v>
                </c:pt>
                <c:pt idx="566">
                  <c:v>45.2466666666666</c:v>
                </c:pt>
                <c:pt idx="567">
                  <c:v>93.7891666666666</c:v>
                </c:pt>
                <c:pt idx="568">
                  <c:v>45.9566666666666</c:v>
                </c:pt>
                <c:pt idx="569">
                  <c:v>71.9991666666666</c:v>
                </c:pt>
                <c:pt idx="570">
                  <c:v>37.19875</c:v>
                </c:pt>
                <c:pt idx="571">
                  <c:v>52.4466666666666</c:v>
                </c:pt>
                <c:pt idx="572">
                  <c:v>42.4991666666666</c:v>
                </c:pt>
                <c:pt idx="573">
                  <c:v>63.8075</c:v>
                </c:pt>
                <c:pt idx="574">
                  <c:v>54.5766666666666</c:v>
                </c:pt>
                <c:pt idx="575">
                  <c:v>55.9825</c:v>
                </c:pt>
                <c:pt idx="576">
                  <c:v>44.2991666666666</c:v>
                </c:pt>
                <c:pt idx="577">
                  <c:v>59.9891666666666</c:v>
                </c:pt>
                <c:pt idx="578">
                  <c:v>51.0329166666666</c:v>
                </c:pt>
                <c:pt idx="579">
                  <c:v>64.2191666666666</c:v>
                </c:pt>
                <c:pt idx="580">
                  <c:v>71.8358333333333</c:v>
                </c:pt>
                <c:pt idx="581">
                  <c:v>76.0375</c:v>
                </c:pt>
                <c:pt idx="582">
                  <c:v>53.73</c:v>
                </c:pt>
                <c:pt idx="583">
                  <c:v>76.7079166666666</c:v>
                </c:pt>
                <c:pt idx="584">
                  <c:v>49.93</c:v>
                </c:pt>
                <c:pt idx="585">
                  <c:v>56.1558333333333</c:v>
                </c:pt>
                <c:pt idx="586">
                  <c:v>49.8691666666666</c:v>
                </c:pt>
                <c:pt idx="587">
                  <c:v>57.0691666666666</c:v>
                </c:pt>
                <c:pt idx="588">
                  <c:v>42.99875</c:v>
                </c:pt>
                <c:pt idx="589">
                  <c:v>50.1279166666666</c:v>
                </c:pt>
                <c:pt idx="590">
                  <c:v>37.5587499999999</c:v>
                </c:pt>
                <c:pt idx="591">
                  <c:v>42.2962499999999</c:v>
                </c:pt>
                <c:pt idx="592">
                  <c:v>47.5333333333333</c:v>
                </c:pt>
                <c:pt idx="593">
                  <c:v>58.02375</c:v>
                </c:pt>
                <c:pt idx="594">
                  <c:v>57.10375</c:v>
                </c:pt>
                <c:pt idx="595">
                  <c:v>68.65208333333329</c:v>
                </c:pt>
                <c:pt idx="596">
                  <c:v>60.0491666666666</c:v>
                </c:pt>
                <c:pt idx="597">
                  <c:v>60.7708333333333</c:v>
                </c:pt>
                <c:pt idx="598">
                  <c:v>52.8570833333333</c:v>
                </c:pt>
                <c:pt idx="599">
                  <c:v>55.77875</c:v>
                </c:pt>
                <c:pt idx="600">
                  <c:v>45.5079166666666</c:v>
                </c:pt>
                <c:pt idx="601">
                  <c:v>57.3620833333333</c:v>
                </c:pt>
                <c:pt idx="602">
                  <c:v>65.62916666666661</c:v>
                </c:pt>
                <c:pt idx="603">
                  <c:v>67.6258333333333</c:v>
                </c:pt>
                <c:pt idx="604">
                  <c:v>51.22375</c:v>
                </c:pt>
                <c:pt idx="605">
                  <c:v>69.5866666666666</c:v>
                </c:pt>
                <c:pt idx="606">
                  <c:v>61.6116666666666</c:v>
                </c:pt>
                <c:pt idx="607">
                  <c:v>54.9283333333333</c:v>
                </c:pt>
                <c:pt idx="608">
                  <c:v>54.774375</c:v>
                </c:pt>
                <c:pt idx="609">
                  <c:v>57.5251666666666</c:v>
                </c:pt>
                <c:pt idx="610">
                  <c:v>55.5259166666666</c:v>
                </c:pt>
                <c:pt idx="611">
                  <c:v>93.17625</c:v>
                </c:pt>
                <c:pt idx="612">
                  <c:v>73.73925</c:v>
                </c:pt>
                <c:pt idx="613">
                  <c:v>67.3714166666666</c:v>
                </c:pt>
                <c:pt idx="614">
                  <c:v>54.0245833333333</c:v>
                </c:pt>
                <c:pt idx="615">
                  <c:v>56.475</c:v>
                </c:pt>
                <c:pt idx="616">
                  <c:v>50.3766666666666</c:v>
                </c:pt>
                <c:pt idx="617">
                  <c:v>41.9158333333333</c:v>
                </c:pt>
                <c:pt idx="618">
                  <c:v>42.0070833333333</c:v>
                </c:pt>
                <c:pt idx="619">
                  <c:v>48.2645833333333</c:v>
                </c:pt>
                <c:pt idx="620">
                  <c:v>57.5816666666666</c:v>
                </c:pt>
                <c:pt idx="621">
                  <c:v>81.2558333333333</c:v>
                </c:pt>
                <c:pt idx="622">
                  <c:v>50.5095833333333</c:v>
                </c:pt>
                <c:pt idx="623">
                  <c:v>61.9158333333333</c:v>
                </c:pt>
                <c:pt idx="624">
                  <c:v>44.4520833333333</c:v>
                </c:pt>
                <c:pt idx="625">
                  <c:v>66.2733333333333</c:v>
                </c:pt>
                <c:pt idx="626">
                  <c:v>56.90625</c:v>
                </c:pt>
                <c:pt idx="627">
                  <c:v>65.3175</c:v>
                </c:pt>
                <c:pt idx="628">
                  <c:v>63.1516666666666</c:v>
                </c:pt>
                <c:pt idx="629">
                  <c:v>78.0254166666666</c:v>
                </c:pt>
                <c:pt idx="630">
                  <c:v>50.1358333333333</c:v>
                </c:pt>
                <c:pt idx="631">
                  <c:v>74.4545833333333</c:v>
                </c:pt>
                <c:pt idx="632">
                  <c:v>47.6004166666666</c:v>
                </c:pt>
                <c:pt idx="633">
                  <c:v>54.03875</c:v>
                </c:pt>
                <c:pt idx="634">
                  <c:v>53.2404166666666</c:v>
                </c:pt>
                <c:pt idx="635">
                  <c:v>79.7545833333333</c:v>
                </c:pt>
                <c:pt idx="636">
                  <c:v>46.8712499999999</c:v>
                </c:pt>
                <c:pt idx="637">
                  <c:v>73.2675</c:v>
                </c:pt>
                <c:pt idx="638">
                  <c:v>49.975</c:v>
                </c:pt>
                <c:pt idx="639">
                  <c:v>77.7662499999999</c:v>
                </c:pt>
                <c:pt idx="640">
                  <c:v>56.20375</c:v>
                </c:pt>
                <c:pt idx="641">
                  <c:v>74.7445833333333</c:v>
                </c:pt>
                <c:pt idx="642">
                  <c:v>55.78375</c:v>
                </c:pt>
                <c:pt idx="643">
                  <c:v>48.4945833333333</c:v>
                </c:pt>
                <c:pt idx="644">
                  <c:v>33.2994444444444</c:v>
                </c:pt>
                <c:pt idx="645">
                  <c:v>40.535</c:v>
                </c:pt>
                <c:pt idx="646">
                  <c:v>33.345</c:v>
                </c:pt>
                <c:pt idx="647">
                  <c:v>44.9583333333333</c:v>
                </c:pt>
                <c:pt idx="648">
                  <c:v>38.8475</c:v>
                </c:pt>
                <c:pt idx="649">
                  <c:v>56.4879166666666</c:v>
                </c:pt>
                <c:pt idx="650">
                  <c:v>44.54875</c:v>
                </c:pt>
                <c:pt idx="651">
                  <c:v>54.9779166666666</c:v>
                </c:pt>
                <c:pt idx="652">
                  <c:v>36.4375</c:v>
                </c:pt>
                <c:pt idx="653">
                  <c:v>56.4187499999999</c:v>
                </c:pt>
                <c:pt idx="654">
                  <c:v>54.0883333333333</c:v>
                </c:pt>
                <c:pt idx="655">
                  <c:v>46.5124999999999</c:v>
                </c:pt>
                <c:pt idx="656">
                  <c:v>45.9966666666666</c:v>
                </c:pt>
                <c:pt idx="657">
                  <c:v>48.3140909090909</c:v>
                </c:pt>
                <c:pt idx="658">
                  <c:v>44.3228571428571</c:v>
                </c:pt>
                <c:pt idx="659">
                  <c:v>39.0049999999999</c:v>
                </c:pt>
                <c:pt idx="660">
                  <c:v>32.4338888888888</c:v>
                </c:pt>
                <c:pt idx="661">
                  <c:v>54.3170833333333</c:v>
                </c:pt>
                <c:pt idx="662">
                  <c:v>54.1154166666666</c:v>
                </c:pt>
                <c:pt idx="663">
                  <c:v>55.4416666666666</c:v>
                </c:pt>
                <c:pt idx="664">
                  <c:v>55.4337499999999</c:v>
                </c:pt>
                <c:pt idx="665">
                  <c:v>42.2208333333333</c:v>
                </c:pt>
                <c:pt idx="666">
                  <c:v>39.7412499999999</c:v>
                </c:pt>
                <c:pt idx="667">
                  <c:v>47.6275</c:v>
                </c:pt>
                <c:pt idx="668">
                  <c:v>51.69725</c:v>
                </c:pt>
                <c:pt idx="669">
                  <c:v>91.08674999999999</c:v>
                </c:pt>
                <c:pt idx="670">
                  <c:v>108.491333333333</c:v>
                </c:pt>
                <c:pt idx="671">
                  <c:v>103.1505</c:v>
                </c:pt>
                <c:pt idx="672">
                  <c:v>44.5545</c:v>
                </c:pt>
                <c:pt idx="673">
                  <c:v>56.4591666666666</c:v>
                </c:pt>
                <c:pt idx="674">
                  <c:v>45.98625</c:v>
                </c:pt>
                <c:pt idx="675">
                  <c:v>45.4258333333333</c:v>
                </c:pt>
                <c:pt idx="676">
                  <c:v>39.857</c:v>
                </c:pt>
                <c:pt idx="677">
                  <c:v>42.8686363636363</c:v>
                </c:pt>
                <c:pt idx="678">
                  <c:v>37.8484999999999</c:v>
                </c:pt>
                <c:pt idx="679">
                  <c:v>47.80625</c:v>
                </c:pt>
                <c:pt idx="680">
                  <c:v>60.9220833333333</c:v>
                </c:pt>
                <c:pt idx="681">
                  <c:v>62.5266666666666</c:v>
                </c:pt>
                <c:pt idx="682">
                  <c:v>80.0262499999999</c:v>
                </c:pt>
                <c:pt idx="683">
                  <c:v>93.38125</c:v>
                </c:pt>
                <c:pt idx="684">
                  <c:v>52.6329166666666</c:v>
                </c:pt>
                <c:pt idx="685">
                  <c:v>66.2979166666666</c:v>
                </c:pt>
                <c:pt idx="686">
                  <c:v>41.9358333333333</c:v>
                </c:pt>
                <c:pt idx="687">
                  <c:v>47.5566666666666</c:v>
                </c:pt>
                <c:pt idx="688">
                  <c:v>51.5362499999999</c:v>
                </c:pt>
                <c:pt idx="689">
                  <c:v>58.0066666666666</c:v>
                </c:pt>
                <c:pt idx="690">
                  <c:v>55.4245833333333</c:v>
                </c:pt>
                <c:pt idx="691">
                  <c:v>69.6895833333333</c:v>
                </c:pt>
                <c:pt idx="692">
                  <c:v>56.5733333333333</c:v>
                </c:pt>
                <c:pt idx="693">
                  <c:v>89.4145833333333</c:v>
                </c:pt>
                <c:pt idx="694">
                  <c:v>65.42541666666661</c:v>
                </c:pt>
                <c:pt idx="695">
                  <c:v>79.21833333333331</c:v>
                </c:pt>
                <c:pt idx="696">
                  <c:v>61.0904166666666</c:v>
                </c:pt>
                <c:pt idx="697">
                  <c:v>82.68458333333329</c:v>
                </c:pt>
                <c:pt idx="698">
                  <c:v>58.4845833333333</c:v>
                </c:pt>
                <c:pt idx="699">
                  <c:v>88.3529166666666</c:v>
                </c:pt>
                <c:pt idx="700">
                  <c:v>68.3441666666666</c:v>
                </c:pt>
                <c:pt idx="701">
                  <c:v>54.7549999999999</c:v>
                </c:pt>
                <c:pt idx="702">
                  <c:v>57.5662499999999</c:v>
                </c:pt>
                <c:pt idx="703">
                  <c:v>53.73375</c:v>
                </c:pt>
                <c:pt idx="704">
                  <c:v>59.6970833333333</c:v>
                </c:pt>
                <c:pt idx="705">
                  <c:v>51.7345833333333</c:v>
                </c:pt>
                <c:pt idx="706">
                  <c:v>38.4233333333333</c:v>
                </c:pt>
                <c:pt idx="707">
                  <c:v>44.9495833333333</c:v>
                </c:pt>
                <c:pt idx="708">
                  <c:v>44.59</c:v>
                </c:pt>
                <c:pt idx="709">
                  <c:v>48.775</c:v>
                </c:pt>
                <c:pt idx="710">
                  <c:v>46.7908333333333</c:v>
                </c:pt>
                <c:pt idx="711">
                  <c:v>56.9729166666666</c:v>
                </c:pt>
                <c:pt idx="712">
                  <c:v>46.9695833333333</c:v>
                </c:pt>
                <c:pt idx="713">
                  <c:v>48.4270833333333</c:v>
                </c:pt>
                <c:pt idx="714">
                  <c:v>42.3508333333333</c:v>
                </c:pt>
                <c:pt idx="715">
                  <c:v>40.6808333333333</c:v>
                </c:pt>
                <c:pt idx="716">
                  <c:v>37.1666666666666</c:v>
                </c:pt>
                <c:pt idx="717">
                  <c:v>38.9608333333333</c:v>
                </c:pt>
                <c:pt idx="718">
                  <c:v>40.2654166666666</c:v>
                </c:pt>
                <c:pt idx="719">
                  <c:v>42.8674999999999</c:v>
                </c:pt>
                <c:pt idx="720">
                  <c:v>49.3962499999999</c:v>
                </c:pt>
                <c:pt idx="721">
                  <c:v>41.4558333333333</c:v>
                </c:pt>
                <c:pt idx="722">
                  <c:v>33.3677272727272</c:v>
                </c:pt>
                <c:pt idx="723">
                  <c:v>43.60125</c:v>
                </c:pt>
                <c:pt idx="724">
                  <c:v>45.1020833333333</c:v>
                </c:pt>
                <c:pt idx="725">
                  <c:v>48.5054166666666</c:v>
                </c:pt>
                <c:pt idx="726">
                  <c:v>40.7454166666666</c:v>
                </c:pt>
                <c:pt idx="727">
                  <c:v>52.2662499999999</c:v>
                </c:pt>
                <c:pt idx="728">
                  <c:v>44.8895833333333</c:v>
                </c:pt>
                <c:pt idx="729">
                  <c:v>42.4995833333333</c:v>
                </c:pt>
                <c:pt idx="730">
                  <c:v>108.187499999999</c:v>
                </c:pt>
                <c:pt idx="731">
                  <c:v>111.245</c:v>
                </c:pt>
                <c:pt idx="732">
                  <c:v>110.513333333333</c:v>
                </c:pt>
                <c:pt idx="733">
                  <c:v>109.415</c:v>
                </c:pt>
                <c:pt idx="734">
                  <c:v>109.898333333333</c:v>
                </c:pt>
                <c:pt idx="735">
                  <c:v>111.870833333333</c:v>
                </c:pt>
                <c:pt idx="736">
                  <c:v>108.641</c:v>
                </c:pt>
                <c:pt idx="737">
                  <c:v>112.475</c:v>
                </c:pt>
                <c:pt idx="738">
                  <c:v>111.093333333333</c:v>
                </c:pt>
                <c:pt idx="739">
                  <c:v>111.433636363636</c:v>
                </c:pt>
                <c:pt idx="740">
                  <c:v>110.707</c:v>
                </c:pt>
                <c:pt idx="741">
                  <c:v>108.410833333333</c:v>
                </c:pt>
                <c:pt idx="742">
                  <c:v>110.375833333333</c:v>
                </c:pt>
                <c:pt idx="743">
                  <c:v>110.207499999999</c:v>
                </c:pt>
                <c:pt idx="744">
                  <c:v>111.74</c:v>
                </c:pt>
                <c:pt idx="745">
                  <c:v>111.213333333333</c:v>
                </c:pt>
                <c:pt idx="746">
                  <c:v>108.968333333333</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c:v>
                </c:pt>
                <c:pt idx="760">
                  <c:v>112.73</c:v>
                </c:pt>
                <c:pt idx="761">
                  <c:v>111.525</c:v>
                </c:pt>
                <c:pt idx="762">
                  <c:v>110.448333333333</c:v>
                </c:pt>
                <c:pt idx="763">
                  <c:v>109.194166666666</c:v>
                </c:pt>
                <c:pt idx="764">
                  <c:v>112.3375</c:v>
                </c:pt>
                <c:pt idx="765">
                  <c:v>109.475</c:v>
                </c:pt>
                <c:pt idx="766">
                  <c:v>109.988571428571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111.340833333333</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111.239166666666</c:v>
                </c:pt>
                <c:pt idx="784">
                  <c:v>110.66</c:v>
                </c:pt>
                <c:pt idx="785">
                  <c:v>110.686666666666</c:v>
                </c:pt>
                <c:pt idx="786">
                  <c:v>110.626666666666</c:v>
                </c:pt>
                <c:pt idx="787">
                  <c:v>111.218333333333</c:v>
                </c:pt>
                <c:pt idx="788">
                  <c:v>110.458333333333</c:v>
                </c:pt>
                <c:pt idx="789">
                  <c:v>109.5825</c:v>
                </c:pt>
                <c:pt idx="790">
                  <c:v>110.054166666666</c:v>
                </c:pt>
                <c:pt idx="791">
                  <c:v>110.781666666666</c:v>
                </c:pt>
                <c:pt idx="792">
                  <c:v>112.41</c:v>
                </c:pt>
                <c:pt idx="793">
                  <c:v>110.198333333333</c:v>
                </c:pt>
                <c:pt idx="794">
                  <c:v>110.217499999999</c:v>
                </c:pt>
                <c:pt idx="795">
                  <c:v>110.13</c:v>
                </c:pt>
                <c:pt idx="796">
                  <c:v>109.869999999999</c:v>
                </c:pt>
                <c:pt idx="797">
                  <c:v>110.466666666666</c:v>
                </c:pt>
                <c:pt idx="798">
                  <c:v>110.5425</c:v>
                </c:pt>
                <c:pt idx="799">
                  <c:v>110.200833333333</c:v>
                </c:pt>
                <c:pt idx="800">
                  <c:v>111.087499999999</c:v>
                </c:pt>
                <c:pt idx="801">
                  <c:v>111.925833333333</c:v>
                </c:pt>
                <c:pt idx="802">
                  <c:v>112.255</c:v>
                </c:pt>
                <c:pt idx="803">
                  <c:v>109.486666666666</c:v>
                </c:pt>
                <c:pt idx="804">
                  <c:v>109.698333333333</c:v>
                </c:pt>
                <c:pt idx="805">
                  <c:v>111.646666666666</c:v>
                </c:pt>
                <c:pt idx="806">
                  <c:v>111.567777777777</c:v>
                </c:pt>
                <c:pt idx="807">
                  <c:v>109.755833333333</c:v>
                </c:pt>
                <c:pt idx="808">
                  <c:v>109.170909090909</c:v>
                </c:pt>
                <c:pt idx="809">
                  <c:v>111.1325</c:v>
                </c:pt>
                <c:pt idx="810">
                  <c:v>109.654166666666</c:v>
                </c:pt>
                <c:pt idx="811">
                  <c:v>109.68</c:v>
                </c:pt>
                <c:pt idx="812">
                  <c:v>110.405833333333</c:v>
                </c:pt>
                <c:pt idx="813">
                  <c:v>112.8225</c:v>
                </c:pt>
                <c:pt idx="814">
                  <c:v>110.1425</c:v>
                </c:pt>
                <c:pt idx="815">
                  <c:v>109.690833333333</c:v>
                </c:pt>
                <c:pt idx="816">
                  <c:v>109.825833333333</c:v>
                </c:pt>
                <c:pt idx="817">
                  <c:v>111.9975</c:v>
                </c:pt>
                <c:pt idx="818">
                  <c:v>111.880833333333</c:v>
                </c:pt>
                <c:pt idx="819">
                  <c:v>112.263333333333</c:v>
                </c:pt>
                <c:pt idx="820">
                  <c:v>110.1575</c:v>
                </c:pt>
                <c:pt idx="821">
                  <c:v>111.238333333333</c:v>
                </c:pt>
                <c:pt idx="822">
                  <c:v>110.713333333333</c:v>
                </c:pt>
                <c:pt idx="823">
                  <c:v>109.839166666666</c:v>
                </c:pt>
                <c:pt idx="824">
                  <c:v>111.431666666666</c:v>
                </c:pt>
                <c:pt idx="825">
                  <c:v>111.125833333333</c:v>
                </c:pt>
                <c:pt idx="826">
                  <c:v>111.320999999999</c:v>
                </c:pt>
                <c:pt idx="827">
                  <c:v>111.665</c:v>
                </c:pt>
                <c:pt idx="828">
                  <c:v>111.086249999999</c:v>
                </c:pt>
                <c:pt idx="829">
                  <c:v>110.289166666666</c:v>
                </c:pt>
                <c:pt idx="830">
                  <c:v>111.447499999999</c:v>
                </c:pt>
                <c:pt idx="831">
                  <c:v>111.652499999999</c:v>
                </c:pt>
                <c:pt idx="832">
                  <c:v>110.511666666666</c:v>
                </c:pt>
                <c:pt idx="833">
                  <c:v>111.26</c:v>
                </c:pt>
                <c:pt idx="834">
                  <c:v>108.296666666666</c:v>
                </c:pt>
                <c:pt idx="835">
                  <c:v>110.400833333333</c:v>
                </c:pt>
                <c:pt idx="836">
                  <c:v>109.865</c:v>
                </c:pt>
                <c:pt idx="837">
                  <c:v>110.7425</c:v>
                </c:pt>
                <c:pt idx="838">
                  <c:v>110.730833333333</c:v>
                </c:pt>
                <c:pt idx="839">
                  <c:v>108.715833333333</c:v>
                </c:pt>
                <c:pt idx="840">
                  <c:v>109.4475</c:v>
                </c:pt>
                <c:pt idx="841">
                  <c:v>111.644999999999</c:v>
                </c:pt>
                <c:pt idx="842">
                  <c:v>111.014999999999</c:v>
                </c:pt>
                <c:pt idx="843">
                  <c:v>110.439166666666</c:v>
                </c:pt>
                <c:pt idx="844">
                  <c:v>109.7925</c:v>
                </c:pt>
                <c:pt idx="845">
                  <c:v>110.529166666666</c:v>
                </c:pt>
                <c:pt idx="846">
                  <c:v>110.634166666666</c:v>
                </c:pt>
                <c:pt idx="847">
                  <c:v>109.004166666666</c:v>
                </c:pt>
                <c:pt idx="848">
                  <c:v>110.425</c:v>
                </c:pt>
                <c:pt idx="849">
                  <c:v>110.660833333333</c:v>
                </c:pt>
                <c:pt idx="850">
                  <c:v>110.2175</c:v>
                </c:pt>
                <c:pt idx="851">
                  <c:v>109.5225</c:v>
                </c:pt>
                <c:pt idx="852">
                  <c:v>111.56</c:v>
                </c:pt>
                <c:pt idx="853">
                  <c:v>108.58</c:v>
                </c:pt>
                <c:pt idx="854">
                  <c:v>110.815833333333</c:v>
                </c:pt>
                <c:pt idx="855">
                  <c:v>110.408333333333</c:v>
                </c:pt>
                <c:pt idx="856">
                  <c:v>111.223333333333</c:v>
                </c:pt>
                <c:pt idx="857">
                  <c:v>109.500833333333</c:v>
                </c:pt>
                <c:pt idx="858">
                  <c:v>111.568888888888</c:v>
                </c:pt>
                <c:pt idx="859">
                  <c:v>109.425</c:v>
                </c:pt>
                <c:pt idx="860">
                  <c:v>110.594</c:v>
                </c:pt>
                <c:pt idx="861">
                  <c:v>111.001666666666</c:v>
                </c:pt>
                <c:pt idx="862">
                  <c:v>110.672222222222</c:v>
                </c:pt>
                <c:pt idx="863">
                  <c:v>110.750833333333</c:v>
                </c:pt>
                <c:pt idx="864">
                  <c:v>109.534545454545</c:v>
                </c:pt>
                <c:pt idx="865">
                  <c:v>111.825833333333</c:v>
                </c:pt>
                <c:pt idx="866">
                  <c:v>109.937499999999</c:v>
                </c:pt>
                <c:pt idx="867">
                  <c:v>110.033333333333</c:v>
                </c:pt>
                <c:pt idx="868">
                  <c:v>110.322499999999</c:v>
                </c:pt>
                <c:pt idx="869">
                  <c:v>112.010833333333</c:v>
                </c:pt>
                <c:pt idx="870">
                  <c:v>111.680833333333</c:v>
                </c:pt>
                <c:pt idx="871">
                  <c:v>110.705833333333</c:v>
                </c:pt>
                <c:pt idx="872">
                  <c:v>109.649999999999</c:v>
                </c:pt>
                <c:pt idx="873">
                  <c:v>110.38</c:v>
                </c:pt>
                <c:pt idx="874">
                  <c:v>112.0725</c:v>
                </c:pt>
                <c:pt idx="875">
                  <c:v>110.425454545454</c:v>
                </c:pt>
                <c:pt idx="876">
                  <c:v>107.849</c:v>
                </c:pt>
                <c:pt idx="877">
                  <c:v>109.603333333333</c:v>
                </c:pt>
                <c:pt idx="878">
                  <c:v>110.657142857142</c:v>
                </c:pt>
                <c:pt idx="879">
                  <c:v>110.185833333333</c:v>
                </c:pt>
                <c:pt idx="880">
                  <c:v>108.954999999999</c:v>
                </c:pt>
                <c:pt idx="881">
                  <c:v>111.346666666666</c:v>
                </c:pt>
                <c:pt idx="882">
                  <c:v>109.241666666666</c:v>
                </c:pt>
                <c:pt idx="883">
                  <c:v>110.784166666666</c:v>
                </c:pt>
                <c:pt idx="884">
                  <c:v>110.381666666666</c:v>
                </c:pt>
                <c:pt idx="885">
                  <c:v>110.847499999999</c:v>
                </c:pt>
                <c:pt idx="886">
                  <c:v>110.451666666666</c:v>
                </c:pt>
                <c:pt idx="887">
                  <c:v>110.620833333333</c:v>
                </c:pt>
                <c:pt idx="888">
                  <c:v>110.661818181818</c:v>
                </c:pt>
                <c:pt idx="889">
                  <c:v>109.991666666666</c:v>
                </c:pt>
                <c:pt idx="890">
                  <c:v>111.174444444444</c:v>
                </c:pt>
                <c:pt idx="891">
                  <c:v>111.3525</c:v>
                </c:pt>
                <c:pt idx="892">
                  <c:v>111.416249999999</c:v>
                </c:pt>
                <c:pt idx="893">
                  <c:v>112.174</c:v>
                </c:pt>
                <c:pt idx="894">
                  <c:v>109.81</c:v>
                </c:pt>
                <c:pt idx="895">
                  <c:v>108.751818181818</c:v>
                </c:pt>
                <c:pt idx="896">
                  <c:v>112.31875</c:v>
                </c:pt>
                <c:pt idx="897">
                  <c:v>110.475833333333</c:v>
                </c:pt>
                <c:pt idx="898">
                  <c:v>110.975714285714</c:v>
                </c:pt>
                <c:pt idx="899">
                  <c:v>109.715833333333</c:v>
                </c:pt>
                <c:pt idx="900">
                  <c:v>111.194166666666</c:v>
                </c:pt>
                <c:pt idx="901">
                  <c:v>111.438333333333</c:v>
                </c:pt>
                <c:pt idx="902">
                  <c:v>111.075555555555</c:v>
                </c:pt>
                <c:pt idx="903">
                  <c:v>111.923333333333</c:v>
                </c:pt>
                <c:pt idx="904">
                  <c:v>109.86</c:v>
                </c:pt>
                <c:pt idx="905">
                  <c:v>111.731111111111</c:v>
                </c:pt>
                <c:pt idx="906">
                  <c:v>109.65</c:v>
                </c:pt>
                <c:pt idx="907">
                  <c:v>109.644444444444</c:v>
                </c:pt>
                <c:pt idx="908">
                  <c:v>113.766666666666</c:v>
                </c:pt>
                <c:pt idx="909">
                  <c:v>109.075</c:v>
                </c:pt>
                <c:pt idx="910">
                  <c:v>94.1583333333333</c:v>
                </c:pt>
                <c:pt idx="911">
                  <c:v>95.01</c:v>
                </c:pt>
                <c:pt idx="912">
                  <c:v>97.0042857142857</c:v>
                </c:pt>
                <c:pt idx="913">
                  <c:v>91.095</c:v>
                </c:pt>
                <c:pt idx="914">
                  <c:v>93.65333333333329</c:v>
                </c:pt>
                <c:pt idx="915">
                  <c:v>93.1499999999999</c:v>
                </c:pt>
                <c:pt idx="916">
                  <c:v>91.3191666666666</c:v>
                </c:pt>
                <c:pt idx="917">
                  <c:v>92.2424999999999</c:v>
                </c:pt>
                <c:pt idx="918">
                  <c:v>94.6399999999999</c:v>
                </c:pt>
                <c:pt idx="919">
                  <c:v>93.1941666666666</c:v>
                </c:pt>
                <c:pt idx="920">
                  <c:v>93.35</c:v>
                </c:pt>
                <c:pt idx="921">
                  <c:v>90.4625</c:v>
                </c:pt>
                <c:pt idx="922">
                  <c:v>98.07</c:v>
                </c:pt>
                <c:pt idx="923">
                  <c:v>92.2858333333333</c:v>
                </c:pt>
                <c:pt idx="924">
                  <c:v>95.5274999999999</c:v>
                </c:pt>
                <c:pt idx="925">
                  <c:v>94.65333333333329</c:v>
                </c:pt>
                <c:pt idx="926">
                  <c:v>90.4866666666666</c:v>
                </c:pt>
                <c:pt idx="927">
                  <c:v>93.8391666666666</c:v>
                </c:pt>
                <c:pt idx="928">
                  <c:v>94.4691666666666</c:v>
                </c:pt>
                <c:pt idx="929">
                  <c:v>93.63249999999999</c:v>
                </c:pt>
                <c:pt idx="930">
                  <c:v>95.8958333333333</c:v>
                </c:pt>
                <c:pt idx="931">
                  <c:v>91.8391666666666</c:v>
                </c:pt>
                <c:pt idx="932">
                  <c:v>93.1374999999999</c:v>
                </c:pt>
                <c:pt idx="933">
                  <c:v>94.0925</c:v>
                </c:pt>
                <c:pt idx="934">
                  <c:v>92.8508333333333</c:v>
                </c:pt>
                <c:pt idx="935">
                  <c:v>95.7441666666666</c:v>
                </c:pt>
                <c:pt idx="936">
                  <c:v>92.7408333333333</c:v>
                </c:pt>
                <c:pt idx="937">
                  <c:v>90.0875</c:v>
                </c:pt>
                <c:pt idx="938">
                  <c:v>92.1524999999999</c:v>
                </c:pt>
                <c:pt idx="939">
                  <c:v>95.6875</c:v>
                </c:pt>
                <c:pt idx="940">
                  <c:v>91.1925</c:v>
                </c:pt>
                <c:pt idx="941">
                  <c:v>93.9166666666666</c:v>
                </c:pt>
                <c:pt idx="942">
                  <c:v>90.2541666666666</c:v>
                </c:pt>
                <c:pt idx="943">
                  <c:v>93.1008333333333</c:v>
                </c:pt>
                <c:pt idx="944">
                  <c:v>96.1633333333333</c:v>
                </c:pt>
                <c:pt idx="945">
                  <c:v>92.9725</c:v>
                </c:pt>
                <c:pt idx="946">
                  <c:v>88.9099999999999</c:v>
                </c:pt>
                <c:pt idx="947">
                  <c:v>93.1424999999999</c:v>
                </c:pt>
                <c:pt idx="948">
                  <c:v>93.2408333333333</c:v>
                </c:pt>
                <c:pt idx="949">
                  <c:v>91.87083333333329</c:v>
                </c:pt>
                <c:pt idx="950">
                  <c:v>92.87333333333331</c:v>
                </c:pt>
                <c:pt idx="951">
                  <c:v>88.7075</c:v>
                </c:pt>
                <c:pt idx="952">
                  <c:v>92.9283333333333</c:v>
                </c:pt>
                <c:pt idx="953">
                  <c:v>94.2166666666666</c:v>
                </c:pt>
                <c:pt idx="954">
                  <c:v>90.96833333333331</c:v>
                </c:pt>
                <c:pt idx="955">
                  <c:v>93.7708333333333</c:v>
                </c:pt>
                <c:pt idx="956">
                  <c:v>97.5008333333333</c:v>
                </c:pt>
                <c:pt idx="957">
                  <c:v>95.9941666666666</c:v>
                </c:pt>
                <c:pt idx="958">
                  <c:v>92.9541666666666</c:v>
                </c:pt>
                <c:pt idx="959">
                  <c:v>93.9225</c:v>
                </c:pt>
                <c:pt idx="960">
                  <c:v>94.0666666666666</c:v>
                </c:pt>
                <c:pt idx="961">
                  <c:v>91.63833333333331</c:v>
                </c:pt>
                <c:pt idx="962">
                  <c:v>92.29333333333329</c:v>
                </c:pt>
                <c:pt idx="963">
                  <c:v>90.27249999999999</c:v>
                </c:pt>
                <c:pt idx="964">
                  <c:v>96.4383333333333</c:v>
                </c:pt>
                <c:pt idx="965">
                  <c:v>93.6675</c:v>
                </c:pt>
                <c:pt idx="966">
                  <c:v>90.6622222222222</c:v>
                </c:pt>
                <c:pt idx="967">
                  <c:v>93.67666666666661</c:v>
                </c:pt>
                <c:pt idx="968">
                  <c:v>89.3971428571428</c:v>
                </c:pt>
                <c:pt idx="969">
                  <c:v>93.32583333333331</c:v>
                </c:pt>
                <c:pt idx="970">
                  <c:v>95.8975</c:v>
                </c:pt>
                <c:pt idx="971">
                  <c:v>91.9563636363636</c:v>
                </c:pt>
                <c:pt idx="972">
                  <c:v>92.4628571428571</c:v>
                </c:pt>
                <c:pt idx="973">
                  <c:v>95.3849999999999</c:v>
                </c:pt>
                <c:pt idx="974">
                  <c:v>90.8475</c:v>
                </c:pt>
                <c:pt idx="975">
                  <c:v>93.6633333333333</c:v>
                </c:pt>
                <c:pt idx="976">
                  <c:v>90.4866666666666</c:v>
                </c:pt>
                <c:pt idx="977">
                  <c:v>97.2063636363636</c:v>
                </c:pt>
                <c:pt idx="978">
                  <c:v>95.41833333333329</c:v>
                </c:pt>
                <c:pt idx="979">
                  <c:v>96.34333333333331</c:v>
                </c:pt>
                <c:pt idx="980">
                  <c:v>91.4966666666666</c:v>
                </c:pt>
                <c:pt idx="981">
                  <c:v>93.4458333333333</c:v>
                </c:pt>
                <c:pt idx="982">
                  <c:v>98.2749999999999</c:v>
                </c:pt>
                <c:pt idx="983">
                  <c:v>94.35599999999999</c:v>
                </c:pt>
                <c:pt idx="984">
                  <c:v>93.0085714285714</c:v>
                </c:pt>
                <c:pt idx="985">
                  <c:v>94.2666666666666</c:v>
                </c:pt>
                <c:pt idx="986">
                  <c:v>94.05833333333329</c:v>
                </c:pt>
                <c:pt idx="987">
                  <c:v>94.7066666666666</c:v>
                </c:pt>
                <c:pt idx="988">
                  <c:v>92.3049999999999</c:v>
                </c:pt>
                <c:pt idx="989">
                  <c:v>91.3066666666666</c:v>
                </c:pt>
                <c:pt idx="990">
                  <c:v>90.8958333333333</c:v>
                </c:pt>
                <c:pt idx="991">
                  <c:v>92.3483333333333</c:v>
                </c:pt>
                <c:pt idx="992">
                  <c:v>95.63</c:v>
                </c:pt>
                <c:pt idx="993">
                  <c:v>93.3981818181818</c:v>
                </c:pt>
                <c:pt idx="994">
                  <c:v>96.20375</c:v>
                </c:pt>
                <c:pt idx="995">
                  <c:v>94.4441666666666</c:v>
                </c:pt>
                <c:pt idx="996">
                  <c:v>92.0175</c:v>
                </c:pt>
                <c:pt idx="997">
                  <c:v>95.2124999999999</c:v>
                </c:pt>
                <c:pt idx="998">
                  <c:v>95.2622222222222</c:v>
                </c:pt>
                <c:pt idx="999">
                  <c:v>92.7383333333333</c:v>
                </c:pt>
                <c:pt idx="1000">
                  <c:v>96.78375</c:v>
                </c:pt>
                <c:pt idx="1001">
                  <c:v>94.0483333333333</c:v>
                </c:pt>
                <c:pt idx="1002">
                  <c:v>91.7272727272727</c:v>
                </c:pt>
                <c:pt idx="1003">
                  <c:v>92.79</c:v>
                </c:pt>
                <c:pt idx="1004">
                  <c:v>91.99</c:v>
                </c:pt>
                <c:pt idx="1005">
                  <c:v>90.05</c:v>
                </c:pt>
                <c:pt idx="1006">
                  <c:v>93.4916666666666</c:v>
                </c:pt>
                <c:pt idx="1007">
                  <c:v>90.9991666666666</c:v>
                </c:pt>
                <c:pt idx="1008">
                  <c:v>93.2666666666666</c:v>
                </c:pt>
                <c:pt idx="1009">
                  <c:v>91.9991666666666</c:v>
                </c:pt>
                <c:pt idx="1010">
                  <c:v>90.3075</c:v>
                </c:pt>
                <c:pt idx="1011">
                  <c:v>91.4241666666666</c:v>
                </c:pt>
                <c:pt idx="1012">
                  <c:v>92.9875</c:v>
                </c:pt>
                <c:pt idx="1013">
                  <c:v>96.7091666666666</c:v>
                </c:pt>
                <c:pt idx="1014">
                  <c:v>94.1525</c:v>
                </c:pt>
                <c:pt idx="1015">
                  <c:v>94.87333333333331</c:v>
                </c:pt>
                <c:pt idx="1016">
                  <c:v>95.1333333333333</c:v>
                </c:pt>
                <c:pt idx="1017">
                  <c:v>93.0208333333333</c:v>
                </c:pt>
                <c:pt idx="1018">
                  <c:v>96.2942857142857</c:v>
                </c:pt>
                <c:pt idx="1019">
                  <c:v>94.9225</c:v>
                </c:pt>
                <c:pt idx="1020">
                  <c:v>92.6425</c:v>
                </c:pt>
                <c:pt idx="1021">
                  <c:v>93.2983333333333</c:v>
                </c:pt>
                <c:pt idx="1022">
                  <c:v>90.0475</c:v>
                </c:pt>
                <c:pt idx="1023">
                  <c:v>93.3483333333333</c:v>
                </c:pt>
                <c:pt idx="1024">
                  <c:v>91.8725</c:v>
                </c:pt>
                <c:pt idx="1025">
                  <c:v>89.7658333333333</c:v>
                </c:pt>
                <c:pt idx="1026">
                  <c:v>93.4583333333333</c:v>
                </c:pt>
                <c:pt idx="1027">
                  <c:v>91.8058333333333</c:v>
                </c:pt>
                <c:pt idx="1028">
                  <c:v>94.9522222222222</c:v>
                </c:pt>
                <c:pt idx="1029">
                  <c:v>95.8941666666666</c:v>
                </c:pt>
                <c:pt idx="1030">
                  <c:v>90.925</c:v>
                </c:pt>
                <c:pt idx="1031">
                  <c:v>91.3272727272727</c:v>
                </c:pt>
                <c:pt idx="1032">
                  <c:v>89.5279999999999</c:v>
                </c:pt>
                <c:pt idx="1033">
                  <c:v>95.9924999999999</c:v>
                </c:pt>
                <c:pt idx="1034">
                  <c:v>95.7575</c:v>
                </c:pt>
                <c:pt idx="1035">
                  <c:v>88.09083333333329</c:v>
                </c:pt>
                <c:pt idx="1036">
                  <c:v>91.1188888888888</c:v>
                </c:pt>
                <c:pt idx="1037">
                  <c:v>88.7741666666666</c:v>
                </c:pt>
                <c:pt idx="1038">
                  <c:v>91.8933333333333</c:v>
                </c:pt>
                <c:pt idx="1039">
                  <c:v>91.9525</c:v>
                </c:pt>
                <c:pt idx="1040">
                  <c:v>94.505</c:v>
                </c:pt>
                <c:pt idx="1041">
                  <c:v>91.5149999999999</c:v>
                </c:pt>
                <c:pt idx="1042">
                  <c:v>92.745</c:v>
                </c:pt>
                <c:pt idx="1043">
                  <c:v>89.0924999999999</c:v>
                </c:pt>
                <c:pt idx="1044">
                  <c:v>98.2424999999999</c:v>
                </c:pt>
                <c:pt idx="1045">
                  <c:v>93.0108333333333</c:v>
                </c:pt>
                <c:pt idx="1046">
                  <c:v>92.3566666666666</c:v>
                </c:pt>
                <c:pt idx="1047">
                  <c:v>93.0783333333333</c:v>
                </c:pt>
                <c:pt idx="1048">
                  <c:v>92.9074999999999</c:v>
                </c:pt>
                <c:pt idx="1049">
                  <c:v>92.0749999999999</c:v>
                </c:pt>
                <c:pt idx="1050">
                  <c:v>90.5741666666666</c:v>
                </c:pt>
                <c:pt idx="1051">
                  <c:v>91.5666666666666</c:v>
                </c:pt>
                <c:pt idx="1052">
                  <c:v>90.6499999999999</c:v>
                </c:pt>
                <c:pt idx="1053">
                  <c:v>93.17999999999989</c:v>
                </c:pt>
                <c:pt idx="1054">
                  <c:v>92.729</c:v>
                </c:pt>
                <c:pt idx="1055">
                  <c:v>91.3466666666666</c:v>
                </c:pt>
                <c:pt idx="1056">
                  <c:v>97.3666666666666</c:v>
                </c:pt>
                <c:pt idx="1057">
                  <c:v>90.3758333333333</c:v>
                </c:pt>
                <c:pt idx="1058">
                  <c:v>87.475</c:v>
                </c:pt>
                <c:pt idx="1059">
                  <c:v>94.5899999999999</c:v>
                </c:pt>
                <c:pt idx="1060">
                  <c:v>92.35250000000001</c:v>
                </c:pt>
                <c:pt idx="1061">
                  <c:v>93.9191666666666</c:v>
                </c:pt>
                <c:pt idx="1062">
                  <c:v>92.7033333333333</c:v>
                </c:pt>
                <c:pt idx="1063">
                  <c:v>89.9275</c:v>
                </c:pt>
                <c:pt idx="1064">
                  <c:v>92.6549999999999</c:v>
                </c:pt>
                <c:pt idx="1065">
                  <c:v>93.8058333333333</c:v>
                </c:pt>
                <c:pt idx="1066">
                  <c:v>91.4025</c:v>
                </c:pt>
                <c:pt idx="1067">
                  <c:v>92.4966666666666</c:v>
                </c:pt>
                <c:pt idx="1068">
                  <c:v>90.9266666666666</c:v>
                </c:pt>
                <c:pt idx="1069">
                  <c:v>95.9133333333333</c:v>
                </c:pt>
                <c:pt idx="1070">
                  <c:v>92.82250000000001</c:v>
                </c:pt>
                <c:pt idx="1071">
                  <c:v>93.8058333333333</c:v>
                </c:pt>
                <c:pt idx="1072">
                  <c:v>96.0555555555555</c:v>
                </c:pt>
                <c:pt idx="1073">
                  <c:v>91.5766666666666</c:v>
                </c:pt>
                <c:pt idx="1074">
                  <c:v>90.30249999999999</c:v>
                </c:pt>
                <c:pt idx="1075">
                  <c:v>93.0091666666666</c:v>
                </c:pt>
                <c:pt idx="1076">
                  <c:v>95.102</c:v>
                </c:pt>
                <c:pt idx="1077">
                  <c:v>93.8316666666666</c:v>
                </c:pt>
                <c:pt idx="1078">
                  <c:v>92.270909090909</c:v>
                </c:pt>
                <c:pt idx="1079">
                  <c:v>95.8491666666666</c:v>
                </c:pt>
                <c:pt idx="1080">
                  <c:v>92.8949999999999</c:v>
                </c:pt>
                <c:pt idx="1081">
                  <c:v>97.4591666666666</c:v>
                </c:pt>
                <c:pt idx="1082">
                  <c:v>90.8983333333333</c:v>
                </c:pt>
                <c:pt idx="1083">
                  <c:v>92.4224999999999</c:v>
                </c:pt>
                <c:pt idx="1084">
                  <c:v>96.0475</c:v>
                </c:pt>
                <c:pt idx="1085">
                  <c:v>92.85833333333331</c:v>
                </c:pt>
                <c:pt idx="1086">
                  <c:v>96.7766666666666</c:v>
                </c:pt>
                <c:pt idx="1087">
                  <c:v>93.7825</c:v>
                </c:pt>
                <c:pt idx="1088">
                  <c:v>91.8458333333333</c:v>
                </c:pt>
                <c:pt idx="1089">
                  <c:v>94.4766666666666</c:v>
                </c:pt>
                <c:pt idx="1090">
                  <c:v>95.4299999999999</c:v>
                </c:pt>
                <c:pt idx="1091">
                  <c:v>92.9616666666666</c:v>
                </c:pt>
                <c:pt idx="1092">
                  <c:v>94.66125</c:v>
                </c:pt>
                <c:pt idx="1093">
                  <c:v>91.62916666666661</c:v>
                </c:pt>
                <c:pt idx="1094">
                  <c:v>93.8725</c:v>
                </c:pt>
                <c:pt idx="1095">
                  <c:v>94.7491666666666</c:v>
                </c:pt>
                <c:pt idx="1096">
                  <c:v>94.245</c:v>
                </c:pt>
                <c:pt idx="1097">
                  <c:v>90.465</c:v>
                </c:pt>
                <c:pt idx="1098">
                  <c:v>94.0516666666666</c:v>
                </c:pt>
                <c:pt idx="1099">
                  <c:v>94.5841666666666</c:v>
                </c:pt>
                <c:pt idx="1100">
                  <c:v>90.3633333333333</c:v>
                </c:pt>
                <c:pt idx="1101">
                  <c:v>94.0141666666666</c:v>
                </c:pt>
                <c:pt idx="1102">
                  <c:v>91.4175</c:v>
                </c:pt>
                <c:pt idx="1103">
                  <c:v>94.4533333333333</c:v>
                </c:pt>
                <c:pt idx="1104">
                  <c:v>94.17083333333331</c:v>
                </c:pt>
                <c:pt idx="1105">
                  <c:v>93.12</c:v>
                </c:pt>
                <c:pt idx="1106">
                  <c:v>96.3483333333333</c:v>
                </c:pt>
                <c:pt idx="1107">
                  <c:v>92.2325</c:v>
                </c:pt>
                <c:pt idx="1108">
                  <c:v>95.0158333333333</c:v>
                </c:pt>
                <c:pt idx="1109">
                  <c:v>93.6491666666666</c:v>
                </c:pt>
                <c:pt idx="1110">
                  <c:v>93.27833333333329</c:v>
                </c:pt>
                <c:pt idx="1111">
                  <c:v>92.9558333333333</c:v>
                </c:pt>
                <c:pt idx="1112">
                  <c:v>90.9241666666666</c:v>
                </c:pt>
                <c:pt idx="1113">
                  <c:v>92.7033333333333</c:v>
                </c:pt>
                <c:pt idx="1114">
                  <c:v>93.4016666666666</c:v>
                </c:pt>
                <c:pt idx="1115">
                  <c:v>90.6333333333333</c:v>
                </c:pt>
                <c:pt idx="1116">
                  <c:v>92.2666666666666</c:v>
                </c:pt>
                <c:pt idx="1117">
                  <c:v>91.1158333333333</c:v>
                </c:pt>
                <c:pt idx="1118">
                  <c:v>92.4158333333333</c:v>
                </c:pt>
                <c:pt idx="1119">
                  <c:v>94.9241666666666</c:v>
                </c:pt>
                <c:pt idx="1120">
                  <c:v>86.4416666666666</c:v>
                </c:pt>
                <c:pt idx="1121">
                  <c:v>93.5858333333333</c:v>
                </c:pt>
                <c:pt idx="1122">
                  <c:v>91.0883333333333</c:v>
                </c:pt>
                <c:pt idx="1123">
                  <c:v>89.0258333333333</c:v>
                </c:pt>
                <c:pt idx="1124">
                  <c:v>92.5241666666666</c:v>
                </c:pt>
                <c:pt idx="1125">
                  <c:v>90.2191666666666</c:v>
                </c:pt>
                <c:pt idx="1126">
                  <c:v>93.8841666666666</c:v>
                </c:pt>
                <c:pt idx="1127">
                  <c:v>93.74583333333329</c:v>
                </c:pt>
                <c:pt idx="1128">
                  <c:v>95.7474999999999</c:v>
                </c:pt>
                <c:pt idx="1129">
                  <c:v>90.9741666666666</c:v>
                </c:pt>
                <c:pt idx="1130">
                  <c:v>94.1666666666666</c:v>
                </c:pt>
                <c:pt idx="1131">
                  <c:v>96.3841666666666</c:v>
                </c:pt>
                <c:pt idx="1132">
                  <c:v>94.8158333333333</c:v>
                </c:pt>
                <c:pt idx="1133">
                  <c:v>95.5475</c:v>
                </c:pt>
                <c:pt idx="1134">
                  <c:v>90.9749999999999</c:v>
                </c:pt>
                <c:pt idx="1135">
                  <c:v>92.1441666666666</c:v>
                </c:pt>
                <c:pt idx="1136">
                  <c:v>91.5044444444444</c:v>
                </c:pt>
                <c:pt idx="1137">
                  <c:v>94.92083333333331</c:v>
                </c:pt>
                <c:pt idx="1138">
                  <c:v>95.2141666666666</c:v>
                </c:pt>
                <c:pt idx="1139">
                  <c:v>94.0866666666666</c:v>
                </c:pt>
                <c:pt idx="1140">
                  <c:v>92.9099999999999</c:v>
                </c:pt>
                <c:pt idx="1141">
                  <c:v>92.4741666666666</c:v>
                </c:pt>
                <c:pt idx="1142">
                  <c:v>89.7575</c:v>
                </c:pt>
                <c:pt idx="1143">
                  <c:v>93.0774999999999</c:v>
                </c:pt>
                <c:pt idx="1144">
                  <c:v>90.88833333333331</c:v>
                </c:pt>
                <c:pt idx="1145">
                  <c:v>93.18000000000001</c:v>
                </c:pt>
                <c:pt idx="1146">
                  <c:v>92.5633333333333</c:v>
                </c:pt>
                <c:pt idx="1147">
                  <c:v>94.2608333333333</c:v>
                </c:pt>
                <c:pt idx="1148">
                  <c:v>88.2408333333333</c:v>
                </c:pt>
                <c:pt idx="1149">
                  <c:v>92.0316666666666</c:v>
                </c:pt>
                <c:pt idx="1150">
                  <c:v>92.8675</c:v>
                </c:pt>
                <c:pt idx="1151">
                  <c:v>91.5416666666666</c:v>
                </c:pt>
                <c:pt idx="1152">
                  <c:v>94.8541666666666</c:v>
                </c:pt>
                <c:pt idx="1153">
                  <c:v>90.8875</c:v>
                </c:pt>
                <c:pt idx="1154">
                  <c:v>92.57916666666659</c:v>
                </c:pt>
                <c:pt idx="1155">
                  <c:v>95.4225</c:v>
                </c:pt>
                <c:pt idx="1156">
                  <c:v>94.6408333333333</c:v>
                </c:pt>
                <c:pt idx="1157">
                  <c:v>94.0691666666666</c:v>
                </c:pt>
                <c:pt idx="1158">
                  <c:v>91.7883333333333</c:v>
                </c:pt>
                <c:pt idx="1159">
                  <c:v>88.1075</c:v>
                </c:pt>
                <c:pt idx="1160">
                  <c:v>92.0533333333333</c:v>
                </c:pt>
                <c:pt idx="1161">
                  <c:v>94.4275</c:v>
                </c:pt>
                <c:pt idx="1162">
                  <c:v>94.7858333333333</c:v>
                </c:pt>
                <c:pt idx="1163">
                  <c:v>92.865</c:v>
                </c:pt>
                <c:pt idx="1164">
                  <c:v>91.60583333333329</c:v>
                </c:pt>
                <c:pt idx="1165">
                  <c:v>94.4483333333333</c:v>
                </c:pt>
                <c:pt idx="1166">
                  <c:v>89.0949999999999</c:v>
                </c:pt>
                <c:pt idx="1167">
                  <c:v>95.37</c:v>
                </c:pt>
                <c:pt idx="1168">
                  <c:v>92.7591666666666</c:v>
                </c:pt>
                <c:pt idx="1169">
                  <c:v>96.8616666666666</c:v>
                </c:pt>
                <c:pt idx="1170">
                  <c:v>92.8933333333333</c:v>
                </c:pt>
                <c:pt idx="1171">
                  <c:v>91.62</c:v>
                </c:pt>
                <c:pt idx="1172">
                  <c:v>95.9883333333333</c:v>
                </c:pt>
                <c:pt idx="1173">
                  <c:v>94.5883333333333</c:v>
                </c:pt>
                <c:pt idx="1174">
                  <c:v>94.0316666666666</c:v>
                </c:pt>
                <c:pt idx="1175">
                  <c:v>93.4166666666666</c:v>
                </c:pt>
                <c:pt idx="1176">
                  <c:v>91.3158333333333</c:v>
                </c:pt>
                <c:pt idx="1177">
                  <c:v>93.2275</c:v>
                </c:pt>
                <c:pt idx="1178">
                  <c:v>95.255</c:v>
                </c:pt>
                <c:pt idx="1179">
                  <c:v>95.5775</c:v>
                </c:pt>
                <c:pt idx="1180">
                  <c:v>92.415</c:v>
                </c:pt>
                <c:pt idx="1181">
                  <c:v>95.4933333333333</c:v>
                </c:pt>
                <c:pt idx="1182">
                  <c:v>94.87916666666661</c:v>
                </c:pt>
                <c:pt idx="1183">
                  <c:v>91.33</c:v>
                </c:pt>
                <c:pt idx="1184">
                  <c:v>92.035</c:v>
                </c:pt>
                <c:pt idx="1185">
                  <c:v>93.3016666666666</c:v>
                </c:pt>
                <c:pt idx="1186">
                  <c:v>92.2516666666666</c:v>
                </c:pt>
                <c:pt idx="1187">
                  <c:v>93.82916666666659</c:v>
                </c:pt>
                <c:pt idx="1188">
                  <c:v>96.95083333333331</c:v>
                </c:pt>
                <c:pt idx="1189">
                  <c:v>89.1116666666666</c:v>
                </c:pt>
                <c:pt idx="1190">
                  <c:v>93.70083333333331</c:v>
                </c:pt>
                <c:pt idx="1191">
                  <c:v>91.8216666666666</c:v>
                </c:pt>
                <c:pt idx="1192">
                  <c:v>91.17666666666661</c:v>
                </c:pt>
                <c:pt idx="1193">
                  <c:v>93.9674999999999</c:v>
                </c:pt>
                <c:pt idx="1194">
                  <c:v>96.0166666666667</c:v>
                </c:pt>
                <c:pt idx="1195">
                  <c:v>93.3</c:v>
                </c:pt>
                <c:pt idx="1196">
                  <c:v>93.4872727272727</c:v>
                </c:pt>
                <c:pt idx="1197">
                  <c:v>92.5341666666666</c:v>
                </c:pt>
                <c:pt idx="1198">
                  <c:v>90.46833333333331</c:v>
                </c:pt>
                <c:pt idx="1199">
                  <c:v>94.8325</c:v>
                </c:pt>
                <c:pt idx="1200">
                  <c:v>95.145</c:v>
                </c:pt>
                <c:pt idx="1201">
                  <c:v>93.2675</c:v>
                </c:pt>
                <c:pt idx="1202">
                  <c:v>94.01333333333331</c:v>
                </c:pt>
                <c:pt idx="1203">
                  <c:v>95.63</c:v>
                </c:pt>
                <c:pt idx="1204">
                  <c:v>92.1958333333333</c:v>
                </c:pt>
                <c:pt idx="1205">
                  <c:v>91.5166666666666</c:v>
                </c:pt>
                <c:pt idx="1206">
                  <c:v>94.71833333333331</c:v>
                </c:pt>
                <c:pt idx="1207">
                  <c:v>93.7083333333333</c:v>
                </c:pt>
                <c:pt idx="1208">
                  <c:v>88.9275</c:v>
                </c:pt>
                <c:pt idx="1209">
                  <c:v>92.02833333333329</c:v>
                </c:pt>
                <c:pt idx="1210">
                  <c:v>93.1616666666666</c:v>
                </c:pt>
                <c:pt idx="1211">
                  <c:v>94.2766666666666</c:v>
                </c:pt>
                <c:pt idx="1212">
                  <c:v>89.2083333333333</c:v>
                </c:pt>
                <c:pt idx="1213">
                  <c:v>94.7433333333333</c:v>
                </c:pt>
                <c:pt idx="1214">
                  <c:v>89.8758333333333</c:v>
                </c:pt>
                <c:pt idx="1215">
                  <c:v>90.9066666666666</c:v>
                </c:pt>
                <c:pt idx="1216">
                  <c:v>94.0058333333333</c:v>
                </c:pt>
                <c:pt idx="1217">
                  <c:v>92.4141666666666</c:v>
                </c:pt>
                <c:pt idx="1218">
                  <c:v>92.8316666666666</c:v>
                </c:pt>
                <c:pt idx="1219">
                  <c:v>92.375</c:v>
                </c:pt>
                <c:pt idx="1220">
                  <c:v>89.3691666666666</c:v>
                </c:pt>
                <c:pt idx="1221">
                  <c:v>93.37083333333329</c:v>
                </c:pt>
                <c:pt idx="1222">
                  <c:v>91.3191666666666</c:v>
                </c:pt>
                <c:pt idx="1223">
                  <c:v>91.6333333333333</c:v>
                </c:pt>
                <c:pt idx="1224">
                  <c:v>93.6541666666666</c:v>
                </c:pt>
                <c:pt idx="1225">
                  <c:v>93.0949999999999</c:v>
                </c:pt>
                <c:pt idx="1226">
                  <c:v>93.77500000000001</c:v>
                </c:pt>
                <c:pt idx="1227">
                  <c:v>88.9525</c:v>
                </c:pt>
                <c:pt idx="1228">
                  <c:v>92.9941666666666</c:v>
                </c:pt>
                <c:pt idx="1229">
                  <c:v>97.9708333333333</c:v>
                </c:pt>
                <c:pt idx="1230">
                  <c:v>92.3633333333333</c:v>
                </c:pt>
                <c:pt idx="1231">
                  <c:v>93.6791666666666</c:v>
                </c:pt>
                <c:pt idx="1232">
                  <c:v>92.12083333333329</c:v>
                </c:pt>
                <c:pt idx="1233">
                  <c:v>95.30249999999999</c:v>
                </c:pt>
                <c:pt idx="1234">
                  <c:v>90.0416666666666</c:v>
                </c:pt>
                <c:pt idx="1235">
                  <c:v>92.9474999999999</c:v>
                </c:pt>
                <c:pt idx="1236">
                  <c:v>94.2275</c:v>
                </c:pt>
                <c:pt idx="1237">
                  <c:v>94.2416666666666</c:v>
                </c:pt>
                <c:pt idx="1238">
                  <c:v>91.0266666666666</c:v>
                </c:pt>
                <c:pt idx="1239">
                  <c:v>92.3283333333333</c:v>
                </c:pt>
                <c:pt idx="1240">
                  <c:v>97.0808333333333</c:v>
                </c:pt>
                <c:pt idx="1241">
                  <c:v>93.2599999999999</c:v>
                </c:pt>
                <c:pt idx="1242">
                  <c:v>92.43583333333331</c:v>
                </c:pt>
                <c:pt idx="1243">
                  <c:v>91.9766666666666</c:v>
                </c:pt>
                <c:pt idx="1244">
                  <c:v>92.0866666666666</c:v>
                </c:pt>
                <c:pt idx="1245">
                  <c:v>92.96833333333331</c:v>
                </c:pt>
                <c:pt idx="1246">
                  <c:v>96.5366666666666</c:v>
                </c:pt>
                <c:pt idx="1247">
                  <c:v>94.1716666666666</c:v>
                </c:pt>
                <c:pt idx="1248">
                  <c:v>94.4575</c:v>
                </c:pt>
                <c:pt idx="1249">
                  <c:v>93.3274999999999</c:v>
                </c:pt>
                <c:pt idx="1250">
                  <c:v>96.02249999999999</c:v>
                </c:pt>
                <c:pt idx="1251">
                  <c:v>94.17749999999999</c:v>
                </c:pt>
                <c:pt idx="1252">
                  <c:v>93.3125</c:v>
                </c:pt>
                <c:pt idx="1253">
                  <c:v>92.6275</c:v>
                </c:pt>
                <c:pt idx="1254">
                  <c:v>93.0241666666666</c:v>
                </c:pt>
                <c:pt idx="1255">
                  <c:v>92.0925</c:v>
                </c:pt>
                <c:pt idx="1256">
                  <c:v>92.26333333333331</c:v>
                </c:pt>
                <c:pt idx="1257">
                  <c:v>93.79333333333329</c:v>
                </c:pt>
                <c:pt idx="1258">
                  <c:v>92.3819999999999</c:v>
                </c:pt>
                <c:pt idx="1259">
                  <c:v>92.9075</c:v>
                </c:pt>
                <c:pt idx="1260">
                  <c:v>93.20625</c:v>
                </c:pt>
                <c:pt idx="1261">
                  <c:v>97.0124999999999</c:v>
                </c:pt>
                <c:pt idx="1262">
                  <c:v>89.1783333333333</c:v>
                </c:pt>
                <c:pt idx="1263">
                  <c:v>90.4191666666666</c:v>
                </c:pt>
                <c:pt idx="1264">
                  <c:v>95.5891666666666</c:v>
                </c:pt>
                <c:pt idx="1265">
                  <c:v>97.7966666666666</c:v>
                </c:pt>
                <c:pt idx="1266">
                  <c:v>93.2116666666666</c:v>
                </c:pt>
                <c:pt idx="1267">
                  <c:v>92.63</c:v>
                </c:pt>
                <c:pt idx="1268">
                  <c:v>93.12666666666659</c:v>
                </c:pt>
                <c:pt idx="1269">
                  <c:v>94.18249999999991</c:v>
                </c:pt>
                <c:pt idx="1270">
                  <c:v>92.8166666666666</c:v>
                </c:pt>
                <c:pt idx="1271">
                  <c:v>89.6491666666666</c:v>
                </c:pt>
                <c:pt idx="1272">
                  <c:v>89.695</c:v>
                </c:pt>
                <c:pt idx="1273">
                  <c:v>90.16500000000001</c:v>
                </c:pt>
                <c:pt idx="1274">
                  <c:v>92.225</c:v>
                </c:pt>
                <c:pt idx="1275">
                  <c:v>91.505</c:v>
                </c:pt>
                <c:pt idx="1276">
                  <c:v>95.18583333333331</c:v>
                </c:pt>
                <c:pt idx="1277">
                  <c:v>92.6341666666666</c:v>
                </c:pt>
                <c:pt idx="1278">
                  <c:v>91.8541666666666</c:v>
                </c:pt>
                <c:pt idx="1279">
                  <c:v>88.7341666666666</c:v>
                </c:pt>
                <c:pt idx="1280">
                  <c:v>97.85428571428569</c:v>
                </c:pt>
                <c:pt idx="1281">
                  <c:v>90.2666666666666</c:v>
                </c:pt>
                <c:pt idx="1282">
                  <c:v>93.3166666666666</c:v>
                </c:pt>
                <c:pt idx="1283">
                  <c:v>91.0591666666666</c:v>
                </c:pt>
                <c:pt idx="1284">
                  <c:v>96.3808333333333</c:v>
                </c:pt>
                <c:pt idx="1285">
                  <c:v>94.4458333333333</c:v>
                </c:pt>
                <c:pt idx="1286">
                  <c:v>89.9916666666666</c:v>
                </c:pt>
                <c:pt idx="1287">
                  <c:v>93.04333333333329</c:v>
                </c:pt>
                <c:pt idx="1288">
                  <c:v>92.8</c:v>
                </c:pt>
                <c:pt idx="1289">
                  <c:v>92.62</c:v>
                </c:pt>
                <c:pt idx="1290">
                  <c:v>89.62666666666659</c:v>
                </c:pt>
                <c:pt idx="1291">
                  <c:v>96.4433333333333</c:v>
                </c:pt>
                <c:pt idx="1292">
                  <c:v>95.7825</c:v>
                </c:pt>
                <c:pt idx="1293">
                  <c:v>91.2425</c:v>
                </c:pt>
                <c:pt idx="1294">
                  <c:v>94.8249999999999</c:v>
                </c:pt>
                <c:pt idx="1295">
                  <c:v>97.9024999999999</c:v>
                </c:pt>
                <c:pt idx="1296">
                  <c:v>88.7833333333333</c:v>
                </c:pt>
                <c:pt idx="1297">
                  <c:v>93.2799999999999</c:v>
                </c:pt>
                <c:pt idx="1298">
                  <c:v>89.87666666666659</c:v>
                </c:pt>
                <c:pt idx="1299">
                  <c:v>93.4483333333333</c:v>
                </c:pt>
                <c:pt idx="1300">
                  <c:v>89.7108333333333</c:v>
                </c:pt>
                <c:pt idx="1301">
                  <c:v>93.5483333333333</c:v>
                </c:pt>
                <c:pt idx="1302">
                  <c:v>97.10250000000001</c:v>
                </c:pt>
                <c:pt idx="1303">
                  <c:v>93.54</c:v>
                </c:pt>
                <c:pt idx="1304">
                  <c:v>96.0174999999999</c:v>
                </c:pt>
                <c:pt idx="1305">
                  <c:v>95.88</c:v>
                </c:pt>
                <c:pt idx="1306">
                  <c:v>97.2791666666666</c:v>
                </c:pt>
                <c:pt idx="1307">
                  <c:v>92.1866666666666</c:v>
                </c:pt>
                <c:pt idx="1308">
                  <c:v>92.5733333333333</c:v>
                </c:pt>
                <c:pt idx="1309">
                  <c:v>92.2924999999999</c:v>
                </c:pt>
                <c:pt idx="1310">
                  <c:v>89.8566666666666</c:v>
                </c:pt>
                <c:pt idx="1311">
                  <c:v>95.3958333333333</c:v>
                </c:pt>
                <c:pt idx="1312">
                  <c:v>90.5158333333333</c:v>
                </c:pt>
                <c:pt idx="1313">
                  <c:v>91.7266666666666</c:v>
                </c:pt>
                <c:pt idx="1314">
                  <c:v>93.3374999999999</c:v>
                </c:pt>
                <c:pt idx="1315">
                  <c:v>94.0408333333333</c:v>
                </c:pt>
                <c:pt idx="1316">
                  <c:v>91.49583333333329</c:v>
                </c:pt>
                <c:pt idx="1317">
                  <c:v>91.9258333333333</c:v>
                </c:pt>
                <c:pt idx="1318">
                  <c:v>95.8208333333333</c:v>
                </c:pt>
                <c:pt idx="1319">
                  <c:v>96.0741666666666</c:v>
                </c:pt>
                <c:pt idx="1320">
                  <c:v>89.605</c:v>
                </c:pt>
                <c:pt idx="1321">
                  <c:v>94.2025</c:v>
                </c:pt>
                <c:pt idx="1322">
                  <c:v>94.43</c:v>
                </c:pt>
                <c:pt idx="1323">
                  <c:v>92.0566666666666</c:v>
                </c:pt>
                <c:pt idx="1324">
                  <c:v>93.2258333333333</c:v>
                </c:pt>
                <c:pt idx="1325">
                  <c:v>89.435</c:v>
                </c:pt>
                <c:pt idx="1326">
                  <c:v>89.13249999999999</c:v>
                </c:pt>
                <c:pt idx="1327">
                  <c:v>92.0774999999999</c:v>
                </c:pt>
                <c:pt idx="1328">
                  <c:v>89.79583333333331</c:v>
                </c:pt>
                <c:pt idx="1329">
                  <c:v>91.335</c:v>
                </c:pt>
                <c:pt idx="1330">
                  <c:v>91.1491666666666</c:v>
                </c:pt>
                <c:pt idx="1331">
                  <c:v>91.0808333333333</c:v>
                </c:pt>
                <c:pt idx="1332">
                  <c:v>93.5091666666666</c:v>
                </c:pt>
                <c:pt idx="1333">
                  <c:v>92.4108333333333</c:v>
                </c:pt>
                <c:pt idx="1334">
                  <c:v>91.29333333333329</c:v>
                </c:pt>
                <c:pt idx="1335">
                  <c:v>90.8941666666666</c:v>
                </c:pt>
                <c:pt idx="1336">
                  <c:v>92.7774999999999</c:v>
                </c:pt>
                <c:pt idx="1337">
                  <c:v>94.9325</c:v>
                </c:pt>
                <c:pt idx="1338">
                  <c:v>92.4341666666666</c:v>
                </c:pt>
                <c:pt idx="1339">
                  <c:v>93.0466666666666</c:v>
                </c:pt>
                <c:pt idx="1340">
                  <c:v>93.4225</c:v>
                </c:pt>
                <c:pt idx="1341">
                  <c:v>97.3491666666666</c:v>
                </c:pt>
                <c:pt idx="1342">
                  <c:v>96.46545454545451</c:v>
                </c:pt>
                <c:pt idx="1343">
                  <c:v>92.75</c:v>
                </c:pt>
                <c:pt idx="1344">
                  <c:v>92.2733333333333</c:v>
                </c:pt>
                <c:pt idx="1345">
                  <c:v>88.79333333333329</c:v>
                </c:pt>
                <c:pt idx="1346">
                  <c:v>87.6316666666666</c:v>
                </c:pt>
                <c:pt idx="1347">
                  <c:v>90.6841666666666</c:v>
                </c:pt>
                <c:pt idx="1348">
                  <c:v>90.2149999999999</c:v>
                </c:pt>
                <c:pt idx="1349">
                  <c:v>93.0183333333333</c:v>
                </c:pt>
                <c:pt idx="1350">
                  <c:v>94.705</c:v>
                </c:pt>
                <c:pt idx="1351">
                  <c:v>94.6641666666666</c:v>
                </c:pt>
                <c:pt idx="1352">
                  <c:v>92.75</c:v>
                </c:pt>
                <c:pt idx="1353">
                  <c:v>91.3899999999999</c:v>
                </c:pt>
                <c:pt idx="1354">
                  <c:v>93.83</c:v>
                </c:pt>
                <c:pt idx="1355">
                  <c:v>92.7083333333333</c:v>
                </c:pt>
                <c:pt idx="1356">
                  <c:v>91.6008333333333</c:v>
                </c:pt>
                <c:pt idx="1357">
                  <c:v>89.9425</c:v>
                </c:pt>
                <c:pt idx="1358">
                  <c:v>96.8275</c:v>
                </c:pt>
                <c:pt idx="1359">
                  <c:v>95.6466666666666</c:v>
                </c:pt>
                <c:pt idx="1360">
                  <c:v>91.2366666666666</c:v>
                </c:pt>
                <c:pt idx="1361">
                  <c:v>91.3058333333333</c:v>
                </c:pt>
                <c:pt idx="1362">
                  <c:v>90.5966666666666</c:v>
                </c:pt>
                <c:pt idx="1363">
                  <c:v>95.46</c:v>
                </c:pt>
                <c:pt idx="1364">
                  <c:v>95.66249999999989</c:v>
                </c:pt>
                <c:pt idx="1365">
                  <c:v>97.9458333333333</c:v>
                </c:pt>
                <c:pt idx="1366">
                  <c:v>92.9975</c:v>
                </c:pt>
                <c:pt idx="1367">
                  <c:v>95.6191666666666</c:v>
                </c:pt>
                <c:pt idx="1368">
                  <c:v>94.3691666666666</c:v>
                </c:pt>
                <c:pt idx="1369">
                  <c:v>88.0183333333333</c:v>
                </c:pt>
                <c:pt idx="1370">
                  <c:v>90.9316666666666</c:v>
                </c:pt>
                <c:pt idx="1371">
                  <c:v>94.17083333333331</c:v>
                </c:pt>
                <c:pt idx="1372">
                  <c:v>96.8141666666666</c:v>
                </c:pt>
                <c:pt idx="1373">
                  <c:v>92.745</c:v>
                </c:pt>
                <c:pt idx="1374">
                  <c:v>89.8866666666666</c:v>
                </c:pt>
                <c:pt idx="1375">
                  <c:v>91.8945454545454</c:v>
                </c:pt>
                <c:pt idx="1376">
                  <c:v>90.0557142857142</c:v>
                </c:pt>
                <c:pt idx="1377">
                  <c:v>92.5258333333333</c:v>
                </c:pt>
                <c:pt idx="1378">
                  <c:v>93.71875</c:v>
                </c:pt>
                <c:pt idx="1379">
                  <c:v>94.43583333333331</c:v>
                </c:pt>
                <c:pt idx="1380">
                  <c:v>95.4191666666666</c:v>
                </c:pt>
                <c:pt idx="1381">
                  <c:v>94.8399999999999</c:v>
                </c:pt>
                <c:pt idx="1382">
                  <c:v>90.7216666666666</c:v>
                </c:pt>
                <c:pt idx="1383">
                  <c:v>97.6366666666666</c:v>
                </c:pt>
                <c:pt idx="1384">
                  <c:v>90.5483333333333</c:v>
                </c:pt>
                <c:pt idx="1385">
                  <c:v>91.2508333333333</c:v>
                </c:pt>
                <c:pt idx="1386">
                  <c:v>92.0991666666666</c:v>
                </c:pt>
                <c:pt idx="1387">
                  <c:v>92.0972727272727</c:v>
                </c:pt>
                <c:pt idx="1388">
                  <c:v>97.9528571428571</c:v>
                </c:pt>
                <c:pt idx="1389">
                  <c:v>92.2066666666666</c:v>
                </c:pt>
                <c:pt idx="1390">
                  <c:v>96.4433333333333</c:v>
                </c:pt>
                <c:pt idx="1391">
                  <c:v>94.2766666666666</c:v>
                </c:pt>
                <c:pt idx="1392">
                  <c:v>90.67666666666661</c:v>
                </c:pt>
                <c:pt idx="1393">
                  <c:v>92.7891666666666</c:v>
                </c:pt>
                <c:pt idx="1394">
                  <c:v>87.26333333333331</c:v>
                </c:pt>
                <c:pt idx="1395">
                  <c:v>91.4716666666666</c:v>
                </c:pt>
                <c:pt idx="1396">
                  <c:v>96.0641666666666</c:v>
                </c:pt>
                <c:pt idx="1397">
                  <c:v>95.4941666666666</c:v>
                </c:pt>
                <c:pt idx="1398">
                  <c:v>94.4316666666666</c:v>
                </c:pt>
                <c:pt idx="1399">
                  <c:v>92.8424999999999</c:v>
                </c:pt>
                <c:pt idx="1400">
                  <c:v>97.06083333333331</c:v>
                </c:pt>
                <c:pt idx="1401">
                  <c:v>92.7966666666666</c:v>
                </c:pt>
                <c:pt idx="1402">
                  <c:v>92.505</c:v>
                </c:pt>
                <c:pt idx="1403">
                  <c:v>92.4841666666666</c:v>
                </c:pt>
                <c:pt idx="1404">
                  <c:v>91.757</c:v>
                </c:pt>
                <c:pt idx="1405">
                  <c:v>93.0808333333333</c:v>
                </c:pt>
                <c:pt idx="1406">
                  <c:v>92.68000000000001</c:v>
                </c:pt>
                <c:pt idx="1407">
                  <c:v>91.6341666666666</c:v>
                </c:pt>
                <c:pt idx="1408">
                  <c:v>95.1116666666666</c:v>
                </c:pt>
                <c:pt idx="1409">
                  <c:v>93.985</c:v>
                </c:pt>
                <c:pt idx="1410">
                  <c:v>94.455</c:v>
                </c:pt>
                <c:pt idx="1411">
                  <c:v>92.7975</c:v>
                </c:pt>
                <c:pt idx="1412">
                  <c:v>93.0241666666666</c:v>
                </c:pt>
                <c:pt idx="1413">
                  <c:v>92.905</c:v>
                </c:pt>
                <c:pt idx="1414">
                  <c:v>92.0183333333333</c:v>
                </c:pt>
                <c:pt idx="1415">
                  <c:v>94.9125</c:v>
                </c:pt>
                <c:pt idx="1416">
                  <c:v>93.8591666666666</c:v>
                </c:pt>
                <c:pt idx="1417">
                  <c:v>91.6866666666666</c:v>
                </c:pt>
                <c:pt idx="1418">
                  <c:v>93.88583333333329</c:v>
                </c:pt>
                <c:pt idx="1419">
                  <c:v>93.3266666666666</c:v>
                </c:pt>
                <c:pt idx="1420">
                  <c:v>94.9375</c:v>
                </c:pt>
                <c:pt idx="1421">
                  <c:v>94.24583333333329</c:v>
                </c:pt>
                <c:pt idx="1422">
                  <c:v>89.9783333333333</c:v>
                </c:pt>
                <c:pt idx="1423">
                  <c:v>93.0316666666666</c:v>
                </c:pt>
                <c:pt idx="1424">
                  <c:v>92.2708333333333</c:v>
                </c:pt>
                <c:pt idx="1425">
                  <c:v>93.9758333333333</c:v>
                </c:pt>
                <c:pt idx="1426">
                  <c:v>91.39</c:v>
                </c:pt>
                <c:pt idx="1427">
                  <c:v>89.6966666666666</c:v>
                </c:pt>
                <c:pt idx="1428">
                  <c:v>94.9491666666666</c:v>
                </c:pt>
                <c:pt idx="1429">
                  <c:v>93.5383333333333</c:v>
                </c:pt>
                <c:pt idx="1430">
                  <c:v>93.5866666666666</c:v>
                </c:pt>
                <c:pt idx="1431">
                  <c:v>91.4533333333333</c:v>
                </c:pt>
                <c:pt idx="1432">
                  <c:v>92.62</c:v>
                </c:pt>
                <c:pt idx="1433">
                  <c:v>95.2983333333333</c:v>
                </c:pt>
                <c:pt idx="1434">
                  <c:v>92.4125</c:v>
                </c:pt>
                <c:pt idx="1435">
                  <c:v>90.3666666666666</c:v>
                </c:pt>
                <c:pt idx="1436">
                  <c:v>92.2508333333333</c:v>
                </c:pt>
                <c:pt idx="1437">
                  <c:v>91.97</c:v>
                </c:pt>
                <c:pt idx="1438">
                  <c:v>93.7575</c:v>
                </c:pt>
                <c:pt idx="1439">
                  <c:v>95.6458333333333</c:v>
                </c:pt>
                <c:pt idx="1440">
                  <c:v>92.8783333333333</c:v>
                </c:pt>
                <c:pt idx="1441">
                  <c:v>92.85583333333329</c:v>
                </c:pt>
                <c:pt idx="1442">
                  <c:v>93.115</c:v>
                </c:pt>
                <c:pt idx="1443">
                  <c:v>92.2124999999999</c:v>
                </c:pt>
                <c:pt idx="1444">
                  <c:v>93.2191666666666</c:v>
                </c:pt>
                <c:pt idx="1445">
                  <c:v>93.7874999999999</c:v>
                </c:pt>
                <c:pt idx="1446">
                  <c:v>94.3299999999999</c:v>
                </c:pt>
                <c:pt idx="1447">
                  <c:v>95.2241666666666</c:v>
                </c:pt>
                <c:pt idx="1448">
                  <c:v>92.9408333333333</c:v>
                </c:pt>
                <c:pt idx="1449">
                  <c:v>90.1316666666666</c:v>
                </c:pt>
                <c:pt idx="1450">
                  <c:v>90.2141666666666</c:v>
                </c:pt>
                <c:pt idx="1451">
                  <c:v>91.85833333333331</c:v>
                </c:pt>
                <c:pt idx="1452">
                  <c:v>96.48</c:v>
                </c:pt>
                <c:pt idx="1453">
                  <c:v>96.3158333333333</c:v>
                </c:pt>
                <c:pt idx="1454">
                  <c:v>95.2591666666666</c:v>
                </c:pt>
                <c:pt idx="1455">
                  <c:v>95.25</c:v>
                </c:pt>
                <c:pt idx="1456">
                  <c:v>94.1225</c:v>
                </c:pt>
                <c:pt idx="1457">
                  <c:v>92.79</c:v>
                </c:pt>
                <c:pt idx="1458">
                  <c:v>90.6883333333333</c:v>
                </c:pt>
                <c:pt idx="1459">
                  <c:v>96.1525</c:v>
                </c:pt>
              </c:numCache>
            </c:numRef>
          </c:xVal>
          <c:yVal>
            <c:numRef>
              <c:f>'Water Trading Repository Table'!$B$3:$B$1462</c:f>
              <c:numCache>
                <c:formatCode>0.00</c:formatCode>
                <c:ptCount val="1460"/>
                <c:pt idx="0">
                  <c:v>2674.4305</c:v>
                </c:pt>
                <c:pt idx="1">
                  <c:v>2576.12783333333</c:v>
                </c:pt>
                <c:pt idx="2">
                  <c:v>2131.98195833333</c:v>
                </c:pt>
                <c:pt idx="3">
                  <c:v>2772.05595833333</c:v>
                </c:pt>
                <c:pt idx="4">
                  <c:v>2143.486625</c:v>
                </c:pt>
                <c:pt idx="5">
                  <c:v>2682.031125</c:v>
                </c:pt>
                <c:pt idx="6">
                  <c:v>1788.07475</c:v>
                </c:pt>
                <c:pt idx="7">
                  <c:v>2082.84509090909</c:v>
                </c:pt>
                <c:pt idx="8">
                  <c:v>1815.8505</c:v>
                </c:pt>
                <c:pt idx="9">
                  <c:v>2219.27536363636</c:v>
                </c:pt>
                <c:pt idx="10">
                  <c:v>2142.3453</c:v>
                </c:pt>
                <c:pt idx="11">
                  <c:v>2169.74370833333</c:v>
                </c:pt>
                <c:pt idx="12">
                  <c:v>2228.9215</c:v>
                </c:pt>
                <c:pt idx="13">
                  <c:v>2289.449</c:v>
                </c:pt>
                <c:pt idx="14">
                  <c:v>1966.19391666666</c:v>
                </c:pt>
                <c:pt idx="15">
                  <c:v>2222.98404166666</c:v>
                </c:pt>
                <c:pt idx="16">
                  <c:v>1651.58858333333</c:v>
                </c:pt>
                <c:pt idx="17">
                  <c:v>1957.57495833333</c:v>
                </c:pt>
                <c:pt idx="18">
                  <c:v>1865.02499999999</c:v>
                </c:pt>
                <c:pt idx="19">
                  <c:v>2157.29333333333</c:v>
                </c:pt>
                <c:pt idx="20">
                  <c:v>1933.90079166666</c:v>
                </c:pt>
                <c:pt idx="21">
                  <c:v>2161.194375</c:v>
                </c:pt>
                <c:pt idx="22">
                  <c:v>1672.51316666666</c:v>
                </c:pt>
                <c:pt idx="23">
                  <c:v>1928.05904166666</c:v>
                </c:pt>
                <c:pt idx="24">
                  <c:v>1863.63699999999</c:v>
                </c:pt>
                <c:pt idx="25">
                  <c:v>2185.68658333333</c:v>
                </c:pt>
                <c:pt idx="26">
                  <c:v>2185.57604166666</c:v>
                </c:pt>
                <c:pt idx="27">
                  <c:v>3175.27691666666</c:v>
                </c:pt>
                <c:pt idx="28">
                  <c:v>2648.79408333333</c:v>
                </c:pt>
                <c:pt idx="29">
                  <c:v>3164.51675</c:v>
                </c:pt>
                <c:pt idx="30">
                  <c:v>2308.03954166666</c:v>
                </c:pt>
                <c:pt idx="31">
                  <c:v>2417.77904166666</c:v>
                </c:pt>
                <c:pt idx="32">
                  <c:v>1961.419625</c:v>
                </c:pt>
                <c:pt idx="33">
                  <c:v>2127.07145833333</c:v>
                </c:pt>
                <c:pt idx="34">
                  <c:v>2004.69231249999</c:v>
                </c:pt>
                <c:pt idx="35">
                  <c:v>2200.499</c:v>
                </c:pt>
                <c:pt idx="36">
                  <c:v>1839.56214285714</c:v>
                </c:pt>
                <c:pt idx="37">
                  <c:v>2184.156125</c:v>
                </c:pt>
                <c:pt idx="38">
                  <c:v>1748.4125</c:v>
                </c:pt>
                <c:pt idx="39">
                  <c:v>2417.65070833333</c:v>
                </c:pt>
                <c:pt idx="40">
                  <c:v>2067.54829166666</c:v>
                </c:pt>
                <c:pt idx="41">
                  <c:v>2572.71675</c:v>
                </c:pt>
                <c:pt idx="42">
                  <c:v>2070.56383333333</c:v>
                </c:pt>
                <c:pt idx="43">
                  <c:v>2702.10716666666</c:v>
                </c:pt>
                <c:pt idx="44">
                  <c:v>2155.50554166666</c:v>
                </c:pt>
                <c:pt idx="45">
                  <c:v>2449.97354166666</c:v>
                </c:pt>
                <c:pt idx="46">
                  <c:v>1994.98945454545</c:v>
                </c:pt>
                <c:pt idx="47">
                  <c:v>2281.83491666666</c:v>
                </c:pt>
                <c:pt idx="48">
                  <c:v>1951.52633333333</c:v>
                </c:pt>
                <c:pt idx="49">
                  <c:v>2341.05929166666</c:v>
                </c:pt>
                <c:pt idx="50">
                  <c:v>1823.69091666666</c:v>
                </c:pt>
                <c:pt idx="51">
                  <c:v>2288.37904166666</c:v>
                </c:pt>
                <c:pt idx="52">
                  <c:v>1833.969625</c:v>
                </c:pt>
                <c:pt idx="53">
                  <c:v>2465.66325</c:v>
                </c:pt>
                <c:pt idx="54">
                  <c:v>1844.722</c:v>
                </c:pt>
                <c:pt idx="55">
                  <c:v>2259.03716666666</c:v>
                </c:pt>
                <c:pt idx="56">
                  <c:v>1988.96608333333</c:v>
                </c:pt>
                <c:pt idx="57">
                  <c:v>2498.43016666666</c:v>
                </c:pt>
                <c:pt idx="58">
                  <c:v>2064.48324999999</c:v>
                </c:pt>
                <c:pt idx="59">
                  <c:v>2629.69354166666</c:v>
                </c:pt>
                <c:pt idx="60">
                  <c:v>2088.80875</c:v>
                </c:pt>
                <c:pt idx="61">
                  <c:v>2670.88983333333</c:v>
                </c:pt>
                <c:pt idx="62">
                  <c:v>2061.80587499999</c:v>
                </c:pt>
                <c:pt idx="63">
                  <c:v>2388.200625</c:v>
                </c:pt>
                <c:pt idx="64">
                  <c:v>2012.08266666666</c:v>
                </c:pt>
                <c:pt idx="65">
                  <c:v>2765.58395833333</c:v>
                </c:pt>
                <c:pt idx="66">
                  <c:v>1877.67058333333</c:v>
                </c:pt>
                <c:pt idx="67">
                  <c:v>2193.59641666666</c:v>
                </c:pt>
                <c:pt idx="68">
                  <c:v>2175.58921428571</c:v>
                </c:pt>
                <c:pt idx="69">
                  <c:v>2378.29995833333</c:v>
                </c:pt>
                <c:pt idx="70">
                  <c:v>2051.62914285714</c:v>
                </c:pt>
                <c:pt idx="71">
                  <c:v>2120.047875</c:v>
                </c:pt>
                <c:pt idx="72">
                  <c:v>1760.261375</c:v>
                </c:pt>
                <c:pt idx="73">
                  <c:v>2111.64145833333</c:v>
                </c:pt>
                <c:pt idx="74">
                  <c:v>2026.51229166666</c:v>
                </c:pt>
                <c:pt idx="75">
                  <c:v>2289.05620833333</c:v>
                </c:pt>
                <c:pt idx="76">
                  <c:v>1996.34679166666</c:v>
                </c:pt>
                <c:pt idx="77">
                  <c:v>2194.73129166666</c:v>
                </c:pt>
                <c:pt idx="78">
                  <c:v>1922.08879166666</c:v>
                </c:pt>
                <c:pt idx="79">
                  <c:v>2188.25929166666</c:v>
                </c:pt>
                <c:pt idx="80">
                  <c:v>1805.33145833333</c:v>
                </c:pt>
                <c:pt idx="81">
                  <c:v>1953.63308333333</c:v>
                </c:pt>
                <c:pt idx="82">
                  <c:v>1709.93233333333</c:v>
                </c:pt>
                <c:pt idx="83">
                  <c:v>2004.21187499999</c:v>
                </c:pt>
                <c:pt idx="84">
                  <c:v>1882.41370833333</c:v>
                </c:pt>
                <c:pt idx="85">
                  <c:v>2126.41379166666</c:v>
                </c:pt>
                <c:pt idx="86">
                  <c:v>2547.82225</c:v>
                </c:pt>
                <c:pt idx="87">
                  <c:v>3266.07708333333</c:v>
                </c:pt>
                <c:pt idx="88">
                  <c:v>2419.28275</c:v>
                </c:pt>
                <c:pt idx="89">
                  <c:v>2691.45399999999</c:v>
                </c:pt>
                <c:pt idx="90">
                  <c:v>2256.86075</c:v>
                </c:pt>
                <c:pt idx="91">
                  <c:v>2775.10066666666</c:v>
                </c:pt>
                <c:pt idx="92">
                  <c:v>2142.85258333333</c:v>
                </c:pt>
                <c:pt idx="93">
                  <c:v>2670.64508333333</c:v>
                </c:pt>
                <c:pt idx="94">
                  <c:v>1874.96795833333</c:v>
                </c:pt>
                <c:pt idx="95">
                  <c:v>2058.61191666666</c:v>
                </c:pt>
                <c:pt idx="96">
                  <c:v>1985.4231</c:v>
                </c:pt>
                <c:pt idx="97">
                  <c:v>2291.04</c:v>
                </c:pt>
                <c:pt idx="98">
                  <c:v>2199.879625</c:v>
                </c:pt>
                <c:pt idx="99">
                  <c:v>2610.51429166666</c:v>
                </c:pt>
                <c:pt idx="100">
                  <c:v>2211.90070833333</c:v>
                </c:pt>
                <c:pt idx="101">
                  <c:v>3203.99358333333</c:v>
                </c:pt>
                <c:pt idx="102">
                  <c:v>2531.77875</c:v>
                </c:pt>
                <c:pt idx="103">
                  <c:v>3296.54145833333</c:v>
                </c:pt>
                <c:pt idx="104">
                  <c:v>2438.704875</c:v>
                </c:pt>
                <c:pt idx="105">
                  <c:v>2403.74920833333</c:v>
                </c:pt>
                <c:pt idx="106">
                  <c:v>1741.94345833333</c:v>
                </c:pt>
                <c:pt idx="107">
                  <c:v>1985.73895833333</c:v>
                </c:pt>
                <c:pt idx="108">
                  <c:v>1658.63741666666</c:v>
                </c:pt>
                <c:pt idx="109">
                  <c:v>2032.00670833333</c:v>
                </c:pt>
                <c:pt idx="110">
                  <c:v>2014.14358333333</c:v>
                </c:pt>
                <c:pt idx="111">
                  <c:v>2763.39149999999</c:v>
                </c:pt>
                <c:pt idx="112">
                  <c:v>2260.07733333333</c:v>
                </c:pt>
                <c:pt idx="113">
                  <c:v>3089.39804166666</c:v>
                </c:pt>
                <c:pt idx="114">
                  <c:v>2268.41604166666</c:v>
                </c:pt>
                <c:pt idx="115">
                  <c:v>2928.504125</c:v>
                </c:pt>
                <c:pt idx="116">
                  <c:v>2219.08508333333</c:v>
                </c:pt>
                <c:pt idx="117">
                  <c:v>2785.351</c:v>
                </c:pt>
                <c:pt idx="118">
                  <c:v>2022.31391666666</c:v>
                </c:pt>
                <c:pt idx="119">
                  <c:v>2246.174625</c:v>
                </c:pt>
                <c:pt idx="120">
                  <c:v>1955.92941666666</c:v>
                </c:pt>
                <c:pt idx="121">
                  <c:v>2746.75520833333</c:v>
                </c:pt>
                <c:pt idx="122">
                  <c:v>1767.717125</c:v>
                </c:pt>
                <c:pt idx="123">
                  <c:v>2275.62616666666</c:v>
                </c:pt>
                <c:pt idx="124">
                  <c:v>2016.70516666666</c:v>
                </c:pt>
                <c:pt idx="125">
                  <c:v>2550.789</c:v>
                </c:pt>
                <c:pt idx="126">
                  <c:v>1815.82908333333</c:v>
                </c:pt>
                <c:pt idx="127">
                  <c:v>2059.78404166666</c:v>
                </c:pt>
                <c:pt idx="128">
                  <c:v>1758.11533333333</c:v>
                </c:pt>
                <c:pt idx="129">
                  <c:v>2062.889875</c:v>
                </c:pt>
                <c:pt idx="130">
                  <c:v>2008.605625</c:v>
                </c:pt>
                <c:pt idx="131">
                  <c:v>2403.17054166666</c:v>
                </c:pt>
                <c:pt idx="132">
                  <c:v>1802.78075</c:v>
                </c:pt>
                <c:pt idx="133">
                  <c:v>2012.33841666666</c:v>
                </c:pt>
                <c:pt idx="134">
                  <c:v>1925.64695833333</c:v>
                </c:pt>
                <c:pt idx="135">
                  <c:v>2278.76370833333</c:v>
                </c:pt>
                <c:pt idx="136">
                  <c:v>2003.20657142857</c:v>
                </c:pt>
                <c:pt idx="137">
                  <c:v>2089.93858333333</c:v>
                </c:pt>
                <c:pt idx="138">
                  <c:v>1675.94927272727</c:v>
                </c:pt>
                <c:pt idx="139">
                  <c:v>2098.66945833333</c:v>
                </c:pt>
                <c:pt idx="140">
                  <c:v>1905.87735</c:v>
                </c:pt>
                <c:pt idx="141">
                  <c:v>2054.77229166666</c:v>
                </c:pt>
                <c:pt idx="142">
                  <c:v>1897.8969090909</c:v>
                </c:pt>
                <c:pt idx="143">
                  <c:v>2157.90275</c:v>
                </c:pt>
                <c:pt idx="144">
                  <c:v>2109.0095</c:v>
                </c:pt>
                <c:pt idx="145">
                  <c:v>2259.53731818181</c:v>
                </c:pt>
                <c:pt idx="146">
                  <c:v>2036.0522</c:v>
                </c:pt>
                <c:pt idx="147">
                  <c:v>2303.133875</c:v>
                </c:pt>
                <c:pt idx="148">
                  <c:v>1791.68449999999</c:v>
                </c:pt>
                <c:pt idx="149">
                  <c:v>2076.2275</c:v>
                </c:pt>
                <c:pt idx="150">
                  <c:v>1771.01158333333</c:v>
                </c:pt>
                <c:pt idx="151">
                  <c:v>2304.18295833333</c:v>
                </c:pt>
                <c:pt idx="152">
                  <c:v>2108.38570833333</c:v>
                </c:pt>
                <c:pt idx="153">
                  <c:v>2577.164625</c:v>
                </c:pt>
                <c:pt idx="154">
                  <c:v>2107.15958333333</c:v>
                </c:pt>
                <c:pt idx="155">
                  <c:v>2527.91441666666</c:v>
                </c:pt>
                <c:pt idx="156">
                  <c:v>2046.20375</c:v>
                </c:pt>
                <c:pt idx="157">
                  <c:v>2268.36779166666</c:v>
                </c:pt>
                <c:pt idx="158">
                  <c:v>1968.24409090909</c:v>
                </c:pt>
                <c:pt idx="159">
                  <c:v>2173.028625</c:v>
                </c:pt>
                <c:pt idx="160">
                  <c:v>2010.48955555555</c:v>
                </c:pt>
                <c:pt idx="161">
                  <c:v>2118.190375</c:v>
                </c:pt>
                <c:pt idx="162">
                  <c:v>1785.15037499999</c:v>
                </c:pt>
                <c:pt idx="163">
                  <c:v>1962.36544999999</c:v>
                </c:pt>
                <c:pt idx="164">
                  <c:v>1752.3129</c:v>
                </c:pt>
                <c:pt idx="165">
                  <c:v>1970.06404545454</c:v>
                </c:pt>
                <c:pt idx="166">
                  <c:v>2105.802125</c:v>
                </c:pt>
                <c:pt idx="167">
                  <c:v>2244.61220833333</c:v>
                </c:pt>
                <c:pt idx="168">
                  <c:v>2130.47057142857</c:v>
                </c:pt>
                <c:pt idx="169">
                  <c:v>2107.23454166666</c:v>
                </c:pt>
                <c:pt idx="170">
                  <c:v>1890.046125</c:v>
                </c:pt>
                <c:pt idx="171">
                  <c:v>2064.86241666666</c:v>
                </c:pt>
                <c:pt idx="172">
                  <c:v>1992.39727777777</c:v>
                </c:pt>
                <c:pt idx="173">
                  <c:v>2193.59583333333</c:v>
                </c:pt>
                <c:pt idx="174">
                  <c:v>1713.057875</c:v>
                </c:pt>
                <c:pt idx="175">
                  <c:v>1844.64211111111</c:v>
                </c:pt>
                <c:pt idx="176">
                  <c:v>1794.3062</c:v>
                </c:pt>
                <c:pt idx="177">
                  <c:v>1879.98222222222</c:v>
                </c:pt>
                <c:pt idx="178">
                  <c:v>1726.26783333333</c:v>
                </c:pt>
                <c:pt idx="179">
                  <c:v>1909.55291666666</c:v>
                </c:pt>
                <c:pt idx="180">
                  <c:v>1895.53734999999</c:v>
                </c:pt>
                <c:pt idx="181">
                  <c:v>2075.28145833333</c:v>
                </c:pt>
                <c:pt idx="182">
                  <c:v>2204.4625</c:v>
                </c:pt>
                <c:pt idx="183">
                  <c:v>2647.48058333333</c:v>
                </c:pt>
                <c:pt idx="184">
                  <c:v>1895.28920833333</c:v>
                </c:pt>
                <c:pt idx="185">
                  <c:v>2096.71670833333</c:v>
                </c:pt>
                <c:pt idx="186">
                  <c:v>2094.10083333333</c:v>
                </c:pt>
                <c:pt idx="187">
                  <c:v>2630.43091666666</c:v>
                </c:pt>
                <c:pt idx="188">
                  <c:v>1754.18574999999</c:v>
                </c:pt>
                <c:pt idx="189">
                  <c:v>1884.88554545454</c:v>
                </c:pt>
                <c:pt idx="190">
                  <c:v>1949.35475</c:v>
                </c:pt>
                <c:pt idx="191">
                  <c:v>2305.11054166666</c:v>
                </c:pt>
                <c:pt idx="192">
                  <c:v>2093.98512499999</c:v>
                </c:pt>
                <c:pt idx="193">
                  <c:v>2421.53862499999</c:v>
                </c:pt>
                <c:pt idx="194">
                  <c:v>1716.26629166666</c:v>
                </c:pt>
                <c:pt idx="195">
                  <c:v>1981.66070833333</c:v>
                </c:pt>
                <c:pt idx="196">
                  <c:v>1874.97291666666</c:v>
                </c:pt>
                <c:pt idx="197">
                  <c:v>2096.99399999999</c:v>
                </c:pt>
                <c:pt idx="198">
                  <c:v>1859.77166666666</c:v>
                </c:pt>
                <c:pt idx="199">
                  <c:v>2115.2125</c:v>
                </c:pt>
                <c:pt idx="200">
                  <c:v>2080.55758333333</c:v>
                </c:pt>
                <c:pt idx="201">
                  <c:v>2572.006</c:v>
                </c:pt>
                <c:pt idx="202">
                  <c:v>1915.4982</c:v>
                </c:pt>
                <c:pt idx="203">
                  <c:v>2139.759</c:v>
                </c:pt>
                <c:pt idx="204">
                  <c:v>1821.26558333333</c:v>
                </c:pt>
                <c:pt idx="205">
                  <c:v>2098.18991666666</c:v>
                </c:pt>
                <c:pt idx="206">
                  <c:v>1740.50766666666</c:v>
                </c:pt>
                <c:pt idx="207">
                  <c:v>2164.19929166666</c:v>
                </c:pt>
                <c:pt idx="208">
                  <c:v>2045.94541666666</c:v>
                </c:pt>
                <c:pt idx="209">
                  <c:v>2398.56170833333</c:v>
                </c:pt>
                <c:pt idx="210">
                  <c:v>2048.9235</c:v>
                </c:pt>
                <c:pt idx="211">
                  <c:v>2373.506</c:v>
                </c:pt>
                <c:pt idx="212">
                  <c:v>1995.30845833333</c:v>
                </c:pt>
                <c:pt idx="213">
                  <c:v>2278.07858333333</c:v>
                </c:pt>
                <c:pt idx="214">
                  <c:v>1923.85266666666</c:v>
                </c:pt>
                <c:pt idx="215">
                  <c:v>2298.48358333333</c:v>
                </c:pt>
                <c:pt idx="216">
                  <c:v>1924.03687499999</c:v>
                </c:pt>
                <c:pt idx="217">
                  <c:v>2205.93491666666</c:v>
                </c:pt>
                <c:pt idx="218">
                  <c:v>1731.95370833333</c:v>
                </c:pt>
                <c:pt idx="219">
                  <c:v>1932.34066666666</c:v>
                </c:pt>
                <c:pt idx="220">
                  <c:v>1618.65729166666</c:v>
                </c:pt>
                <c:pt idx="221">
                  <c:v>1923.44045833333</c:v>
                </c:pt>
                <c:pt idx="222">
                  <c:v>1879.78416666666</c:v>
                </c:pt>
                <c:pt idx="223">
                  <c:v>2109.70466666666</c:v>
                </c:pt>
                <c:pt idx="224">
                  <c:v>1805.62670833333</c:v>
                </c:pt>
                <c:pt idx="225">
                  <c:v>2094.196125</c:v>
                </c:pt>
                <c:pt idx="226">
                  <c:v>1835.21833333333</c:v>
                </c:pt>
                <c:pt idx="227">
                  <c:v>2135.9255</c:v>
                </c:pt>
                <c:pt idx="228">
                  <c:v>1650.9535</c:v>
                </c:pt>
                <c:pt idx="229">
                  <c:v>1909.936875</c:v>
                </c:pt>
                <c:pt idx="230">
                  <c:v>1819.76733333333</c:v>
                </c:pt>
                <c:pt idx="231">
                  <c:v>2076.17883333333</c:v>
                </c:pt>
                <c:pt idx="232">
                  <c:v>1647.12066666666</c:v>
                </c:pt>
                <c:pt idx="233">
                  <c:v>1907.809875</c:v>
                </c:pt>
                <c:pt idx="234">
                  <c:v>1546.12645833333</c:v>
                </c:pt>
                <c:pt idx="235">
                  <c:v>1858.03879166666</c:v>
                </c:pt>
                <c:pt idx="236">
                  <c:v>1922.371</c:v>
                </c:pt>
                <c:pt idx="237">
                  <c:v>2112.48645833333</c:v>
                </c:pt>
                <c:pt idx="238">
                  <c:v>2040.25571428571</c:v>
                </c:pt>
                <c:pt idx="239">
                  <c:v>2149.37733333333</c:v>
                </c:pt>
                <c:pt idx="240">
                  <c:v>1816.918</c:v>
                </c:pt>
                <c:pt idx="241">
                  <c:v>2432.27331818181</c:v>
                </c:pt>
                <c:pt idx="242">
                  <c:v>2029.36579166666</c:v>
                </c:pt>
                <c:pt idx="243">
                  <c:v>2417.70766666666</c:v>
                </c:pt>
                <c:pt idx="244">
                  <c:v>1971.13304166666</c:v>
                </c:pt>
                <c:pt idx="245">
                  <c:v>2307.28170833333</c:v>
                </c:pt>
                <c:pt idx="246">
                  <c:v>2072.04604166666</c:v>
                </c:pt>
                <c:pt idx="247">
                  <c:v>2325.55370833333</c:v>
                </c:pt>
                <c:pt idx="248">
                  <c:v>1682.53033333333</c:v>
                </c:pt>
                <c:pt idx="249">
                  <c:v>1845.692375</c:v>
                </c:pt>
                <c:pt idx="250">
                  <c:v>1947.22745833333</c:v>
                </c:pt>
                <c:pt idx="251">
                  <c:v>2272.67083333333</c:v>
                </c:pt>
                <c:pt idx="252">
                  <c:v>2162.96904166666</c:v>
                </c:pt>
                <c:pt idx="253">
                  <c:v>2396.80916666666</c:v>
                </c:pt>
                <c:pt idx="254">
                  <c:v>1959.90287499999</c:v>
                </c:pt>
                <c:pt idx="255">
                  <c:v>2223.83566666666</c:v>
                </c:pt>
                <c:pt idx="256">
                  <c:v>1947.63870833333</c:v>
                </c:pt>
                <c:pt idx="257">
                  <c:v>2195.36529166666</c:v>
                </c:pt>
                <c:pt idx="258">
                  <c:v>1752.35545833333</c:v>
                </c:pt>
                <c:pt idx="259">
                  <c:v>1953.04658333333</c:v>
                </c:pt>
                <c:pt idx="260">
                  <c:v>2006.93199999999</c:v>
                </c:pt>
                <c:pt idx="261">
                  <c:v>2167.68195833333</c:v>
                </c:pt>
                <c:pt idx="262">
                  <c:v>2025.96983333333</c:v>
                </c:pt>
                <c:pt idx="263">
                  <c:v>2364.04054166666</c:v>
                </c:pt>
                <c:pt idx="264">
                  <c:v>1953.5266875</c:v>
                </c:pt>
                <c:pt idx="265">
                  <c:v>2081.50116666666</c:v>
                </c:pt>
                <c:pt idx="266">
                  <c:v>1833.82929166666</c:v>
                </c:pt>
                <c:pt idx="267">
                  <c:v>2114.1895</c:v>
                </c:pt>
                <c:pt idx="268">
                  <c:v>1983.90711111111</c:v>
                </c:pt>
                <c:pt idx="269">
                  <c:v>2093.39308333333</c:v>
                </c:pt>
                <c:pt idx="270">
                  <c:v>1989.154375</c:v>
                </c:pt>
                <c:pt idx="271">
                  <c:v>2151.98383333333</c:v>
                </c:pt>
                <c:pt idx="272">
                  <c:v>1885.09454545454</c:v>
                </c:pt>
                <c:pt idx="273">
                  <c:v>2100.12425</c:v>
                </c:pt>
                <c:pt idx="274">
                  <c:v>1702.17618181818</c:v>
                </c:pt>
                <c:pt idx="275">
                  <c:v>1951.595625</c:v>
                </c:pt>
                <c:pt idx="276">
                  <c:v>1599.57408333333</c:v>
                </c:pt>
                <c:pt idx="277">
                  <c:v>1928.08866666666</c:v>
                </c:pt>
                <c:pt idx="278">
                  <c:v>1874.05004166666</c:v>
                </c:pt>
                <c:pt idx="279">
                  <c:v>2228.79675</c:v>
                </c:pt>
                <c:pt idx="280">
                  <c:v>1865.50854166666</c:v>
                </c:pt>
                <c:pt idx="281">
                  <c:v>2147.93854166666</c:v>
                </c:pt>
                <c:pt idx="282">
                  <c:v>1896.82779166666</c:v>
                </c:pt>
                <c:pt idx="283">
                  <c:v>2179.96991666666</c:v>
                </c:pt>
                <c:pt idx="284">
                  <c:v>1908.97083333333</c:v>
                </c:pt>
                <c:pt idx="285">
                  <c:v>2201.03941666666</c:v>
                </c:pt>
                <c:pt idx="286">
                  <c:v>1941.47354166666</c:v>
                </c:pt>
                <c:pt idx="287">
                  <c:v>2156.947125</c:v>
                </c:pt>
                <c:pt idx="288">
                  <c:v>1900.72428571428</c:v>
                </c:pt>
                <c:pt idx="289">
                  <c:v>1990.69633333333</c:v>
                </c:pt>
                <c:pt idx="290">
                  <c:v>1641.170875</c:v>
                </c:pt>
                <c:pt idx="291">
                  <c:v>1928.349</c:v>
                </c:pt>
                <c:pt idx="292">
                  <c:v>1902.70066666666</c:v>
                </c:pt>
                <c:pt idx="293">
                  <c:v>2189.06766666666</c:v>
                </c:pt>
                <c:pt idx="294">
                  <c:v>1932.23420833333</c:v>
                </c:pt>
                <c:pt idx="295">
                  <c:v>2221.45120833333</c:v>
                </c:pt>
                <c:pt idx="296">
                  <c:v>1911.44145833333</c:v>
                </c:pt>
                <c:pt idx="297">
                  <c:v>2154.56716666666</c:v>
                </c:pt>
                <c:pt idx="298">
                  <c:v>2086.45572222222</c:v>
                </c:pt>
                <c:pt idx="299">
                  <c:v>2375.89162499999</c:v>
                </c:pt>
                <c:pt idx="300">
                  <c:v>2278.90968749999</c:v>
                </c:pt>
                <c:pt idx="301">
                  <c:v>2414.67318181818</c:v>
                </c:pt>
                <c:pt idx="302">
                  <c:v>1976.13129999999</c:v>
                </c:pt>
                <c:pt idx="303">
                  <c:v>2665.508625</c:v>
                </c:pt>
                <c:pt idx="304">
                  <c:v>2063.612</c:v>
                </c:pt>
                <c:pt idx="305">
                  <c:v>2220.75304166666</c:v>
                </c:pt>
                <c:pt idx="306">
                  <c:v>2043.6455</c:v>
                </c:pt>
                <c:pt idx="307">
                  <c:v>2350.27729166666</c:v>
                </c:pt>
                <c:pt idx="308">
                  <c:v>1895.89842857142</c:v>
                </c:pt>
                <c:pt idx="309">
                  <c:v>2092.56974999999</c:v>
                </c:pt>
                <c:pt idx="310">
                  <c:v>1798.14591666666</c:v>
                </c:pt>
                <c:pt idx="311">
                  <c:v>2105.56733333333</c:v>
                </c:pt>
                <c:pt idx="312">
                  <c:v>1923.17379166666</c:v>
                </c:pt>
                <c:pt idx="313">
                  <c:v>2208.37954166666</c:v>
                </c:pt>
                <c:pt idx="314">
                  <c:v>1958.063125</c:v>
                </c:pt>
                <c:pt idx="315">
                  <c:v>2245.55820833333</c:v>
                </c:pt>
                <c:pt idx="316">
                  <c:v>1918.86162499999</c:v>
                </c:pt>
                <c:pt idx="317">
                  <c:v>2000.08429166666</c:v>
                </c:pt>
                <c:pt idx="318">
                  <c:v>1909.68320833333</c:v>
                </c:pt>
                <c:pt idx="319">
                  <c:v>2065.28845833333</c:v>
                </c:pt>
                <c:pt idx="320">
                  <c:v>1660.33879166666</c:v>
                </c:pt>
                <c:pt idx="321">
                  <c:v>1883.58904166666</c:v>
                </c:pt>
                <c:pt idx="322">
                  <c:v>1905.79729166666</c:v>
                </c:pt>
                <c:pt idx="323">
                  <c:v>2126.854125</c:v>
                </c:pt>
                <c:pt idx="324">
                  <c:v>2100.21645833333</c:v>
                </c:pt>
                <c:pt idx="325">
                  <c:v>2545.14741666666</c:v>
                </c:pt>
                <c:pt idx="326">
                  <c:v>2023.94958333333</c:v>
                </c:pt>
                <c:pt idx="327">
                  <c:v>2276.050125</c:v>
                </c:pt>
                <c:pt idx="328">
                  <c:v>1991.160125</c:v>
                </c:pt>
                <c:pt idx="329">
                  <c:v>2287.93870833333</c:v>
                </c:pt>
                <c:pt idx="330">
                  <c:v>1849.92329166666</c:v>
                </c:pt>
                <c:pt idx="331">
                  <c:v>2194.12920833333</c:v>
                </c:pt>
                <c:pt idx="332">
                  <c:v>1790.38795833333</c:v>
                </c:pt>
                <c:pt idx="333">
                  <c:v>2141.336375</c:v>
                </c:pt>
                <c:pt idx="334">
                  <c:v>2057.93349999999</c:v>
                </c:pt>
                <c:pt idx="335">
                  <c:v>2406.06816666666</c:v>
                </c:pt>
                <c:pt idx="336">
                  <c:v>2095.86541666666</c:v>
                </c:pt>
                <c:pt idx="337">
                  <c:v>2445.301</c:v>
                </c:pt>
                <c:pt idx="338">
                  <c:v>2086.92258333333</c:v>
                </c:pt>
                <c:pt idx="339">
                  <c:v>2370.00979166666</c:v>
                </c:pt>
                <c:pt idx="340">
                  <c:v>2085.08641666666</c:v>
                </c:pt>
                <c:pt idx="341">
                  <c:v>2395.16129166666</c:v>
                </c:pt>
                <c:pt idx="342">
                  <c:v>2235.58866666666</c:v>
                </c:pt>
                <c:pt idx="343">
                  <c:v>2318.01045833333</c:v>
                </c:pt>
                <c:pt idx="344">
                  <c:v>2014.8761875</c:v>
                </c:pt>
                <c:pt idx="345">
                  <c:v>2078.22725</c:v>
                </c:pt>
                <c:pt idx="346">
                  <c:v>1914.3522</c:v>
                </c:pt>
                <c:pt idx="347">
                  <c:v>2149.40616666666</c:v>
                </c:pt>
                <c:pt idx="348">
                  <c:v>1990.13631818181</c:v>
                </c:pt>
                <c:pt idx="349">
                  <c:v>2258.92833333333</c:v>
                </c:pt>
                <c:pt idx="350">
                  <c:v>1961.3875</c:v>
                </c:pt>
                <c:pt idx="351">
                  <c:v>2335.626125</c:v>
                </c:pt>
                <c:pt idx="352">
                  <c:v>2000.83629166666</c:v>
                </c:pt>
                <c:pt idx="353">
                  <c:v>2338.03887499999</c:v>
                </c:pt>
                <c:pt idx="354">
                  <c:v>2019.33712499999</c:v>
                </c:pt>
                <c:pt idx="355">
                  <c:v>2289.04070833333</c:v>
                </c:pt>
                <c:pt idx="356">
                  <c:v>1994.43520833333</c:v>
                </c:pt>
                <c:pt idx="357">
                  <c:v>2222.37770833333</c:v>
                </c:pt>
                <c:pt idx="358">
                  <c:v>1792.535625</c:v>
                </c:pt>
                <c:pt idx="359">
                  <c:v>2035.47041666666</c:v>
                </c:pt>
                <c:pt idx="360">
                  <c:v>1825.59381249999</c:v>
                </c:pt>
                <c:pt idx="361">
                  <c:v>2076.48879166666</c:v>
                </c:pt>
                <c:pt idx="362">
                  <c:v>2384.762875</c:v>
                </c:pt>
                <c:pt idx="363">
                  <c:v>3175.5055</c:v>
                </c:pt>
                <c:pt idx="364">
                  <c:v>1879.307</c:v>
                </c:pt>
                <c:pt idx="365">
                  <c:v>2233.83775</c:v>
                </c:pt>
                <c:pt idx="366">
                  <c:v>2098.06265</c:v>
                </c:pt>
                <c:pt idx="367">
                  <c:v>2477.55145833333</c:v>
                </c:pt>
                <c:pt idx="368">
                  <c:v>1810.37575</c:v>
                </c:pt>
                <c:pt idx="369">
                  <c:v>2138.38879166666</c:v>
                </c:pt>
                <c:pt idx="370">
                  <c:v>1767.764</c:v>
                </c:pt>
                <c:pt idx="371">
                  <c:v>2166.1871</c:v>
                </c:pt>
                <c:pt idx="372">
                  <c:v>1971.05274999999</c:v>
                </c:pt>
                <c:pt idx="373">
                  <c:v>2203.15641666666</c:v>
                </c:pt>
                <c:pt idx="374">
                  <c:v>1859.28154166666</c:v>
                </c:pt>
                <c:pt idx="375">
                  <c:v>2249.01529166666</c:v>
                </c:pt>
                <c:pt idx="376">
                  <c:v>1922.16112499999</c:v>
                </c:pt>
                <c:pt idx="377">
                  <c:v>2221.432875</c:v>
                </c:pt>
                <c:pt idx="378">
                  <c:v>1745.832125</c:v>
                </c:pt>
                <c:pt idx="379">
                  <c:v>2018.58658333333</c:v>
                </c:pt>
                <c:pt idx="380">
                  <c:v>1857.62129166666</c:v>
                </c:pt>
                <c:pt idx="381">
                  <c:v>2091.56254166666</c:v>
                </c:pt>
                <c:pt idx="382">
                  <c:v>1880.002375</c:v>
                </c:pt>
                <c:pt idx="383">
                  <c:v>2144.029</c:v>
                </c:pt>
                <c:pt idx="384">
                  <c:v>1942.277375</c:v>
                </c:pt>
                <c:pt idx="385">
                  <c:v>2156.90508333333</c:v>
                </c:pt>
                <c:pt idx="386">
                  <c:v>1863.51966666666</c:v>
                </c:pt>
                <c:pt idx="387">
                  <c:v>2113.29420833333</c:v>
                </c:pt>
                <c:pt idx="388">
                  <c:v>1727.41979166666</c:v>
                </c:pt>
                <c:pt idx="389">
                  <c:v>2095.5535</c:v>
                </c:pt>
                <c:pt idx="390">
                  <c:v>1967.71812499999</c:v>
                </c:pt>
                <c:pt idx="391">
                  <c:v>2343.9105</c:v>
                </c:pt>
                <c:pt idx="392">
                  <c:v>2027.19783333333</c:v>
                </c:pt>
                <c:pt idx="393">
                  <c:v>2471.715625</c:v>
                </c:pt>
                <c:pt idx="394">
                  <c:v>2030.91945833333</c:v>
                </c:pt>
                <c:pt idx="395">
                  <c:v>2445.45320833333</c:v>
                </c:pt>
                <c:pt idx="396">
                  <c:v>2128.77466666666</c:v>
                </c:pt>
                <c:pt idx="397">
                  <c:v>2486.29025</c:v>
                </c:pt>
                <c:pt idx="398">
                  <c:v>2153.58625</c:v>
                </c:pt>
                <c:pt idx="399">
                  <c:v>2445.949875</c:v>
                </c:pt>
                <c:pt idx="400">
                  <c:v>1976.46641666666</c:v>
                </c:pt>
                <c:pt idx="401">
                  <c:v>2273.79779166666</c:v>
                </c:pt>
                <c:pt idx="402">
                  <c:v>1887.09054166666</c:v>
                </c:pt>
                <c:pt idx="403">
                  <c:v>2286.27645833333</c:v>
                </c:pt>
                <c:pt idx="404">
                  <c:v>2117.26695833333</c:v>
                </c:pt>
                <c:pt idx="405">
                  <c:v>2382.97833333333</c:v>
                </c:pt>
                <c:pt idx="406">
                  <c:v>2141.53866666666</c:v>
                </c:pt>
                <c:pt idx="407">
                  <c:v>2240.23416666666</c:v>
                </c:pt>
                <c:pt idx="408">
                  <c:v>1878.19175</c:v>
                </c:pt>
                <c:pt idx="409">
                  <c:v>2191.525625</c:v>
                </c:pt>
                <c:pt idx="410">
                  <c:v>1887.74637499999</c:v>
                </c:pt>
                <c:pt idx="411">
                  <c:v>2213.96283333333</c:v>
                </c:pt>
                <c:pt idx="412">
                  <c:v>1996.06308333333</c:v>
                </c:pt>
                <c:pt idx="413">
                  <c:v>2482.76925</c:v>
                </c:pt>
                <c:pt idx="414">
                  <c:v>1897.66616666666</c:v>
                </c:pt>
                <c:pt idx="415">
                  <c:v>2206.1185</c:v>
                </c:pt>
                <c:pt idx="416">
                  <c:v>1751.10304166666</c:v>
                </c:pt>
                <c:pt idx="417">
                  <c:v>2099.307625</c:v>
                </c:pt>
                <c:pt idx="418">
                  <c:v>2000.35366666666</c:v>
                </c:pt>
                <c:pt idx="419">
                  <c:v>2385.59849999999</c:v>
                </c:pt>
                <c:pt idx="420">
                  <c:v>2051.99195833333</c:v>
                </c:pt>
                <c:pt idx="421">
                  <c:v>2307.160125</c:v>
                </c:pt>
                <c:pt idx="422">
                  <c:v>1992.06812499999</c:v>
                </c:pt>
                <c:pt idx="423">
                  <c:v>2272.55004166666</c:v>
                </c:pt>
                <c:pt idx="424">
                  <c:v>2619.61275</c:v>
                </c:pt>
                <c:pt idx="425">
                  <c:v>3135.29141666666</c:v>
                </c:pt>
                <c:pt idx="426">
                  <c:v>2020.72577777777</c:v>
                </c:pt>
                <c:pt idx="427">
                  <c:v>2479.90366666666</c:v>
                </c:pt>
                <c:pt idx="428">
                  <c:v>2173.70583333333</c:v>
                </c:pt>
                <c:pt idx="429">
                  <c:v>2584.78358333333</c:v>
                </c:pt>
                <c:pt idx="430">
                  <c:v>2057.466</c:v>
                </c:pt>
                <c:pt idx="431">
                  <c:v>2659.63975</c:v>
                </c:pt>
                <c:pt idx="432">
                  <c:v>1999.15021428571</c:v>
                </c:pt>
                <c:pt idx="433">
                  <c:v>2072.13229166666</c:v>
                </c:pt>
                <c:pt idx="434">
                  <c:v>1795.002125</c:v>
                </c:pt>
                <c:pt idx="435">
                  <c:v>2046.49437499999</c:v>
                </c:pt>
                <c:pt idx="436">
                  <c:v>2152.072375</c:v>
                </c:pt>
                <c:pt idx="437">
                  <c:v>2471.39079166666</c:v>
                </c:pt>
                <c:pt idx="438">
                  <c:v>1920.27795833333</c:v>
                </c:pt>
                <c:pt idx="439">
                  <c:v>2274.86483333333</c:v>
                </c:pt>
                <c:pt idx="440">
                  <c:v>1595.48858333333</c:v>
                </c:pt>
                <c:pt idx="441">
                  <c:v>1906.04541666666</c:v>
                </c:pt>
                <c:pt idx="442">
                  <c:v>1899.76866666666</c:v>
                </c:pt>
                <c:pt idx="443">
                  <c:v>2168.54474999999</c:v>
                </c:pt>
                <c:pt idx="444">
                  <c:v>1893.92883333333</c:v>
                </c:pt>
                <c:pt idx="445">
                  <c:v>2163.90545833333</c:v>
                </c:pt>
                <c:pt idx="446">
                  <c:v>1709.37475</c:v>
                </c:pt>
                <c:pt idx="447">
                  <c:v>1969.11608333333</c:v>
                </c:pt>
                <c:pt idx="448">
                  <c:v>1981.62925</c:v>
                </c:pt>
                <c:pt idx="449">
                  <c:v>2265.6325</c:v>
                </c:pt>
                <c:pt idx="450">
                  <c:v>2017.86683333333</c:v>
                </c:pt>
                <c:pt idx="451">
                  <c:v>2272.41120833333</c:v>
                </c:pt>
                <c:pt idx="452">
                  <c:v>1957.98008333333</c:v>
                </c:pt>
                <c:pt idx="453">
                  <c:v>2410.05508333333</c:v>
                </c:pt>
                <c:pt idx="454">
                  <c:v>2061.58424999999</c:v>
                </c:pt>
                <c:pt idx="455">
                  <c:v>2334.32591666666</c:v>
                </c:pt>
                <c:pt idx="456">
                  <c:v>1791.68908333333</c:v>
                </c:pt>
                <c:pt idx="457">
                  <c:v>2115.05070833333</c:v>
                </c:pt>
                <c:pt idx="458">
                  <c:v>1725.135625</c:v>
                </c:pt>
                <c:pt idx="459">
                  <c:v>2079.96133333333</c:v>
                </c:pt>
                <c:pt idx="460">
                  <c:v>1869.921375</c:v>
                </c:pt>
                <c:pt idx="461">
                  <c:v>2151.50654166666</c:v>
                </c:pt>
                <c:pt idx="462">
                  <c:v>2009.341125</c:v>
                </c:pt>
                <c:pt idx="463">
                  <c:v>2258.47554166666</c:v>
                </c:pt>
                <c:pt idx="464">
                  <c:v>1953.27870833333</c:v>
                </c:pt>
                <c:pt idx="465">
                  <c:v>2179.17370833333</c:v>
                </c:pt>
                <c:pt idx="466">
                  <c:v>2002.07149999999</c:v>
                </c:pt>
                <c:pt idx="467">
                  <c:v>2190.58120833333</c:v>
                </c:pt>
                <c:pt idx="468">
                  <c:v>2238.64941666666</c:v>
                </c:pt>
                <c:pt idx="469">
                  <c:v>2101.758875</c:v>
                </c:pt>
                <c:pt idx="470">
                  <c:v>1744.84112499999</c:v>
                </c:pt>
                <c:pt idx="471">
                  <c:v>1955.663625</c:v>
                </c:pt>
                <c:pt idx="472">
                  <c:v>1709.34116666666</c:v>
                </c:pt>
                <c:pt idx="473">
                  <c:v>2090.60516666666</c:v>
                </c:pt>
                <c:pt idx="474">
                  <c:v>1930.23291666666</c:v>
                </c:pt>
                <c:pt idx="475">
                  <c:v>2252.14954166666</c:v>
                </c:pt>
                <c:pt idx="476">
                  <c:v>2025.5565</c:v>
                </c:pt>
                <c:pt idx="477">
                  <c:v>2431.169875</c:v>
                </c:pt>
                <c:pt idx="478">
                  <c:v>1985.14395833333</c:v>
                </c:pt>
                <c:pt idx="479">
                  <c:v>2232.04804166666</c:v>
                </c:pt>
                <c:pt idx="480">
                  <c:v>2000.48891666666</c:v>
                </c:pt>
                <c:pt idx="481">
                  <c:v>2244.60945833333</c:v>
                </c:pt>
                <c:pt idx="482">
                  <c:v>1956.49824999999</c:v>
                </c:pt>
                <c:pt idx="483">
                  <c:v>2234.69416666666</c:v>
                </c:pt>
                <c:pt idx="484">
                  <c:v>1764.02116666666</c:v>
                </c:pt>
                <c:pt idx="485">
                  <c:v>1984.90370833333</c:v>
                </c:pt>
                <c:pt idx="486">
                  <c:v>2259.34341666666</c:v>
                </c:pt>
                <c:pt idx="487">
                  <c:v>2360.62929166666</c:v>
                </c:pt>
                <c:pt idx="488">
                  <c:v>1846.40777272727</c:v>
                </c:pt>
                <c:pt idx="489">
                  <c:v>2621.36474999999</c:v>
                </c:pt>
                <c:pt idx="490">
                  <c:v>1922.99563636363</c:v>
                </c:pt>
                <c:pt idx="491">
                  <c:v>2474.15908333333</c:v>
                </c:pt>
                <c:pt idx="492">
                  <c:v>2056.328</c:v>
                </c:pt>
                <c:pt idx="493">
                  <c:v>2567.837625</c:v>
                </c:pt>
                <c:pt idx="494">
                  <c:v>2030.38058333333</c:v>
                </c:pt>
                <c:pt idx="495">
                  <c:v>2019.70716666666</c:v>
                </c:pt>
                <c:pt idx="496">
                  <c:v>1680.81474999999</c:v>
                </c:pt>
                <c:pt idx="497">
                  <c:v>2067.74695833333</c:v>
                </c:pt>
                <c:pt idx="498">
                  <c:v>2076.187375</c:v>
                </c:pt>
                <c:pt idx="499">
                  <c:v>2497.87379166666</c:v>
                </c:pt>
                <c:pt idx="500">
                  <c:v>1934.89733333333</c:v>
                </c:pt>
                <c:pt idx="501">
                  <c:v>2169.93679166666</c:v>
                </c:pt>
                <c:pt idx="502">
                  <c:v>1909.34512499999</c:v>
                </c:pt>
                <c:pt idx="503">
                  <c:v>2149.74941666666</c:v>
                </c:pt>
                <c:pt idx="504">
                  <c:v>1873.66083333333</c:v>
                </c:pt>
                <c:pt idx="505">
                  <c:v>2116.88016666666</c:v>
                </c:pt>
                <c:pt idx="506">
                  <c:v>1699.71541666666</c:v>
                </c:pt>
                <c:pt idx="507">
                  <c:v>2109.264875</c:v>
                </c:pt>
                <c:pt idx="508">
                  <c:v>1848.33954166666</c:v>
                </c:pt>
                <c:pt idx="509">
                  <c:v>2107.09733333333</c:v>
                </c:pt>
                <c:pt idx="510">
                  <c:v>2006.966125</c:v>
                </c:pt>
                <c:pt idx="511">
                  <c:v>2248.763</c:v>
                </c:pt>
                <c:pt idx="512">
                  <c:v>1784.022</c:v>
                </c:pt>
                <c:pt idx="513">
                  <c:v>2240.7225</c:v>
                </c:pt>
                <c:pt idx="514">
                  <c:v>1836.48533333333</c:v>
                </c:pt>
                <c:pt idx="515">
                  <c:v>2042.45633333333</c:v>
                </c:pt>
                <c:pt idx="516">
                  <c:v>2023.13179166666</c:v>
                </c:pt>
                <c:pt idx="517">
                  <c:v>2365.69899999999</c:v>
                </c:pt>
                <c:pt idx="518">
                  <c:v>2014.65874999999</c:v>
                </c:pt>
                <c:pt idx="519">
                  <c:v>2307.14987499999</c:v>
                </c:pt>
                <c:pt idx="520">
                  <c:v>2004.167125</c:v>
                </c:pt>
                <c:pt idx="521">
                  <c:v>2271.43324999999</c:v>
                </c:pt>
                <c:pt idx="522">
                  <c:v>1920.902125</c:v>
                </c:pt>
                <c:pt idx="523">
                  <c:v>2218.104</c:v>
                </c:pt>
                <c:pt idx="524">
                  <c:v>1970.10358333333</c:v>
                </c:pt>
                <c:pt idx="525">
                  <c:v>2213.64704166666</c:v>
                </c:pt>
                <c:pt idx="526">
                  <c:v>1732.70195833333</c:v>
                </c:pt>
                <c:pt idx="527">
                  <c:v>1933.2025</c:v>
                </c:pt>
                <c:pt idx="528">
                  <c:v>1784.03869999999</c:v>
                </c:pt>
                <c:pt idx="529">
                  <c:v>2104.99025</c:v>
                </c:pt>
                <c:pt idx="530">
                  <c:v>1969.7938125</c:v>
                </c:pt>
                <c:pt idx="531">
                  <c:v>2124.48358333333</c:v>
                </c:pt>
                <c:pt idx="532">
                  <c:v>1837.43941666666</c:v>
                </c:pt>
                <c:pt idx="533">
                  <c:v>2198.057625</c:v>
                </c:pt>
                <c:pt idx="534">
                  <c:v>1935.00420833333</c:v>
                </c:pt>
                <c:pt idx="535">
                  <c:v>2156.934375</c:v>
                </c:pt>
                <c:pt idx="536">
                  <c:v>1926.1875</c:v>
                </c:pt>
                <c:pt idx="537">
                  <c:v>2214.951625</c:v>
                </c:pt>
                <c:pt idx="538">
                  <c:v>1951.085125</c:v>
                </c:pt>
                <c:pt idx="539">
                  <c:v>2127.36279166666</c:v>
                </c:pt>
                <c:pt idx="540">
                  <c:v>1725.21108333333</c:v>
                </c:pt>
                <c:pt idx="541">
                  <c:v>1899.99741666666</c:v>
                </c:pt>
                <c:pt idx="542">
                  <c:v>1602.69004166666</c:v>
                </c:pt>
                <c:pt idx="543">
                  <c:v>1989.90491666666</c:v>
                </c:pt>
                <c:pt idx="544">
                  <c:v>1684.19170833333</c:v>
                </c:pt>
                <c:pt idx="545">
                  <c:v>1953.33245833333</c:v>
                </c:pt>
                <c:pt idx="546">
                  <c:v>2007.64449999999</c:v>
                </c:pt>
                <c:pt idx="547">
                  <c:v>2220.78666666666</c:v>
                </c:pt>
                <c:pt idx="548">
                  <c:v>1886.12816666666</c:v>
                </c:pt>
                <c:pt idx="549">
                  <c:v>2790.45141666666</c:v>
                </c:pt>
                <c:pt idx="550">
                  <c:v>1962.53995833333</c:v>
                </c:pt>
                <c:pt idx="551">
                  <c:v>2332.38454166666</c:v>
                </c:pt>
                <c:pt idx="552">
                  <c:v>2132.88175</c:v>
                </c:pt>
                <c:pt idx="553">
                  <c:v>2626.24604166666</c:v>
                </c:pt>
                <c:pt idx="554">
                  <c:v>2052.88066666666</c:v>
                </c:pt>
                <c:pt idx="555">
                  <c:v>1989.07779166666</c:v>
                </c:pt>
                <c:pt idx="556">
                  <c:v>1942.30254166666</c:v>
                </c:pt>
                <c:pt idx="557">
                  <c:v>2247.85679166666</c:v>
                </c:pt>
                <c:pt idx="558">
                  <c:v>2029.94787499999</c:v>
                </c:pt>
                <c:pt idx="559">
                  <c:v>2304.03929166666</c:v>
                </c:pt>
                <c:pt idx="560">
                  <c:v>1755.53504166666</c:v>
                </c:pt>
                <c:pt idx="561">
                  <c:v>2048.38716666666</c:v>
                </c:pt>
                <c:pt idx="562">
                  <c:v>1943.12725</c:v>
                </c:pt>
                <c:pt idx="563">
                  <c:v>2243.94925</c:v>
                </c:pt>
                <c:pt idx="564">
                  <c:v>1881.12570833333</c:v>
                </c:pt>
                <c:pt idx="565">
                  <c:v>2096.140125</c:v>
                </c:pt>
                <c:pt idx="566">
                  <c:v>1722.93383333333</c:v>
                </c:pt>
                <c:pt idx="567">
                  <c:v>2293.70854166666</c:v>
                </c:pt>
                <c:pt idx="568">
                  <c:v>1850.04408333333</c:v>
                </c:pt>
                <c:pt idx="569">
                  <c:v>2374.06416666666</c:v>
                </c:pt>
                <c:pt idx="570">
                  <c:v>1611.22</c:v>
                </c:pt>
                <c:pt idx="571">
                  <c:v>1846.55791666666</c:v>
                </c:pt>
                <c:pt idx="572">
                  <c:v>1799.310375</c:v>
                </c:pt>
                <c:pt idx="573">
                  <c:v>2070.29945833333</c:v>
                </c:pt>
                <c:pt idx="574">
                  <c:v>1832.39116666666</c:v>
                </c:pt>
                <c:pt idx="575">
                  <c:v>2099.49795833333</c:v>
                </c:pt>
                <c:pt idx="576">
                  <c:v>1845.81924999999</c:v>
                </c:pt>
                <c:pt idx="577">
                  <c:v>2042.69916666666</c:v>
                </c:pt>
                <c:pt idx="578">
                  <c:v>1838.79779166666</c:v>
                </c:pt>
                <c:pt idx="579">
                  <c:v>2088.83558333333</c:v>
                </c:pt>
                <c:pt idx="580">
                  <c:v>1883.367125</c:v>
                </c:pt>
                <c:pt idx="581">
                  <c:v>2092.37133333333</c:v>
                </c:pt>
                <c:pt idx="582">
                  <c:v>1741.1715</c:v>
                </c:pt>
                <c:pt idx="583">
                  <c:v>2051.60645833333</c:v>
                </c:pt>
                <c:pt idx="584">
                  <c:v>1642.181625</c:v>
                </c:pt>
                <c:pt idx="585">
                  <c:v>1924.98241666666</c:v>
                </c:pt>
                <c:pt idx="586">
                  <c:v>1831.92758333333</c:v>
                </c:pt>
                <c:pt idx="587">
                  <c:v>2062.153625</c:v>
                </c:pt>
                <c:pt idx="588">
                  <c:v>1844.183375</c:v>
                </c:pt>
                <c:pt idx="589">
                  <c:v>2069.80945833333</c:v>
                </c:pt>
                <c:pt idx="590">
                  <c:v>1826.20020833333</c:v>
                </c:pt>
                <c:pt idx="591">
                  <c:v>2041.88616666666</c:v>
                </c:pt>
                <c:pt idx="592">
                  <c:v>1819.07708333333</c:v>
                </c:pt>
                <c:pt idx="593">
                  <c:v>2089.33404166666</c:v>
                </c:pt>
                <c:pt idx="594">
                  <c:v>1807.22899999999</c:v>
                </c:pt>
                <c:pt idx="595">
                  <c:v>2062.937625</c:v>
                </c:pt>
                <c:pt idx="596">
                  <c:v>1688.17129166666</c:v>
                </c:pt>
                <c:pt idx="597">
                  <c:v>1882.361125</c:v>
                </c:pt>
                <c:pt idx="598">
                  <c:v>1591.99795833333</c:v>
                </c:pt>
                <c:pt idx="599">
                  <c:v>1926.10125</c:v>
                </c:pt>
                <c:pt idx="600">
                  <c:v>1874.92641666666</c:v>
                </c:pt>
                <c:pt idx="601">
                  <c:v>2207.34833333333</c:v>
                </c:pt>
                <c:pt idx="602">
                  <c:v>1911.436125</c:v>
                </c:pt>
                <c:pt idx="603">
                  <c:v>2309.99241666666</c:v>
                </c:pt>
                <c:pt idx="604">
                  <c:v>1934.67541666666</c:v>
                </c:pt>
                <c:pt idx="605">
                  <c:v>2446.97529166666</c:v>
                </c:pt>
                <c:pt idx="606">
                  <c:v>1950.04379166666</c:v>
                </c:pt>
                <c:pt idx="607">
                  <c:v>2245.54358333333</c:v>
                </c:pt>
                <c:pt idx="608">
                  <c:v>2055.88925</c:v>
                </c:pt>
                <c:pt idx="609">
                  <c:v>2244.63725</c:v>
                </c:pt>
                <c:pt idx="610">
                  <c:v>2363.62954166666</c:v>
                </c:pt>
                <c:pt idx="611">
                  <c:v>3211.52324999999</c:v>
                </c:pt>
                <c:pt idx="612">
                  <c:v>2147.26883333333</c:v>
                </c:pt>
                <c:pt idx="613">
                  <c:v>2340.14141666666</c:v>
                </c:pt>
                <c:pt idx="614">
                  <c:v>2180.680125</c:v>
                </c:pt>
                <c:pt idx="615">
                  <c:v>2606.26066666666</c:v>
                </c:pt>
                <c:pt idx="616">
                  <c:v>1593.28204166666</c:v>
                </c:pt>
                <c:pt idx="617">
                  <c:v>1816.42308333333</c:v>
                </c:pt>
                <c:pt idx="618">
                  <c:v>2012.89008333333</c:v>
                </c:pt>
                <c:pt idx="619">
                  <c:v>2323.33687499999</c:v>
                </c:pt>
                <c:pt idx="620">
                  <c:v>2038.519125</c:v>
                </c:pt>
                <c:pt idx="621">
                  <c:v>2540.80845833333</c:v>
                </c:pt>
                <c:pt idx="622">
                  <c:v>1708.62170833333</c:v>
                </c:pt>
                <c:pt idx="623">
                  <c:v>2016.76895833333</c:v>
                </c:pt>
                <c:pt idx="624">
                  <c:v>1949.906625</c:v>
                </c:pt>
                <c:pt idx="625">
                  <c:v>2290.60125</c:v>
                </c:pt>
                <c:pt idx="626">
                  <c:v>1880.72729166666</c:v>
                </c:pt>
                <c:pt idx="627">
                  <c:v>2154.90604166666</c:v>
                </c:pt>
                <c:pt idx="628">
                  <c:v>1956.88375</c:v>
                </c:pt>
                <c:pt idx="629">
                  <c:v>2342.821625</c:v>
                </c:pt>
                <c:pt idx="630">
                  <c:v>2046.51670833333</c:v>
                </c:pt>
                <c:pt idx="631">
                  <c:v>2574.933375</c:v>
                </c:pt>
                <c:pt idx="632">
                  <c:v>1838.41791666666</c:v>
                </c:pt>
                <c:pt idx="633">
                  <c:v>2156.31995833333</c:v>
                </c:pt>
                <c:pt idx="634">
                  <c:v>1879.32187499999</c:v>
                </c:pt>
                <c:pt idx="635">
                  <c:v>2407.23104166666</c:v>
                </c:pt>
                <c:pt idx="636">
                  <c:v>1984.76958333333</c:v>
                </c:pt>
                <c:pt idx="637">
                  <c:v>2474.53420833333</c:v>
                </c:pt>
                <c:pt idx="638">
                  <c:v>1896.93095833333</c:v>
                </c:pt>
                <c:pt idx="639">
                  <c:v>2473.40729166666</c:v>
                </c:pt>
                <c:pt idx="640">
                  <c:v>1830.451625</c:v>
                </c:pt>
                <c:pt idx="641">
                  <c:v>2146.01333333333</c:v>
                </c:pt>
                <c:pt idx="642">
                  <c:v>1967.22974999999</c:v>
                </c:pt>
                <c:pt idx="643">
                  <c:v>2182.494</c:v>
                </c:pt>
                <c:pt idx="644">
                  <c:v>1929.89377777777</c:v>
                </c:pt>
                <c:pt idx="645">
                  <c:v>2045.63636363636</c:v>
                </c:pt>
                <c:pt idx="646">
                  <c:v>1880.09085714285</c:v>
                </c:pt>
                <c:pt idx="647">
                  <c:v>2085.98975</c:v>
                </c:pt>
                <c:pt idx="648">
                  <c:v>2014.6393125</c:v>
                </c:pt>
                <c:pt idx="649">
                  <c:v>2325.59958333333</c:v>
                </c:pt>
                <c:pt idx="650">
                  <c:v>1960.05679166666</c:v>
                </c:pt>
                <c:pt idx="651">
                  <c:v>2341.87466666666</c:v>
                </c:pt>
                <c:pt idx="652">
                  <c:v>1722.6105</c:v>
                </c:pt>
                <c:pt idx="653">
                  <c:v>2026.191375</c:v>
                </c:pt>
                <c:pt idx="654">
                  <c:v>1621.52129166666</c:v>
                </c:pt>
                <c:pt idx="655">
                  <c:v>1833.590125</c:v>
                </c:pt>
                <c:pt idx="656">
                  <c:v>1763.492875</c:v>
                </c:pt>
                <c:pt idx="657">
                  <c:v>2059.60249999999</c:v>
                </c:pt>
                <c:pt idx="658">
                  <c:v>1995.29342857142</c:v>
                </c:pt>
                <c:pt idx="659">
                  <c:v>2089.67854166666</c:v>
                </c:pt>
                <c:pt idx="660">
                  <c:v>1968.56105555555</c:v>
                </c:pt>
                <c:pt idx="661">
                  <c:v>2332.91908333333</c:v>
                </c:pt>
                <c:pt idx="662">
                  <c:v>2027.29349999999</c:v>
                </c:pt>
                <c:pt idx="663">
                  <c:v>2408.96666666666</c:v>
                </c:pt>
                <c:pt idx="664">
                  <c:v>2020.800875</c:v>
                </c:pt>
                <c:pt idx="665">
                  <c:v>2143.77416666666</c:v>
                </c:pt>
                <c:pt idx="666">
                  <c:v>1733.66625</c:v>
                </c:pt>
                <c:pt idx="667">
                  <c:v>1938.42895833333</c:v>
                </c:pt>
                <c:pt idx="668">
                  <c:v>1811.34920833333</c:v>
                </c:pt>
                <c:pt idx="669">
                  <c:v>2407.55220833333</c:v>
                </c:pt>
                <c:pt idx="670">
                  <c:v>2557.52991666666</c:v>
                </c:pt>
                <c:pt idx="671">
                  <c:v>3343.20679166666</c:v>
                </c:pt>
                <c:pt idx="672">
                  <c:v>1855.55504166666</c:v>
                </c:pt>
                <c:pt idx="673">
                  <c:v>2107.13554166666</c:v>
                </c:pt>
                <c:pt idx="674">
                  <c:v>2148.76162499999</c:v>
                </c:pt>
                <c:pt idx="675">
                  <c:v>2362.40445833333</c:v>
                </c:pt>
                <c:pt idx="676">
                  <c:v>1645.9033</c:v>
                </c:pt>
                <c:pt idx="677">
                  <c:v>1852.95022727272</c:v>
                </c:pt>
                <c:pt idx="678">
                  <c:v>2100.81445</c:v>
                </c:pt>
                <c:pt idx="679">
                  <c:v>2257.85349999999</c:v>
                </c:pt>
                <c:pt idx="680">
                  <c:v>2056.586625</c:v>
                </c:pt>
                <c:pt idx="681">
                  <c:v>2275.60616666666</c:v>
                </c:pt>
                <c:pt idx="682">
                  <c:v>1961.332875</c:v>
                </c:pt>
                <c:pt idx="683">
                  <c:v>2277.71670833333</c:v>
                </c:pt>
                <c:pt idx="684">
                  <c:v>1943.82499999999</c:v>
                </c:pt>
                <c:pt idx="685">
                  <c:v>2235.05154166666</c:v>
                </c:pt>
                <c:pt idx="686">
                  <c:v>1723.949625</c:v>
                </c:pt>
                <c:pt idx="687">
                  <c:v>1901.24691666666</c:v>
                </c:pt>
                <c:pt idx="688">
                  <c:v>1893.21308333333</c:v>
                </c:pt>
                <c:pt idx="689">
                  <c:v>2235.23520833333</c:v>
                </c:pt>
                <c:pt idx="690">
                  <c:v>2172.78420833333</c:v>
                </c:pt>
                <c:pt idx="691">
                  <c:v>2876.38424999999</c:v>
                </c:pt>
                <c:pt idx="692">
                  <c:v>2270.68025</c:v>
                </c:pt>
                <c:pt idx="693">
                  <c:v>3024.13345833333</c:v>
                </c:pt>
                <c:pt idx="694">
                  <c:v>2140.97379166666</c:v>
                </c:pt>
                <c:pt idx="695">
                  <c:v>2883.38633333333</c:v>
                </c:pt>
                <c:pt idx="696">
                  <c:v>2117.80129166666</c:v>
                </c:pt>
                <c:pt idx="697">
                  <c:v>2926.39679166666</c:v>
                </c:pt>
                <c:pt idx="698">
                  <c:v>2367.222625</c:v>
                </c:pt>
                <c:pt idx="699">
                  <c:v>3195.300125</c:v>
                </c:pt>
                <c:pt idx="700">
                  <c:v>2338.93441666666</c:v>
                </c:pt>
                <c:pt idx="701">
                  <c:v>2643.50179166666</c:v>
                </c:pt>
                <c:pt idx="702">
                  <c:v>2096.20741666666</c:v>
                </c:pt>
                <c:pt idx="703">
                  <c:v>2410.14495833333</c:v>
                </c:pt>
                <c:pt idx="704">
                  <c:v>2059.38004166666</c:v>
                </c:pt>
                <c:pt idx="705">
                  <c:v>2394.10775</c:v>
                </c:pt>
                <c:pt idx="706">
                  <c:v>1972.16495833333</c:v>
                </c:pt>
                <c:pt idx="707">
                  <c:v>2230.0865</c:v>
                </c:pt>
                <c:pt idx="708">
                  <c:v>1787.87870833333</c:v>
                </c:pt>
                <c:pt idx="709">
                  <c:v>1997.304125</c:v>
                </c:pt>
                <c:pt idx="710">
                  <c:v>1729.95091666666</c:v>
                </c:pt>
                <c:pt idx="711">
                  <c:v>2047.0395</c:v>
                </c:pt>
                <c:pt idx="712">
                  <c:v>1953.64370833333</c:v>
                </c:pt>
                <c:pt idx="713">
                  <c:v>2451.742875</c:v>
                </c:pt>
                <c:pt idx="714">
                  <c:v>1992.57287499999</c:v>
                </c:pt>
                <c:pt idx="715">
                  <c:v>2288.72925</c:v>
                </c:pt>
                <c:pt idx="716">
                  <c:v>1741.06274999999</c:v>
                </c:pt>
                <c:pt idx="717">
                  <c:v>1948.48549999999</c:v>
                </c:pt>
                <c:pt idx="718">
                  <c:v>1686.002375</c:v>
                </c:pt>
                <c:pt idx="719">
                  <c:v>2049.07045833333</c:v>
                </c:pt>
                <c:pt idx="720">
                  <c:v>1898.97333333333</c:v>
                </c:pt>
                <c:pt idx="721">
                  <c:v>2160.010125</c:v>
                </c:pt>
                <c:pt idx="722">
                  <c:v>1749.87186363636</c:v>
                </c:pt>
                <c:pt idx="723">
                  <c:v>2125.454375</c:v>
                </c:pt>
                <c:pt idx="724">
                  <c:v>1779.80779166666</c:v>
                </c:pt>
                <c:pt idx="725">
                  <c:v>2286.21641666666</c:v>
                </c:pt>
                <c:pt idx="726">
                  <c:v>1982.47729166666</c:v>
                </c:pt>
                <c:pt idx="727">
                  <c:v>2385.11704166666</c:v>
                </c:pt>
                <c:pt idx="728">
                  <c:v>1959.64729166666</c:v>
                </c:pt>
                <c:pt idx="729">
                  <c:v>2134.082</c:v>
                </c:pt>
                <c:pt idx="730">
                  <c:v>2814.71056061249</c:v>
                </c:pt>
                <c:pt idx="731">
                  <c:v>2820.15931286666</c:v>
                </c:pt>
                <c:pt idx="732">
                  <c:v>2147.35322332916</c:v>
                </c:pt>
                <c:pt idx="733">
                  <c:v>2545.31080693749</c:v>
                </c:pt>
                <c:pt idx="734">
                  <c:v>2222.41361932083</c:v>
                </c:pt>
                <c:pt idx="735">
                  <c:v>2257.31580077083</c:v>
                </c:pt>
                <c:pt idx="736">
                  <c:v>2032.198344465</c:v>
                </c:pt>
                <c:pt idx="737">
                  <c:v>2117.81630373749</c:v>
                </c:pt>
                <c:pt idx="738">
                  <c:v>1881.95001756666</c:v>
                </c:pt>
                <c:pt idx="739">
                  <c:v>2576.3438875909</c:v>
                </c:pt>
                <c:pt idx="740">
                  <c:v>2044.66478628499</c:v>
                </c:pt>
                <c:pt idx="741">
                  <c:v>2868.95631827083</c:v>
                </c:pt>
                <c:pt idx="742">
                  <c:v>2472.63340119583</c:v>
                </c:pt>
                <c:pt idx="743">
                  <c:v>3299.93935807082</c:v>
                </c:pt>
                <c:pt idx="744">
                  <c:v>2786.54759980833</c:v>
                </c:pt>
                <c:pt idx="745">
                  <c:v>3225.75177465416</c:v>
                </c:pt>
                <c:pt idx="746">
                  <c:v>2425.13607565416</c:v>
                </c:pt>
                <c:pt idx="747">
                  <c:v>2401.80581213333</c:v>
                </c:pt>
                <c:pt idx="748">
                  <c:v>2113.51254007999</c:v>
                </c:pt>
                <c:pt idx="749">
                  <c:v>2433.34801681666</c:v>
                </c:pt>
                <c:pt idx="750">
                  <c:v>2189.04389973124</c:v>
                </c:pt>
                <c:pt idx="751">
                  <c:v>2483.56573400833</c:v>
                </c:pt>
                <c:pt idx="752">
                  <c:v>1896.02434736666</c:v>
                </c:pt>
                <c:pt idx="753">
                  <c:v>2615.87353828749</c:v>
                </c:pt>
                <c:pt idx="754">
                  <c:v>1992.70477325416</c:v>
                </c:pt>
                <c:pt idx="755">
                  <c:v>2387.78804649166</c:v>
                </c:pt>
                <c:pt idx="756">
                  <c:v>2358.34048073333</c:v>
                </c:pt>
                <c:pt idx="757">
                  <c:v>3340.70503213333</c:v>
                </c:pt>
                <c:pt idx="758">
                  <c:v>2842.30930603749</c:v>
                </c:pt>
                <c:pt idx="759">
                  <c:v>3250.48740351666</c:v>
                </c:pt>
                <c:pt idx="760">
                  <c:v>2453.19611417083</c:v>
                </c:pt>
                <c:pt idx="761">
                  <c:v>2536.47507369166</c:v>
                </c:pt>
                <c:pt idx="762">
                  <c:v>1958.74035935833</c:v>
                </c:pt>
                <c:pt idx="763">
                  <c:v>2217.73773232083</c:v>
                </c:pt>
                <c:pt idx="764">
                  <c:v>2035.5217133875</c:v>
                </c:pt>
                <c:pt idx="765">
                  <c:v>2450.34808518749</c:v>
                </c:pt>
                <c:pt idx="766">
                  <c:v>1864.60226387142</c:v>
                </c:pt>
                <c:pt idx="767">
                  <c:v>2278.12954959166</c:v>
                </c:pt>
                <c:pt idx="768">
                  <c:v>1924.96055511666</c:v>
                </c:pt>
                <c:pt idx="769">
                  <c:v>2560.87504462499</c:v>
                </c:pt>
                <c:pt idx="770">
                  <c:v>2127.80860193749</c:v>
                </c:pt>
                <c:pt idx="771">
                  <c:v>2746.12960724166</c:v>
                </c:pt>
                <c:pt idx="772">
                  <c:v>2140.08643421666</c:v>
                </c:pt>
                <c:pt idx="773">
                  <c:v>2651.12790911666</c:v>
                </c:pt>
                <c:pt idx="774">
                  <c:v>2198.89090385833</c:v>
                </c:pt>
                <c:pt idx="775">
                  <c:v>2598.18044052499</c:v>
                </c:pt>
                <c:pt idx="776">
                  <c:v>2166.82057000909</c:v>
                </c:pt>
                <c:pt idx="777">
                  <c:v>2420.47367987499</c:v>
                </c:pt>
                <c:pt idx="778">
                  <c:v>2104.84238782916</c:v>
                </c:pt>
                <c:pt idx="779">
                  <c:v>2301.04937818333</c:v>
                </c:pt>
                <c:pt idx="780">
                  <c:v>2010.89693983749</c:v>
                </c:pt>
                <c:pt idx="781">
                  <c:v>2440.12868815833</c:v>
                </c:pt>
                <c:pt idx="782">
                  <c:v>1872.78887220833</c:v>
                </c:pt>
                <c:pt idx="783">
                  <c:v>2702.88436777499</c:v>
                </c:pt>
                <c:pt idx="784">
                  <c:v>1862.09098722916</c:v>
                </c:pt>
                <c:pt idx="785">
                  <c:v>2301.83071518749</c:v>
                </c:pt>
                <c:pt idx="786">
                  <c:v>2141.21007044999</c:v>
                </c:pt>
                <c:pt idx="787">
                  <c:v>2542.9754542625</c:v>
                </c:pt>
                <c:pt idx="788">
                  <c:v>2141.67581525416</c:v>
                </c:pt>
                <c:pt idx="789">
                  <c:v>2821.58528162499</c:v>
                </c:pt>
                <c:pt idx="790">
                  <c:v>2121.26779792499</c:v>
                </c:pt>
                <c:pt idx="791">
                  <c:v>2725.263198175</c:v>
                </c:pt>
                <c:pt idx="792">
                  <c:v>2168.78318259166</c:v>
                </c:pt>
                <c:pt idx="793">
                  <c:v>2961.58987294583</c:v>
                </c:pt>
                <c:pt idx="794">
                  <c:v>2059.64344003749</c:v>
                </c:pt>
                <c:pt idx="795">
                  <c:v>2915.94190402499</c:v>
                </c:pt>
                <c:pt idx="796">
                  <c:v>2074.95073742916</c:v>
                </c:pt>
                <c:pt idx="797">
                  <c:v>2840.13885584583</c:v>
                </c:pt>
                <c:pt idx="798">
                  <c:v>2336.18643418333</c:v>
                </c:pt>
                <c:pt idx="799">
                  <c:v>2795.98233786666</c:v>
                </c:pt>
                <c:pt idx="800">
                  <c:v>2203.74438463749</c:v>
                </c:pt>
                <c:pt idx="801">
                  <c:v>2514.44008511249</c:v>
                </c:pt>
                <c:pt idx="802">
                  <c:v>2254.8362323375</c:v>
                </c:pt>
                <c:pt idx="803">
                  <c:v>2369.59483633749</c:v>
                </c:pt>
                <c:pt idx="804">
                  <c:v>1974.18200617916</c:v>
                </c:pt>
                <c:pt idx="805">
                  <c:v>2271.77918661666</c:v>
                </c:pt>
                <c:pt idx="806">
                  <c:v>2014.21608298333</c:v>
                </c:pt>
                <c:pt idx="807">
                  <c:v>2596.57019364583</c:v>
                </c:pt>
                <c:pt idx="808">
                  <c:v>1867.48156763636</c:v>
                </c:pt>
                <c:pt idx="809">
                  <c:v>2828.97753461666</c:v>
                </c:pt>
                <c:pt idx="810">
                  <c:v>1994.44383664999</c:v>
                </c:pt>
                <c:pt idx="811">
                  <c:v>2926.170895525</c:v>
                </c:pt>
                <c:pt idx="812">
                  <c:v>2554.61786272916</c:v>
                </c:pt>
                <c:pt idx="813">
                  <c:v>3236.48692375416</c:v>
                </c:pt>
                <c:pt idx="814">
                  <c:v>2762.51570894166</c:v>
                </c:pt>
                <c:pt idx="815">
                  <c:v>3531.53172879999</c:v>
                </c:pt>
                <c:pt idx="816">
                  <c:v>2745.1802333625</c:v>
                </c:pt>
                <c:pt idx="817">
                  <c:v>3355.45093190833</c:v>
                </c:pt>
                <c:pt idx="818">
                  <c:v>2603.79767195833</c:v>
                </c:pt>
                <c:pt idx="819">
                  <c:v>2861.99604596249</c:v>
                </c:pt>
                <c:pt idx="820">
                  <c:v>2363.62176253333</c:v>
                </c:pt>
                <c:pt idx="821">
                  <c:v>2935.94801116249</c:v>
                </c:pt>
                <c:pt idx="822">
                  <c:v>2179.31915654583</c:v>
                </c:pt>
                <c:pt idx="823">
                  <c:v>2726.05105495833</c:v>
                </c:pt>
                <c:pt idx="824">
                  <c:v>1942.26215114166</c:v>
                </c:pt>
                <c:pt idx="825">
                  <c:v>2233.64032900416</c:v>
                </c:pt>
                <c:pt idx="826">
                  <c:v>2017.22579053999</c:v>
                </c:pt>
                <c:pt idx="827">
                  <c:v>2359.11992098749</c:v>
                </c:pt>
                <c:pt idx="828">
                  <c:v>2334.552627825</c:v>
                </c:pt>
                <c:pt idx="829">
                  <c:v>2805.62813153333</c:v>
                </c:pt>
                <c:pt idx="830">
                  <c:v>2303.46946227499</c:v>
                </c:pt>
                <c:pt idx="831">
                  <c:v>3590.68286271666</c:v>
                </c:pt>
                <c:pt idx="832">
                  <c:v>2704.16494664583</c:v>
                </c:pt>
                <c:pt idx="833">
                  <c:v>3365.87835465833</c:v>
                </c:pt>
                <c:pt idx="834">
                  <c:v>2625.098670575</c:v>
                </c:pt>
                <c:pt idx="835">
                  <c:v>2556.60953337916</c:v>
                </c:pt>
                <c:pt idx="836">
                  <c:v>1823.06963277499</c:v>
                </c:pt>
                <c:pt idx="837">
                  <c:v>2037.72301650416</c:v>
                </c:pt>
                <c:pt idx="838">
                  <c:v>1722.88964645416</c:v>
                </c:pt>
                <c:pt idx="839">
                  <c:v>2063.51221467083</c:v>
                </c:pt>
                <c:pt idx="840">
                  <c:v>2069.90342163749</c:v>
                </c:pt>
                <c:pt idx="841">
                  <c:v>2923.37536639583</c:v>
                </c:pt>
                <c:pt idx="842">
                  <c:v>2277.06112171666</c:v>
                </c:pt>
                <c:pt idx="843">
                  <c:v>3388.07088610416</c:v>
                </c:pt>
                <c:pt idx="844">
                  <c:v>2553.06626393333</c:v>
                </c:pt>
                <c:pt idx="845">
                  <c:v>3123.83531760833</c:v>
                </c:pt>
                <c:pt idx="846">
                  <c:v>2302.39365102916</c:v>
                </c:pt>
                <c:pt idx="847">
                  <c:v>2913.65439857083</c:v>
                </c:pt>
                <c:pt idx="848">
                  <c:v>2279.91755246666</c:v>
                </c:pt>
                <c:pt idx="849">
                  <c:v>2813.42379732083</c:v>
                </c:pt>
                <c:pt idx="850">
                  <c:v>1968.99549426666</c:v>
                </c:pt>
                <c:pt idx="851">
                  <c:v>2389.08068954583</c:v>
                </c:pt>
                <c:pt idx="852">
                  <c:v>1789.86981436666</c:v>
                </c:pt>
                <c:pt idx="853">
                  <c:v>2359.71809166666</c:v>
                </c:pt>
                <c:pt idx="854">
                  <c:v>2029.43887392916</c:v>
                </c:pt>
                <c:pt idx="855">
                  <c:v>2184.91036500416</c:v>
                </c:pt>
                <c:pt idx="856">
                  <c:v>2196.38929249999</c:v>
                </c:pt>
                <c:pt idx="857">
                  <c:v>2432.6821969625</c:v>
                </c:pt>
                <c:pt idx="858">
                  <c:v>2011.3950495611</c:v>
                </c:pt>
                <c:pt idx="859">
                  <c:v>2633.60152889999</c:v>
                </c:pt>
                <c:pt idx="860">
                  <c:v>2200.42334230999</c:v>
                </c:pt>
                <c:pt idx="861">
                  <c:v>2618.30276229166</c:v>
                </c:pt>
                <c:pt idx="862">
                  <c:v>2180.19969812777</c:v>
                </c:pt>
                <c:pt idx="863">
                  <c:v>2672.35888205833</c:v>
                </c:pt>
                <c:pt idx="864">
                  <c:v>2004.50642997272</c:v>
                </c:pt>
                <c:pt idx="865">
                  <c:v>2614.99270772499</c:v>
                </c:pt>
                <c:pt idx="866">
                  <c:v>2097.69024651666</c:v>
                </c:pt>
                <c:pt idx="867">
                  <c:v>2409.26478085</c:v>
                </c:pt>
                <c:pt idx="868">
                  <c:v>2208.217814475</c:v>
                </c:pt>
                <c:pt idx="869">
                  <c:v>2481.62320262916</c:v>
                </c:pt>
                <c:pt idx="870">
                  <c:v>1865.75145596249</c:v>
                </c:pt>
                <c:pt idx="871">
                  <c:v>2161.97609665416</c:v>
                </c:pt>
                <c:pt idx="872">
                  <c:v>2059.15771088636</c:v>
                </c:pt>
                <c:pt idx="873">
                  <c:v>2244.5299330875</c:v>
                </c:pt>
                <c:pt idx="874">
                  <c:v>2290.24188112499</c:v>
                </c:pt>
                <c:pt idx="875">
                  <c:v>2529.39868423636</c:v>
                </c:pt>
                <c:pt idx="876">
                  <c:v>2028.51025856499</c:v>
                </c:pt>
                <c:pt idx="877">
                  <c:v>2377.94035089583</c:v>
                </c:pt>
                <c:pt idx="878">
                  <c:v>1952.47576309285</c:v>
                </c:pt>
                <c:pt idx="879">
                  <c:v>2220.32956598333</c:v>
                </c:pt>
                <c:pt idx="880">
                  <c:v>1874.495276325</c:v>
                </c:pt>
                <c:pt idx="881">
                  <c:v>2408.17169789583</c:v>
                </c:pt>
                <c:pt idx="882">
                  <c:v>2348.21878462916</c:v>
                </c:pt>
                <c:pt idx="883">
                  <c:v>2781.20463690833</c:v>
                </c:pt>
                <c:pt idx="884">
                  <c:v>2134.74722752916</c:v>
                </c:pt>
                <c:pt idx="885">
                  <c:v>2486.23440251249</c:v>
                </c:pt>
                <c:pt idx="886">
                  <c:v>2081.84658582083</c:v>
                </c:pt>
                <c:pt idx="887">
                  <c:v>2492.72925173333</c:v>
                </c:pt>
                <c:pt idx="888">
                  <c:v>2041.29118140454</c:v>
                </c:pt>
                <c:pt idx="889">
                  <c:v>2261.45394519583</c:v>
                </c:pt>
                <c:pt idx="890">
                  <c:v>2236.38152621666</c:v>
                </c:pt>
                <c:pt idx="891">
                  <c:v>2294.40263804583</c:v>
                </c:pt>
                <c:pt idx="892">
                  <c:v>1918.97782055624</c:v>
                </c:pt>
                <c:pt idx="893">
                  <c:v>2049.31759405499</c:v>
                </c:pt>
                <c:pt idx="894">
                  <c:v>1942.20351675</c:v>
                </c:pt>
                <c:pt idx="895">
                  <c:v>2079.32206120454</c:v>
                </c:pt>
                <c:pt idx="896">
                  <c:v>2228.21130526874</c:v>
                </c:pt>
                <c:pt idx="897">
                  <c:v>2356.69795023749</c:v>
                </c:pt>
                <c:pt idx="898">
                  <c:v>2131.21126283571</c:v>
                </c:pt>
                <c:pt idx="899">
                  <c:v>2234.20208547499</c:v>
                </c:pt>
                <c:pt idx="900">
                  <c:v>1989.22527337499</c:v>
                </c:pt>
                <c:pt idx="901">
                  <c:v>2125.41467228749</c:v>
                </c:pt>
                <c:pt idx="902">
                  <c:v>2170.77188193332</c:v>
                </c:pt>
                <c:pt idx="903">
                  <c:v>2196.29722014444</c:v>
                </c:pt>
                <c:pt idx="904">
                  <c:v>1865.2321135875</c:v>
                </c:pt>
                <c:pt idx="905">
                  <c:v>1895.44555601666</c:v>
                </c:pt>
                <c:pt idx="906">
                  <c:v>1872.26388838999</c:v>
                </c:pt>
                <c:pt idx="907">
                  <c:v>2022.95829487777</c:v>
                </c:pt>
                <c:pt idx="908">
                  <c:v>1790.18647413333</c:v>
                </c:pt>
                <c:pt idx="909">
                  <c:v>2015.71379709999</c:v>
                </c:pt>
                <c:pt idx="910">
                  <c:v>2113.80004124999</c:v>
                </c:pt>
                <c:pt idx="911">
                  <c:v>2426.57113838636</c:v>
                </c:pt>
                <c:pt idx="912">
                  <c:v>2448.2077286</c:v>
                </c:pt>
                <c:pt idx="913">
                  <c:v>2647.56383217499</c:v>
                </c:pt>
                <c:pt idx="914">
                  <c:v>2236.15374529583</c:v>
                </c:pt>
                <c:pt idx="915">
                  <c:v>2960.33682387499</c:v>
                </c:pt>
                <c:pt idx="916">
                  <c:v>2407.52970753749</c:v>
                </c:pt>
                <c:pt idx="917">
                  <c:v>3090.43496979999</c:v>
                </c:pt>
                <c:pt idx="918">
                  <c:v>2288.51965049999</c:v>
                </c:pt>
                <c:pt idx="919">
                  <c:v>2693.87588989999</c:v>
                </c:pt>
                <c:pt idx="920">
                  <c:v>2206.79499926428</c:v>
                </c:pt>
                <c:pt idx="921">
                  <c:v>2365.86784169166</c:v>
                </c:pt>
                <c:pt idx="922">
                  <c:v>2131.56174233333</c:v>
                </c:pt>
                <c:pt idx="923">
                  <c:v>2359.29766423333</c:v>
                </c:pt>
                <c:pt idx="924">
                  <c:v>2337.95007038333</c:v>
                </c:pt>
                <c:pt idx="925">
                  <c:v>2912.48334225416</c:v>
                </c:pt>
                <c:pt idx="926">
                  <c:v>2295.36409883333</c:v>
                </c:pt>
                <c:pt idx="927">
                  <c:v>2958.72622309583</c:v>
                </c:pt>
                <c:pt idx="928">
                  <c:v>2372.27891527083</c:v>
                </c:pt>
                <c:pt idx="929">
                  <c:v>2944.16650499166</c:v>
                </c:pt>
                <c:pt idx="930">
                  <c:v>2434.25459832916</c:v>
                </c:pt>
                <c:pt idx="931">
                  <c:v>2856.51360130416</c:v>
                </c:pt>
                <c:pt idx="932">
                  <c:v>2476.64930895833</c:v>
                </c:pt>
                <c:pt idx="933">
                  <c:v>2751.03329430833</c:v>
                </c:pt>
                <c:pt idx="934">
                  <c:v>2073.36106070416</c:v>
                </c:pt>
                <c:pt idx="935">
                  <c:v>2334.16484004166</c:v>
                </c:pt>
                <c:pt idx="936">
                  <c:v>2055.77501047916</c:v>
                </c:pt>
                <c:pt idx="937">
                  <c:v>2477.56675785416</c:v>
                </c:pt>
                <c:pt idx="938">
                  <c:v>2201.84284489583</c:v>
                </c:pt>
                <c:pt idx="939">
                  <c:v>2783.74589444583</c:v>
                </c:pt>
                <c:pt idx="940">
                  <c:v>2191.43477437916</c:v>
                </c:pt>
                <c:pt idx="941">
                  <c:v>2736.84446977916</c:v>
                </c:pt>
                <c:pt idx="942">
                  <c:v>2292.4584675375</c:v>
                </c:pt>
                <c:pt idx="943">
                  <c:v>2600.28185396249</c:v>
                </c:pt>
                <c:pt idx="944">
                  <c:v>2238.15946172916</c:v>
                </c:pt>
                <c:pt idx="945">
                  <c:v>2570.20604453333</c:v>
                </c:pt>
                <c:pt idx="946">
                  <c:v>2178.1450835375</c:v>
                </c:pt>
                <c:pt idx="947">
                  <c:v>2458.40684033333</c:v>
                </c:pt>
                <c:pt idx="948">
                  <c:v>1947.36504725416</c:v>
                </c:pt>
                <c:pt idx="949">
                  <c:v>2177.58416894166</c:v>
                </c:pt>
                <c:pt idx="950">
                  <c:v>1923.60790184999</c:v>
                </c:pt>
                <c:pt idx="951">
                  <c:v>2084.32683278749</c:v>
                </c:pt>
                <c:pt idx="952">
                  <c:v>2178.30106846249</c:v>
                </c:pt>
                <c:pt idx="953">
                  <c:v>2342.10357590416</c:v>
                </c:pt>
                <c:pt idx="954">
                  <c:v>1986.81198182083</c:v>
                </c:pt>
                <c:pt idx="955">
                  <c:v>2492.27483820416</c:v>
                </c:pt>
                <c:pt idx="956">
                  <c:v>2011.5389245375</c:v>
                </c:pt>
                <c:pt idx="957">
                  <c:v>2541.34914761666</c:v>
                </c:pt>
                <c:pt idx="958">
                  <c:v>1869.39257215833</c:v>
                </c:pt>
                <c:pt idx="959">
                  <c:v>2113.91666956249</c:v>
                </c:pt>
                <c:pt idx="960">
                  <c:v>2041.38881328749</c:v>
                </c:pt>
                <c:pt idx="961">
                  <c:v>2392.579391925</c:v>
                </c:pt>
                <c:pt idx="962">
                  <c:v>1847.62060247499</c:v>
                </c:pt>
                <c:pt idx="963">
                  <c:v>2103.77992917916</c:v>
                </c:pt>
                <c:pt idx="964">
                  <c:v>1684.32359953749</c:v>
                </c:pt>
                <c:pt idx="965">
                  <c:v>2057.46721011249</c:v>
                </c:pt>
                <c:pt idx="966">
                  <c:v>2173.15311442777</c:v>
                </c:pt>
                <c:pt idx="967">
                  <c:v>2380.51477885833</c:v>
                </c:pt>
                <c:pt idx="968">
                  <c:v>2278.77729557142</c:v>
                </c:pt>
                <c:pt idx="969">
                  <c:v>2434.34051283333</c:v>
                </c:pt>
                <c:pt idx="970">
                  <c:v>2006.54166748749</c:v>
                </c:pt>
                <c:pt idx="971">
                  <c:v>2714.09375346363</c:v>
                </c:pt>
                <c:pt idx="972">
                  <c:v>2391.99487152856</c:v>
                </c:pt>
                <c:pt idx="973">
                  <c:v>2329.30390846249</c:v>
                </c:pt>
                <c:pt idx="974">
                  <c:v>2077.12188125416</c:v>
                </c:pt>
                <c:pt idx="975">
                  <c:v>2290.59479341249</c:v>
                </c:pt>
                <c:pt idx="976">
                  <c:v>1952.59763563333</c:v>
                </c:pt>
                <c:pt idx="977">
                  <c:v>2205.24212863181</c:v>
                </c:pt>
                <c:pt idx="978">
                  <c:v>1820.63976945833</c:v>
                </c:pt>
                <c:pt idx="979">
                  <c:v>1949.23769951249</c:v>
                </c:pt>
                <c:pt idx="980">
                  <c:v>2011.55883220416</c:v>
                </c:pt>
                <c:pt idx="981">
                  <c:v>2407.88198317916</c:v>
                </c:pt>
                <c:pt idx="982">
                  <c:v>2108.08782394583</c:v>
                </c:pt>
                <c:pt idx="983">
                  <c:v>2425.39412295499</c:v>
                </c:pt>
                <c:pt idx="984">
                  <c:v>2276.46518832856</c:v>
                </c:pt>
                <c:pt idx="985">
                  <c:v>2385.30813872083</c:v>
                </c:pt>
                <c:pt idx="986">
                  <c:v>2207.360218075</c:v>
                </c:pt>
                <c:pt idx="987">
                  <c:v>2288.46633734999</c:v>
                </c:pt>
                <c:pt idx="988">
                  <c:v>2266.71607263332</c:v>
                </c:pt>
                <c:pt idx="989">
                  <c:v>2149.35112367916</c:v>
                </c:pt>
                <c:pt idx="990">
                  <c:v>1762.31032626666</c:v>
                </c:pt>
                <c:pt idx="991">
                  <c:v>2091.57613969166</c:v>
                </c:pt>
                <c:pt idx="992">
                  <c:v>1767.72164552999</c:v>
                </c:pt>
                <c:pt idx="993">
                  <c:v>2194.28493473636</c:v>
                </c:pt>
                <c:pt idx="994">
                  <c:v>2256.88436185625</c:v>
                </c:pt>
                <c:pt idx="995">
                  <c:v>2440.14073657499</c:v>
                </c:pt>
                <c:pt idx="996">
                  <c:v>2054.22606792083</c:v>
                </c:pt>
                <c:pt idx="997">
                  <c:v>2363.76514612916</c:v>
                </c:pt>
                <c:pt idx="998">
                  <c:v>2197.86958653333</c:v>
                </c:pt>
                <c:pt idx="999">
                  <c:v>2418.22528569166</c:v>
                </c:pt>
                <c:pt idx="1000">
                  <c:v>2219.37749874375</c:v>
                </c:pt>
                <c:pt idx="1001">
                  <c:v>2426.06493250416</c:v>
                </c:pt>
                <c:pt idx="1002">
                  <c:v>2061.16806469545</c:v>
                </c:pt>
                <c:pt idx="1003">
                  <c:v>2398.41838712082</c:v>
                </c:pt>
                <c:pt idx="1004">
                  <c:v>1932.51914848181</c:v>
                </c:pt>
                <c:pt idx="1005">
                  <c:v>2209.34832387499</c:v>
                </c:pt>
                <c:pt idx="1006">
                  <c:v>1804.00476310833</c:v>
                </c:pt>
                <c:pt idx="1007">
                  <c:v>2239.49969497916</c:v>
                </c:pt>
                <c:pt idx="1008">
                  <c:v>2215.29093857083</c:v>
                </c:pt>
                <c:pt idx="1009">
                  <c:v>2526.59553517499</c:v>
                </c:pt>
                <c:pt idx="1010">
                  <c:v>2102.52460243749</c:v>
                </c:pt>
                <c:pt idx="1011">
                  <c:v>2350.89282996666</c:v>
                </c:pt>
                <c:pt idx="1012">
                  <c:v>2121.10599868333</c:v>
                </c:pt>
                <c:pt idx="1013">
                  <c:v>2473.74528315416</c:v>
                </c:pt>
                <c:pt idx="1014">
                  <c:v>2153.70028237916</c:v>
                </c:pt>
                <c:pt idx="1015">
                  <c:v>2502.30102683749</c:v>
                </c:pt>
                <c:pt idx="1016">
                  <c:v>2305.66938036666</c:v>
                </c:pt>
                <c:pt idx="1017">
                  <c:v>2412.18841455833</c:v>
                </c:pt>
                <c:pt idx="1018">
                  <c:v>2151.88979252856</c:v>
                </c:pt>
                <c:pt idx="1019">
                  <c:v>2256.65196733333</c:v>
                </c:pt>
                <c:pt idx="1020">
                  <c:v>1836.86610517083</c:v>
                </c:pt>
                <c:pt idx="1021">
                  <c:v>2239.72972452916</c:v>
                </c:pt>
                <c:pt idx="1022">
                  <c:v>2140.23545285416</c:v>
                </c:pt>
                <c:pt idx="1023">
                  <c:v>2506.31522427499</c:v>
                </c:pt>
                <c:pt idx="1024">
                  <c:v>2137.79232708749</c:v>
                </c:pt>
                <c:pt idx="1025">
                  <c:v>2460.35066638749</c:v>
                </c:pt>
                <c:pt idx="1026">
                  <c:v>2122.52029683749</c:v>
                </c:pt>
                <c:pt idx="1027">
                  <c:v>2413.45041492916</c:v>
                </c:pt>
                <c:pt idx="1028">
                  <c:v>2454.07824988888</c:v>
                </c:pt>
                <c:pt idx="1029">
                  <c:v>2702.18220306666</c:v>
                </c:pt>
                <c:pt idx="1030">
                  <c:v>2678.75846780624</c:v>
                </c:pt>
                <c:pt idx="1031">
                  <c:v>2736.04157223181</c:v>
                </c:pt>
                <c:pt idx="1032">
                  <c:v>2425.22621506999</c:v>
                </c:pt>
                <c:pt idx="1033">
                  <c:v>2471.23032569999</c:v>
                </c:pt>
                <c:pt idx="1034">
                  <c:v>2015.50646589583</c:v>
                </c:pt>
                <c:pt idx="1035">
                  <c:v>2465.77899279583</c:v>
                </c:pt>
                <c:pt idx="1036">
                  <c:v>1971.19641015555</c:v>
                </c:pt>
                <c:pt idx="1037">
                  <c:v>2330.57700935</c:v>
                </c:pt>
                <c:pt idx="1038">
                  <c:v>2225.84398815416</c:v>
                </c:pt>
                <c:pt idx="1039">
                  <c:v>2563.39731508749</c:v>
                </c:pt>
                <c:pt idx="1040">
                  <c:v>2178.50056011666</c:v>
                </c:pt>
                <c:pt idx="1041">
                  <c:v>2503.82538727082</c:v>
                </c:pt>
                <c:pt idx="1042">
                  <c:v>2083.68529156666</c:v>
                </c:pt>
                <c:pt idx="1043">
                  <c:v>2555.27386230833</c:v>
                </c:pt>
                <c:pt idx="1044">
                  <c:v>2183.7037006875</c:v>
                </c:pt>
                <c:pt idx="1045">
                  <c:v>2578.87080500833</c:v>
                </c:pt>
                <c:pt idx="1046">
                  <c:v>2021.06139560833</c:v>
                </c:pt>
                <c:pt idx="1047">
                  <c:v>2307.63491549583</c:v>
                </c:pt>
                <c:pt idx="1048">
                  <c:v>1877.57732694583</c:v>
                </c:pt>
                <c:pt idx="1049">
                  <c:v>2290.70281856249</c:v>
                </c:pt>
                <c:pt idx="1050">
                  <c:v>2201.98938365833</c:v>
                </c:pt>
                <c:pt idx="1051">
                  <c:v>2536.57887136249</c:v>
                </c:pt>
                <c:pt idx="1052">
                  <c:v>2227.04053949583</c:v>
                </c:pt>
                <c:pt idx="1053">
                  <c:v>2665.63045353749</c:v>
                </c:pt>
                <c:pt idx="1054">
                  <c:v>2358.79196730499</c:v>
                </c:pt>
                <c:pt idx="1055">
                  <c:v>2582.399825</c:v>
                </c:pt>
                <c:pt idx="1056">
                  <c:v>2205.49394397083</c:v>
                </c:pt>
                <c:pt idx="1057">
                  <c:v>2531.04675921249</c:v>
                </c:pt>
                <c:pt idx="1058">
                  <c:v>2264.18224698333</c:v>
                </c:pt>
                <c:pt idx="1059">
                  <c:v>2578.97738508333</c:v>
                </c:pt>
                <c:pt idx="1060">
                  <c:v>2073.33623900833</c:v>
                </c:pt>
                <c:pt idx="1061">
                  <c:v>2549.90738862916</c:v>
                </c:pt>
                <c:pt idx="1062">
                  <c:v>2066.10665210416</c:v>
                </c:pt>
                <c:pt idx="1063">
                  <c:v>2391.69099867916</c:v>
                </c:pt>
                <c:pt idx="1064">
                  <c:v>2231.39804552916</c:v>
                </c:pt>
                <c:pt idx="1065">
                  <c:v>2742.09098012499</c:v>
                </c:pt>
                <c:pt idx="1066">
                  <c:v>2318.33168430833</c:v>
                </c:pt>
                <c:pt idx="1067">
                  <c:v>2765.91876288333</c:v>
                </c:pt>
                <c:pt idx="1068">
                  <c:v>2283.41872064166</c:v>
                </c:pt>
                <c:pt idx="1069">
                  <c:v>2579.19359562083</c:v>
                </c:pt>
                <c:pt idx="1070">
                  <c:v>2345.47395315833</c:v>
                </c:pt>
                <c:pt idx="1071">
                  <c:v>2774.09424652499</c:v>
                </c:pt>
                <c:pt idx="1072">
                  <c:v>2511.94572088888</c:v>
                </c:pt>
                <c:pt idx="1073">
                  <c:v>2589.77892346666</c:v>
                </c:pt>
                <c:pt idx="1074">
                  <c:v>2260.81526499375</c:v>
                </c:pt>
                <c:pt idx="1075">
                  <c:v>2314.3122076</c:v>
                </c:pt>
                <c:pt idx="1076">
                  <c:v>2167.07867558999</c:v>
                </c:pt>
                <c:pt idx="1077">
                  <c:v>2499.29126914166</c:v>
                </c:pt>
                <c:pt idx="1078">
                  <c:v>2245.5092780909</c:v>
                </c:pt>
                <c:pt idx="1079">
                  <c:v>2493.59503287083</c:v>
                </c:pt>
                <c:pt idx="1080">
                  <c:v>2274.48051005416</c:v>
                </c:pt>
                <c:pt idx="1081">
                  <c:v>2519.40815215833</c:v>
                </c:pt>
                <c:pt idx="1082">
                  <c:v>2344.20717310416</c:v>
                </c:pt>
                <c:pt idx="1083">
                  <c:v>2672.66476106666</c:v>
                </c:pt>
                <c:pt idx="1084">
                  <c:v>2233.11985838333</c:v>
                </c:pt>
                <c:pt idx="1085">
                  <c:v>2668.06193827083</c:v>
                </c:pt>
                <c:pt idx="1086">
                  <c:v>2219.43788347916</c:v>
                </c:pt>
                <c:pt idx="1087">
                  <c:v>2484.59216827083</c:v>
                </c:pt>
                <c:pt idx="1088">
                  <c:v>1975.01173455416</c:v>
                </c:pt>
                <c:pt idx="1089">
                  <c:v>2351.17189933333</c:v>
                </c:pt>
                <c:pt idx="1090">
                  <c:v>2140.66846049374</c:v>
                </c:pt>
                <c:pt idx="1091">
                  <c:v>2271.06112514583</c:v>
                </c:pt>
                <c:pt idx="1092">
                  <c:v>2574.48397944375</c:v>
                </c:pt>
                <c:pt idx="1093">
                  <c:v>2609.55769287916</c:v>
                </c:pt>
                <c:pt idx="1094">
                  <c:v>2346.58567069166</c:v>
                </c:pt>
                <c:pt idx="1095">
                  <c:v>2516.72275919583</c:v>
                </c:pt>
                <c:pt idx="1096">
                  <c:v>2310.17744982083</c:v>
                </c:pt>
                <c:pt idx="1097">
                  <c:v>2751.074572825</c:v>
                </c:pt>
                <c:pt idx="1098">
                  <c:v>2400.16433563333</c:v>
                </c:pt>
                <c:pt idx="1099">
                  <c:v>2722.11024533749</c:v>
                </c:pt>
                <c:pt idx="1100">
                  <c:v>2495.86808233333</c:v>
                </c:pt>
                <c:pt idx="1101">
                  <c:v>2687.29877561249</c:v>
                </c:pt>
                <c:pt idx="1102">
                  <c:v>2199.46207091249</c:v>
                </c:pt>
                <c:pt idx="1103">
                  <c:v>2519.92224841249</c:v>
                </c:pt>
                <c:pt idx="1104">
                  <c:v>2144.88940276249</c:v>
                </c:pt>
                <c:pt idx="1105">
                  <c:v>2539.67372358333</c:v>
                </c:pt>
                <c:pt idx="1106">
                  <c:v>2440.82286770416</c:v>
                </c:pt>
                <c:pt idx="1107">
                  <c:v>2736.07004929583</c:v>
                </c:pt>
                <c:pt idx="1108">
                  <c:v>2403.47110140416</c:v>
                </c:pt>
                <c:pt idx="1109">
                  <c:v>2780.59656775416</c:v>
                </c:pt>
                <c:pt idx="1110">
                  <c:v>2162.82213528333</c:v>
                </c:pt>
                <c:pt idx="1111">
                  <c:v>2573.80934519166</c:v>
                </c:pt>
                <c:pt idx="1112">
                  <c:v>2343.74935104582</c:v>
                </c:pt>
                <c:pt idx="1113">
                  <c:v>2857.12401475416</c:v>
                </c:pt>
                <c:pt idx="1114">
                  <c:v>2318.55609405416</c:v>
                </c:pt>
                <c:pt idx="1115">
                  <c:v>2505.1996293375</c:v>
                </c:pt>
                <c:pt idx="1116">
                  <c:v>2020.46666515416</c:v>
                </c:pt>
                <c:pt idx="1117">
                  <c:v>2413.80579378333</c:v>
                </c:pt>
                <c:pt idx="1118">
                  <c:v>1996.57660631249</c:v>
                </c:pt>
                <c:pt idx="1119">
                  <c:v>2352.08242480416</c:v>
                </c:pt>
                <c:pt idx="1120">
                  <c:v>2143.90196194583</c:v>
                </c:pt>
                <c:pt idx="1121">
                  <c:v>2606.90755967083</c:v>
                </c:pt>
                <c:pt idx="1122">
                  <c:v>2324.38466607499</c:v>
                </c:pt>
                <c:pt idx="1123">
                  <c:v>2648.51487936249</c:v>
                </c:pt>
                <c:pt idx="1124">
                  <c:v>2291.06714827499</c:v>
                </c:pt>
                <c:pt idx="1125">
                  <c:v>2642.43248487083</c:v>
                </c:pt>
                <c:pt idx="1126">
                  <c:v>2486.63121728749</c:v>
                </c:pt>
                <c:pt idx="1127">
                  <c:v>2778.60836369166</c:v>
                </c:pt>
                <c:pt idx="1128">
                  <c:v>2422.43725202916</c:v>
                </c:pt>
                <c:pt idx="1129">
                  <c:v>2721.79990104583</c:v>
                </c:pt>
                <c:pt idx="1130">
                  <c:v>2212.97765608749</c:v>
                </c:pt>
                <c:pt idx="1131">
                  <c:v>2501.93616109166</c:v>
                </c:pt>
                <c:pt idx="1132">
                  <c:v>2111.55417221666</c:v>
                </c:pt>
                <c:pt idx="1133">
                  <c:v>2530.74923686666</c:v>
                </c:pt>
                <c:pt idx="1134">
                  <c:v>2497.32237744582</c:v>
                </c:pt>
                <c:pt idx="1135">
                  <c:v>2732.7460428</c:v>
                </c:pt>
                <c:pt idx="1136">
                  <c:v>2439.81281928333</c:v>
                </c:pt>
                <c:pt idx="1137">
                  <c:v>2564.54435559999</c:v>
                </c:pt>
                <c:pt idx="1138">
                  <c:v>2039.49136985833</c:v>
                </c:pt>
                <c:pt idx="1139">
                  <c:v>2476.18546571249</c:v>
                </c:pt>
                <c:pt idx="1140">
                  <c:v>2162.33460924166</c:v>
                </c:pt>
                <c:pt idx="1141">
                  <c:v>2505.56939507916</c:v>
                </c:pt>
                <c:pt idx="1142">
                  <c:v>2241.48025920416</c:v>
                </c:pt>
                <c:pt idx="1143">
                  <c:v>2905.06376192083</c:v>
                </c:pt>
                <c:pt idx="1144">
                  <c:v>2179.37735012499</c:v>
                </c:pt>
                <c:pt idx="1145">
                  <c:v>2483.37733289166</c:v>
                </c:pt>
                <c:pt idx="1146">
                  <c:v>1970.05259845833</c:v>
                </c:pt>
                <c:pt idx="1147">
                  <c:v>2421.49474734583</c:v>
                </c:pt>
                <c:pt idx="1148">
                  <c:v>2258.18339816249</c:v>
                </c:pt>
                <c:pt idx="1149">
                  <c:v>2689.06048949166</c:v>
                </c:pt>
                <c:pt idx="1150">
                  <c:v>2404.67859014166</c:v>
                </c:pt>
                <c:pt idx="1151">
                  <c:v>2544.42789524583</c:v>
                </c:pt>
                <c:pt idx="1152">
                  <c:v>2210.38727154166</c:v>
                </c:pt>
                <c:pt idx="1153">
                  <c:v>2609.80600562083</c:v>
                </c:pt>
                <c:pt idx="1154">
                  <c:v>2268.12425149166</c:v>
                </c:pt>
                <c:pt idx="1155">
                  <c:v>2530.30713499166</c:v>
                </c:pt>
                <c:pt idx="1156">
                  <c:v>2248.51418866249</c:v>
                </c:pt>
                <c:pt idx="1157">
                  <c:v>2468.99811348749</c:v>
                </c:pt>
                <c:pt idx="1158">
                  <c:v>2007.10913980833</c:v>
                </c:pt>
                <c:pt idx="1159">
                  <c:v>2283.21158609583</c:v>
                </c:pt>
                <c:pt idx="1160">
                  <c:v>1926.35087117916</c:v>
                </c:pt>
                <c:pt idx="1161">
                  <c:v>2254.40261676249</c:v>
                </c:pt>
                <c:pt idx="1162">
                  <c:v>2097.32178277499</c:v>
                </c:pt>
                <c:pt idx="1163">
                  <c:v>2447.01561947916</c:v>
                </c:pt>
                <c:pt idx="1164">
                  <c:v>2058.41431788749</c:v>
                </c:pt>
                <c:pt idx="1165">
                  <c:v>2263.93831295833</c:v>
                </c:pt>
                <c:pt idx="1166">
                  <c:v>2234.98919308333</c:v>
                </c:pt>
                <c:pt idx="1167">
                  <c:v>2535.46484212916</c:v>
                </c:pt>
                <c:pt idx="1168">
                  <c:v>2119.83780242499</c:v>
                </c:pt>
                <c:pt idx="1169">
                  <c:v>2611.15088102916</c:v>
                </c:pt>
                <c:pt idx="1170">
                  <c:v>2252.26253229999</c:v>
                </c:pt>
                <c:pt idx="1171">
                  <c:v>2435.58375557916</c:v>
                </c:pt>
                <c:pt idx="1172">
                  <c:v>2012.25450448333</c:v>
                </c:pt>
                <c:pt idx="1173">
                  <c:v>2306.09973747083</c:v>
                </c:pt>
                <c:pt idx="1174">
                  <c:v>1922.23204700416</c:v>
                </c:pt>
                <c:pt idx="1175">
                  <c:v>2271.51861991666</c:v>
                </c:pt>
                <c:pt idx="1176">
                  <c:v>2173.24859736249</c:v>
                </c:pt>
                <c:pt idx="1177">
                  <c:v>2599.35337378333</c:v>
                </c:pt>
                <c:pt idx="1178">
                  <c:v>2275.37746371666</c:v>
                </c:pt>
                <c:pt idx="1179">
                  <c:v>2572.11581872499</c:v>
                </c:pt>
                <c:pt idx="1180">
                  <c:v>2332.24699680832</c:v>
                </c:pt>
                <c:pt idx="1181">
                  <c:v>2522.05779345416</c:v>
                </c:pt>
                <c:pt idx="1182">
                  <c:v>2178.59712327916</c:v>
                </c:pt>
                <c:pt idx="1183">
                  <c:v>2640.28227455833</c:v>
                </c:pt>
                <c:pt idx="1184">
                  <c:v>2262.52688914583</c:v>
                </c:pt>
                <c:pt idx="1185">
                  <c:v>2547.72551071666</c:v>
                </c:pt>
                <c:pt idx="1186">
                  <c:v>2002.28532935416</c:v>
                </c:pt>
                <c:pt idx="1187">
                  <c:v>2471.14781382916</c:v>
                </c:pt>
                <c:pt idx="1188">
                  <c:v>1884.51897674583</c:v>
                </c:pt>
                <c:pt idx="1189">
                  <c:v>2284.68606550416</c:v>
                </c:pt>
                <c:pt idx="1190">
                  <c:v>2074.93668484166</c:v>
                </c:pt>
                <c:pt idx="1191">
                  <c:v>2416.97642242916</c:v>
                </c:pt>
                <c:pt idx="1192">
                  <c:v>2351.8879272875</c:v>
                </c:pt>
                <c:pt idx="1193">
                  <c:v>2486.44959794166</c:v>
                </c:pt>
                <c:pt idx="1194">
                  <c:v>2205.80877638333</c:v>
                </c:pt>
                <c:pt idx="1195">
                  <c:v>2463.88778062083</c:v>
                </c:pt>
                <c:pt idx="1196">
                  <c:v>2389.54165507727</c:v>
                </c:pt>
                <c:pt idx="1197">
                  <c:v>2462.31267484583</c:v>
                </c:pt>
                <c:pt idx="1198">
                  <c:v>2597.96976569166</c:v>
                </c:pt>
                <c:pt idx="1199">
                  <c:v>2343.01261447083</c:v>
                </c:pt>
                <c:pt idx="1200">
                  <c:v>1935.67293994999</c:v>
                </c:pt>
                <c:pt idx="1201">
                  <c:v>2169.64423167082</c:v>
                </c:pt>
                <c:pt idx="1202">
                  <c:v>1945.72632709999</c:v>
                </c:pt>
                <c:pt idx="1203">
                  <c:v>2415.72387097499</c:v>
                </c:pt>
                <c:pt idx="1204">
                  <c:v>2155.84684030833</c:v>
                </c:pt>
                <c:pt idx="1205">
                  <c:v>2488.41903222083</c:v>
                </c:pt>
                <c:pt idx="1206">
                  <c:v>2225.50851965</c:v>
                </c:pt>
                <c:pt idx="1207">
                  <c:v>2729.62043478749</c:v>
                </c:pt>
                <c:pt idx="1208">
                  <c:v>2310.97751897499</c:v>
                </c:pt>
                <c:pt idx="1209">
                  <c:v>2549.69455940416</c:v>
                </c:pt>
                <c:pt idx="1210">
                  <c:v>2250.24311205416</c:v>
                </c:pt>
                <c:pt idx="1211">
                  <c:v>2474.05860889999</c:v>
                </c:pt>
                <c:pt idx="1212">
                  <c:v>2181.92416806249</c:v>
                </c:pt>
                <c:pt idx="1213">
                  <c:v>2459.62038521249</c:v>
                </c:pt>
                <c:pt idx="1214">
                  <c:v>2001.12094915833</c:v>
                </c:pt>
                <c:pt idx="1215">
                  <c:v>2264.75547124166</c:v>
                </c:pt>
                <c:pt idx="1216">
                  <c:v>1921.85384091666</c:v>
                </c:pt>
                <c:pt idx="1217">
                  <c:v>2338.87134829166</c:v>
                </c:pt>
                <c:pt idx="1218">
                  <c:v>2248.20960555416</c:v>
                </c:pt>
                <c:pt idx="1219">
                  <c:v>2430.76135962083</c:v>
                </c:pt>
                <c:pt idx="1220">
                  <c:v>2143.80028689999</c:v>
                </c:pt>
                <c:pt idx="1221">
                  <c:v>2488.10847363333</c:v>
                </c:pt>
                <c:pt idx="1222">
                  <c:v>2079.25190907916</c:v>
                </c:pt>
                <c:pt idx="1223">
                  <c:v>2292.28191523333</c:v>
                </c:pt>
                <c:pt idx="1224">
                  <c:v>2187.0871952125</c:v>
                </c:pt>
                <c:pt idx="1225">
                  <c:v>2578.15389396249</c:v>
                </c:pt>
                <c:pt idx="1226">
                  <c:v>2073.3774350125</c:v>
                </c:pt>
                <c:pt idx="1227">
                  <c:v>2368.67286151249</c:v>
                </c:pt>
                <c:pt idx="1228">
                  <c:v>2047.02258731666</c:v>
                </c:pt>
                <c:pt idx="1229">
                  <c:v>2192.48605869999</c:v>
                </c:pt>
                <c:pt idx="1230">
                  <c:v>1873.06487834583</c:v>
                </c:pt>
                <c:pt idx="1231">
                  <c:v>2222.55402514583</c:v>
                </c:pt>
                <c:pt idx="1232">
                  <c:v>2121.85638987916</c:v>
                </c:pt>
                <c:pt idx="1233">
                  <c:v>2453.316916775</c:v>
                </c:pt>
                <c:pt idx="1234">
                  <c:v>2205.26239632083</c:v>
                </c:pt>
                <c:pt idx="1235">
                  <c:v>2507.61188440833</c:v>
                </c:pt>
                <c:pt idx="1236">
                  <c:v>2188.46527114583</c:v>
                </c:pt>
                <c:pt idx="1237">
                  <c:v>2584.44164734999</c:v>
                </c:pt>
                <c:pt idx="1238">
                  <c:v>2158.91953861249</c:v>
                </c:pt>
                <c:pt idx="1239">
                  <c:v>2390.73995853749</c:v>
                </c:pt>
                <c:pt idx="1240">
                  <c:v>2250.08919992083</c:v>
                </c:pt>
                <c:pt idx="1241">
                  <c:v>2573.54704090499</c:v>
                </c:pt>
                <c:pt idx="1242">
                  <c:v>1949.99126975416</c:v>
                </c:pt>
                <c:pt idx="1243">
                  <c:v>2521.48580695833</c:v>
                </c:pt>
                <c:pt idx="1244">
                  <c:v>2023.59938779166</c:v>
                </c:pt>
                <c:pt idx="1245">
                  <c:v>2372.40707694166</c:v>
                </c:pt>
                <c:pt idx="1246">
                  <c:v>2288.52837201666</c:v>
                </c:pt>
                <c:pt idx="1247">
                  <c:v>2750.91704580416</c:v>
                </c:pt>
                <c:pt idx="1248">
                  <c:v>2395.36687680416</c:v>
                </c:pt>
                <c:pt idx="1249">
                  <c:v>2506.80389274999</c:v>
                </c:pt>
                <c:pt idx="1250">
                  <c:v>2280.47269402916</c:v>
                </c:pt>
                <c:pt idx="1251">
                  <c:v>2566.94483657083</c:v>
                </c:pt>
                <c:pt idx="1252">
                  <c:v>2116.55232921249</c:v>
                </c:pt>
                <c:pt idx="1253">
                  <c:v>2461.17381937083</c:v>
                </c:pt>
                <c:pt idx="1254">
                  <c:v>2288.29357438332</c:v>
                </c:pt>
                <c:pt idx="1255">
                  <c:v>2493.15804917499</c:v>
                </c:pt>
                <c:pt idx="1256">
                  <c:v>1997.42899145416</c:v>
                </c:pt>
                <c:pt idx="1257">
                  <c:v>2123.21531239166</c:v>
                </c:pt>
                <c:pt idx="1258">
                  <c:v>1959.95311312</c:v>
                </c:pt>
                <c:pt idx="1259">
                  <c:v>2364.44915055416</c:v>
                </c:pt>
                <c:pt idx="1260">
                  <c:v>2248.01901051249</c:v>
                </c:pt>
                <c:pt idx="1261">
                  <c:v>2449.88663313333</c:v>
                </c:pt>
                <c:pt idx="1262">
                  <c:v>2096.23885985416</c:v>
                </c:pt>
                <c:pt idx="1263">
                  <c:v>2440.35530283749</c:v>
                </c:pt>
                <c:pt idx="1264">
                  <c:v>2174.91725055416</c:v>
                </c:pt>
                <c:pt idx="1265">
                  <c:v>2413.51053229166</c:v>
                </c:pt>
                <c:pt idx="1266">
                  <c:v>2185.63629482916</c:v>
                </c:pt>
                <c:pt idx="1267">
                  <c:v>2488.20337345</c:v>
                </c:pt>
                <c:pt idx="1268">
                  <c:v>2231.60662981249</c:v>
                </c:pt>
                <c:pt idx="1269">
                  <c:v>2409.38050573749</c:v>
                </c:pt>
                <c:pt idx="1270">
                  <c:v>1921.26929189583</c:v>
                </c:pt>
                <c:pt idx="1271">
                  <c:v>2087.17798111666</c:v>
                </c:pt>
                <c:pt idx="1272">
                  <c:v>1892.15759709583</c:v>
                </c:pt>
                <c:pt idx="1273">
                  <c:v>2173.01398877083</c:v>
                </c:pt>
                <c:pt idx="1274">
                  <c:v>1895.05462394166</c:v>
                </c:pt>
                <c:pt idx="1275">
                  <c:v>2193.56885432916</c:v>
                </c:pt>
                <c:pt idx="1276">
                  <c:v>2045.44873609166</c:v>
                </c:pt>
                <c:pt idx="1277">
                  <c:v>2551.98480454166</c:v>
                </c:pt>
                <c:pt idx="1278">
                  <c:v>2031.18684132499</c:v>
                </c:pt>
                <c:pt idx="1279">
                  <c:v>2302.83701360416</c:v>
                </c:pt>
                <c:pt idx="1280">
                  <c:v>2265.20051680714</c:v>
                </c:pt>
                <c:pt idx="1281">
                  <c:v>2274.59853096249</c:v>
                </c:pt>
                <c:pt idx="1282">
                  <c:v>2135.99824755833</c:v>
                </c:pt>
                <c:pt idx="1283">
                  <c:v>2375.10637022499</c:v>
                </c:pt>
                <c:pt idx="1284">
                  <c:v>2001.98410709999</c:v>
                </c:pt>
                <c:pt idx="1285">
                  <c:v>2222.65080154583</c:v>
                </c:pt>
                <c:pt idx="1286">
                  <c:v>1869.44751362083</c:v>
                </c:pt>
                <c:pt idx="1287">
                  <c:v>2031.89050104166</c:v>
                </c:pt>
                <c:pt idx="1288">
                  <c:v>2070.8754603</c:v>
                </c:pt>
                <c:pt idx="1289">
                  <c:v>2413.41911486249</c:v>
                </c:pt>
                <c:pt idx="1290">
                  <c:v>2139.01039754583</c:v>
                </c:pt>
                <c:pt idx="1291">
                  <c:v>2448.62247427499</c:v>
                </c:pt>
                <c:pt idx="1292">
                  <c:v>2178.94914845416</c:v>
                </c:pt>
                <c:pt idx="1293">
                  <c:v>2403.73271083333</c:v>
                </c:pt>
                <c:pt idx="1294">
                  <c:v>2120.54945463333</c:v>
                </c:pt>
                <c:pt idx="1295">
                  <c:v>2471.67496623749</c:v>
                </c:pt>
                <c:pt idx="1296">
                  <c:v>2086.25206199583</c:v>
                </c:pt>
                <c:pt idx="1297">
                  <c:v>2442.88668104166</c:v>
                </c:pt>
                <c:pt idx="1298">
                  <c:v>1963.98788502083</c:v>
                </c:pt>
                <c:pt idx="1299">
                  <c:v>2139.93995152083</c:v>
                </c:pt>
                <c:pt idx="1300">
                  <c:v>1766.14336092083</c:v>
                </c:pt>
                <c:pt idx="1301">
                  <c:v>2132.2404889</c:v>
                </c:pt>
                <c:pt idx="1302">
                  <c:v>2083.75894689166</c:v>
                </c:pt>
                <c:pt idx="1303">
                  <c:v>2341.16714165</c:v>
                </c:pt>
                <c:pt idx="1304">
                  <c:v>2093.52091827916</c:v>
                </c:pt>
                <c:pt idx="1305">
                  <c:v>2386.49044517916</c:v>
                </c:pt>
                <c:pt idx="1306">
                  <c:v>2032.89357722083</c:v>
                </c:pt>
                <c:pt idx="1307">
                  <c:v>2301.32898219166</c:v>
                </c:pt>
                <c:pt idx="1308">
                  <c:v>2119.08520122499</c:v>
                </c:pt>
                <c:pt idx="1309">
                  <c:v>2325.91377093333</c:v>
                </c:pt>
                <c:pt idx="1310">
                  <c:v>2009.09985255833</c:v>
                </c:pt>
                <c:pt idx="1311">
                  <c:v>2283.40030246249</c:v>
                </c:pt>
                <c:pt idx="1312">
                  <c:v>1919.36765767499</c:v>
                </c:pt>
                <c:pt idx="1313">
                  <c:v>2286.60910756249</c:v>
                </c:pt>
                <c:pt idx="1314">
                  <c:v>1848.72475675416</c:v>
                </c:pt>
                <c:pt idx="1315">
                  <c:v>2055.52582917499</c:v>
                </c:pt>
                <c:pt idx="1316">
                  <c:v>2065.41586628749</c:v>
                </c:pt>
                <c:pt idx="1317">
                  <c:v>2347.57120447916</c:v>
                </c:pt>
                <c:pt idx="1318">
                  <c:v>1953.47188250833</c:v>
                </c:pt>
                <c:pt idx="1319">
                  <c:v>2347.20381338333</c:v>
                </c:pt>
                <c:pt idx="1320">
                  <c:v>2089.96745725416</c:v>
                </c:pt>
                <c:pt idx="1321">
                  <c:v>2308.83261773749</c:v>
                </c:pt>
                <c:pt idx="1322">
                  <c:v>2021.69496208333</c:v>
                </c:pt>
                <c:pt idx="1323">
                  <c:v>2344.45697258749</c:v>
                </c:pt>
                <c:pt idx="1324">
                  <c:v>1995.23664708333</c:v>
                </c:pt>
                <c:pt idx="1325">
                  <c:v>2290.15695679166</c:v>
                </c:pt>
                <c:pt idx="1326">
                  <c:v>1905.25924411666</c:v>
                </c:pt>
                <c:pt idx="1327">
                  <c:v>2075.94736607916</c:v>
                </c:pt>
                <c:pt idx="1328">
                  <c:v>1785.04750215416</c:v>
                </c:pt>
                <c:pt idx="1329">
                  <c:v>2224.86612480833</c:v>
                </c:pt>
                <c:pt idx="1330">
                  <c:v>2128.69922132499</c:v>
                </c:pt>
                <c:pt idx="1331">
                  <c:v>2480.63464542083</c:v>
                </c:pt>
                <c:pt idx="1332">
                  <c:v>2124.5476204875</c:v>
                </c:pt>
                <c:pt idx="1333">
                  <c:v>2571.44064713749</c:v>
                </c:pt>
                <c:pt idx="1334">
                  <c:v>2217.52680752499</c:v>
                </c:pt>
                <c:pt idx="1335">
                  <c:v>2683.70110607499</c:v>
                </c:pt>
                <c:pt idx="1336">
                  <c:v>2215.45282554166</c:v>
                </c:pt>
                <c:pt idx="1337">
                  <c:v>2554.69169653749</c:v>
                </c:pt>
                <c:pt idx="1338">
                  <c:v>2151.40103832083</c:v>
                </c:pt>
                <c:pt idx="1339">
                  <c:v>2318.92517236249</c:v>
                </c:pt>
                <c:pt idx="1340">
                  <c:v>1916.75235766249</c:v>
                </c:pt>
                <c:pt idx="1341">
                  <c:v>2233.58556535833</c:v>
                </c:pt>
                <c:pt idx="1342">
                  <c:v>1842.99417241818</c:v>
                </c:pt>
                <c:pt idx="1343">
                  <c:v>2396.8332543875</c:v>
                </c:pt>
                <c:pt idx="1344">
                  <c:v>2408.68521156666</c:v>
                </c:pt>
                <c:pt idx="1345">
                  <c:v>2942.79362559166</c:v>
                </c:pt>
                <c:pt idx="1346">
                  <c:v>2237.45655339583</c:v>
                </c:pt>
                <c:pt idx="1347">
                  <c:v>2495.23964942916</c:v>
                </c:pt>
                <c:pt idx="1348">
                  <c:v>2130.48374778333</c:v>
                </c:pt>
                <c:pt idx="1349">
                  <c:v>2358.77429511249</c:v>
                </c:pt>
                <c:pt idx="1350">
                  <c:v>2085.40950288333</c:v>
                </c:pt>
                <c:pt idx="1351">
                  <c:v>2406.06192685</c:v>
                </c:pt>
                <c:pt idx="1352">
                  <c:v>2127.61954190833</c:v>
                </c:pt>
                <c:pt idx="1353">
                  <c:v>2560.46907871666</c:v>
                </c:pt>
                <c:pt idx="1354">
                  <c:v>1850.07687563749</c:v>
                </c:pt>
                <c:pt idx="1355">
                  <c:v>2426.71251379999</c:v>
                </c:pt>
                <c:pt idx="1356">
                  <c:v>1944.93938328749</c:v>
                </c:pt>
                <c:pt idx="1357">
                  <c:v>2505.62112916666</c:v>
                </c:pt>
                <c:pt idx="1358">
                  <c:v>2269.73101787916</c:v>
                </c:pt>
                <c:pt idx="1359">
                  <c:v>2653.84190859166</c:v>
                </c:pt>
                <c:pt idx="1360">
                  <c:v>2142.66554924166</c:v>
                </c:pt>
                <c:pt idx="1361">
                  <c:v>2586.23360374999</c:v>
                </c:pt>
                <c:pt idx="1362">
                  <c:v>2057.54990157499</c:v>
                </c:pt>
                <c:pt idx="1363">
                  <c:v>2420.39333094166</c:v>
                </c:pt>
                <c:pt idx="1364">
                  <c:v>2060.36461325833</c:v>
                </c:pt>
                <c:pt idx="1365">
                  <c:v>2679.90891471249</c:v>
                </c:pt>
                <c:pt idx="1366">
                  <c:v>2216.17116314583</c:v>
                </c:pt>
                <c:pt idx="1367">
                  <c:v>2859.29657275416</c:v>
                </c:pt>
                <c:pt idx="1368">
                  <c:v>2109.58620181666</c:v>
                </c:pt>
                <c:pt idx="1369">
                  <c:v>2827.93923481666</c:v>
                </c:pt>
                <c:pt idx="1370">
                  <c:v>2155.95530433332</c:v>
                </c:pt>
                <c:pt idx="1371">
                  <c:v>2406.62763356666</c:v>
                </c:pt>
                <c:pt idx="1372">
                  <c:v>2279.28140259999</c:v>
                </c:pt>
                <c:pt idx="1373">
                  <c:v>2478.70375900416</c:v>
                </c:pt>
                <c:pt idx="1374">
                  <c:v>2198.48364248888</c:v>
                </c:pt>
                <c:pt idx="1375">
                  <c:v>2294.22152299999</c:v>
                </c:pt>
                <c:pt idx="1376">
                  <c:v>2159.42412805714</c:v>
                </c:pt>
                <c:pt idx="1377">
                  <c:v>2379.47266078749</c:v>
                </c:pt>
                <c:pt idx="1378">
                  <c:v>2352.64787476874</c:v>
                </c:pt>
                <c:pt idx="1379">
                  <c:v>2646.20141033333</c:v>
                </c:pt>
                <c:pt idx="1380">
                  <c:v>2272.50585269166</c:v>
                </c:pt>
                <c:pt idx="1381">
                  <c:v>2652.71588895416</c:v>
                </c:pt>
                <c:pt idx="1382">
                  <c:v>2005.09100426666</c:v>
                </c:pt>
                <c:pt idx="1383">
                  <c:v>2234.64248065416</c:v>
                </c:pt>
                <c:pt idx="1384">
                  <c:v>1864.39245998333</c:v>
                </c:pt>
                <c:pt idx="1385">
                  <c:v>2024.61291038333</c:v>
                </c:pt>
                <c:pt idx="1386">
                  <c:v>2005.26518903749</c:v>
                </c:pt>
                <c:pt idx="1387">
                  <c:v>2374.92759146363</c:v>
                </c:pt>
                <c:pt idx="1388">
                  <c:v>2211.18201264285</c:v>
                </c:pt>
                <c:pt idx="1389">
                  <c:v>2294.16193281666</c:v>
                </c:pt>
                <c:pt idx="1390">
                  <c:v>2257.75924128888</c:v>
                </c:pt>
                <c:pt idx="1391">
                  <c:v>2585.15837254999</c:v>
                </c:pt>
                <c:pt idx="1392">
                  <c:v>2375.323090725</c:v>
                </c:pt>
                <c:pt idx="1393">
                  <c:v>2790.3557368125</c:v>
                </c:pt>
                <c:pt idx="1394">
                  <c:v>2180.84489735416</c:v>
                </c:pt>
                <c:pt idx="1395">
                  <c:v>2363.51145879583</c:v>
                </c:pt>
                <c:pt idx="1396">
                  <c:v>1955.83626720416</c:v>
                </c:pt>
                <c:pt idx="1397">
                  <c:v>2182.42597424999</c:v>
                </c:pt>
                <c:pt idx="1398">
                  <c:v>1895.85642568333</c:v>
                </c:pt>
                <c:pt idx="1399">
                  <c:v>2189.57641088749</c:v>
                </c:pt>
                <c:pt idx="1400">
                  <c:v>2183.91100407083</c:v>
                </c:pt>
                <c:pt idx="1401">
                  <c:v>2385.10862179999</c:v>
                </c:pt>
                <c:pt idx="1402">
                  <c:v>2154.49836010999</c:v>
                </c:pt>
                <c:pt idx="1403">
                  <c:v>2305.91359163333</c:v>
                </c:pt>
                <c:pt idx="1404">
                  <c:v>2196.01977080999</c:v>
                </c:pt>
                <c:pt idx="1405">
                  <c:v>2522.46464242083</c:v>
                </c:pt>
                <c:pt idx="1406">
                  <c:v>2208.31865280555</c:v>
                </c:pt>
                <c:pt idx="1407">
                  <c:v>2698.29579794999</c:v>
                </c:pt>
                <c:pt idx="1408">
                  <c:v>2409.15837637083</c:v>
                </c:pt>
                <c:pt idx="1409">
                  <c:v>2971.84343904999</c:v>
                </c:pt>
                <c:pt idx="1410">
                  <c:v>2197.71555454166</c:v>
                </c:pt>
                <c:pt idx="1411">
                  <c:v>2426.73252114999</c:v>
                </c:pt>
                <c:pt idx="1412">
                  <c:v>1917.03239828749</c:v>
                </c:pt>
                <c:pt idx="1413">
                  <c:v>2237.13924589583</c:v>
                </c:pt>
                <c:pt idx="1414">
                  <c:v>2091.60837451666</c:v>
                </c:pt>
                <c:pt idx="1415">
                  <c:v>2455.19467472499</c:v>
                </c:pt>
                <c:pt idx="1416">
                  <c:v>2079.37890237083</c:v>
                </c:pt>
                <c:pt idx="1417">
                  <c:v>2727.84421164166</c:v>
                </c:pt>
                <c:pt idx="1418">
                  <c:v>2275.32213169999</c:v>
                </c:pt>
                <c:pt idx="1419">
                  <c:v>2934.10397338333</c:v>
                </c:pt>
                <c:pt idx="1420">
                  <c:v>2528.13584257083</c:v>
                </c:pt>
                <c:pt idx="1421">
                  <c:v>3237.79916354166</c:v>
                </c:pt>
                <c:pt idx="1422">
                  <c:v>2579.88358816249</c:v>
                </c:pt>
                <c:pt idx="1423">
                  <c:v>3354.06702878333</c:v>
                </c:pt>
                <c:pt idx="1424">
                  <c:v>2559.62945101666</c:v>
                </c:pt>
                <c:pt idx="1425">
                  <c:v>3264.2371815875</c:v>
                </c:pt>
                <c:pt idx="1426">
                  <c:v>2490.98879637499</c:v>
                </c:pt>
                <c:pt idx="1427">
                  <c:v>3251.37714678333</c:v>
                </c:pt>
                <c:pt idx="1428">
                  <c:v>2665.42444382916</c:v>
                </c:pt>
                <c:pt idx="1429">
                  <c:v>3741.02906861249</c:v>
                </c:pt>
                <c:pt idx="1430">
                  <c:v>2649.43510347083</c:v>
                </c:pt>
                <c:pt idx="1431">
                  <c:v>2959.32609863749</c:v>
                </c:pt>
                <c:pt idx="1432">
                  <c:v>2373.5209118875</c:v>
                </c:pt>
                <c:pt idx="1433">
                  <c:v>2643.75417673333</c:v>
                </c:pt>
                <c:pt idx="1434">
                  <c:v>2349.55593094166</c:v>
                </c:pt>
                <c:pt idx="1435">
                  <c:v>2650.22109213333</c:v>
                </c:pt>
                <c:pt idx="1436">
                  <c:v>2229.10723412916</c:v>
                </c:pt>
                <c:pt idx="1437">
                  <c:v>2575.23867805833</c:v>
                </c:pt>
                <c:pt idx="1438">
                  <c:v>2011.67501179166</c:v>
                </c:pt>
                <c:pt idx="1439">
                  <c:v>2307.41264832916</c:v>
                </c:pt>
                <c:pt idx="1440">
                  <c:v>1953.21403804166</c:v>
                </c:pt>
                <c:pt idx="1441">
                  <c:v>2361.07397340833</c:v>
                </c:pt>
                <c:pt idx="1442">
                  <c:v>2209.59354426666</c:v>
                </c:pt>
                <c:pt idx="1443">
                  <c:v>2695.23287887916</c:v>
                </c:pt>
                <c:pt idx="1444">
                  <c:v>2273.24295035</c:v>
                </c:pt>
                <c:pt idx="1445">
                  <c:v>2567.26275027916</c:v>
                </c:pt>
                <c:pt idx="1446">
                  <c:v>2067.92247909583</c:v>
                </c:pt>
                <c:pt idx="1447">
                  <c:v>2223.43608991666</c:v>
                </c:pt>
                <c:pt idx="1448">
                  <c:v>1903.09204798333</c:v>
                </c:pt>
                <c:pt idx="1449">
                  <c:v>2306.41512666249</c:v>
                </c:pt>
                <c:pt idx="1450">
                  <c:v>2159.70688459166</c:v>
                </c:pt>
                <c:pt idx="1451">
                  <c:v>2454.25766834583</c:v>
                </c:pt>
                <c:pt idx="1452">
                  <c:v>2020.56947917272</c:v>
                </c:pt>
                <c:pt idx="1453">
                  <c:v>2363.03645631666</c:v>
                </c:pt>
                <c:pt idx="1454">
                  <c:v>1970.46141897499</c:v>
                </c:pt>
                <c:pt idx="1455">
                  <c:v>2549.55666241666</c:v>
                </c:pt>
                <c:pt idx="1456">
                  <c:v>2301.83577068333</c:v>
                </c:pt>
                <c:pt idx="1457">
                  <c:v>2660.86627086249</c:v>
                </c:pt>
                <c:pt idx="1458">
                  <c:v>2197.63033545833</c:v>
                </c:pt>
                <c:pt idx="1459">
                  <c:v>2379.96887625416</c:v>
                </c:pt>
              </c:numCache>
            </c:numRef>
          </c:yVal>
          <c:smooth val="0"/>
          <c:extLst xmlns:c16r2="http://schemas.microsoft.com/office/drawing/2015/06/chart">
            <c:ext xmlns:c16="http://schemas.microsoft.com/office/drawing/2014/chart" uri="{C3380CC4-5D6E-409C-BE32-E72D297353CC}">
              <c16:uniqueId val="{00000000-1DF6-41B5-9ED2-FB3FC852DA17}"/>
            </c:ext>
          </c:extLst>
        </c:ser>
        <c:dLbls>
          <c:showLegendKey val="0"/>
          <c:showVal val="0"/>
          <c:showCatName val="0"/>
          <c:showSerName val="0"/>
          <c:showPercent val="0"/>
          <c:showBubbleSize val="0"/>
        </c:dLbls>
        <c:axId val="-2115870376"/>
        <c:axId val="2089464904"/>
      </c:scatterChart>
      <c:valAx>
        <c:axId val="-2115870376"/>
        <c:scaling>
          <c:orientation val="minMax"/>
        </c:scaling>
        <c:delete val="0"/>
        <c:axPos val="b"/>
        <c:numFmt formatCode="&quot;$&quot;#,##0.00" sourceLinked="1"/>
        <c:majorTickMark val="out"/>
        <c:minorTickMark val="none"/>
        <c:tickLblPos val="nextTo"/>
        <c:crossAx val="2089464904"/>
        <c:crosses val="autoZero"/>
        <c:crossBetween val="midCat"/>
      </c:valAx>
      <c:valAx>
        <c:axId val="2089464904"/>
        <c:scaling>
          <c:orientation val="minMax"/>
        </c:scaling>
        <c:delete val="0"/>
        <c:axPos val="l"/>
        <c:majorGridlines/>
        <c:numFmt formatCode="0.00" sourceLinked="1"/>
        <c:majorTickMark val="out"/>
        <c:minorTickMark val="none"/>
        <c:tickLblPos val="nextTo"/>
        <c:crossAx val="-2115870376"/>
        <c:crosses val="autoZero"/>
        <c:crossBetween val="midCat"/>
      </c:valAx>
    </c:plotArea>
    <c:legend>
      <c:legendPos val="b"/>
      <c:overlay val="0"/>
    </c:legend>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v>Combined (Soft+Hard) Water Volume</c:v>
          </c:tx>
          <c:spPr>
            <a:ln w="31750">
              <a:noFill/>
            </a:ln>
          </c:spPr>
          <c:xVal>
            <c:numRef>
              <c:f>'Water Trading Repository Table'!$C$3:$C$1462</c:f>
              <c:numCache>
                <c:formatCode>"$"#,##0.00</c:formatCode>
                <c:ptCount val="1460"/>
                <c:pt idx="0">
                  <c:v>89.33425</c:v>
                </c:pt>
                <c:pt idx="1">
                  <c:v>61.946</c:v>
                </c:pt>
                <c:pt idx="2">
                  <c:v>45.9017499999999</c:v>
                </c:pt>
                <c:pt idx="3">
                  <c:v>80.85825</c:v>
                </c:pt>
                <c:pt idx="4">
                  <c:v>55.9618333333333</c:v>
                </c:pt>
                <c:pt idx="5">
                  <c:v>101.094833333333</c:v>
                </c:pt>
                <c:pt idx="6">
                  <c:v>26.665</c:v>
                </c:pt>
                <c:pt idx="7">
                  <c:v>38.8945454545454</c:v>
                </c:pt>
                <c:pt idx="8">
                  <c:v>46.715</c:v>
                </c:pt>
                <c:pt idx="9">
                  <c:v>46.2086363636363</c:v>
                </c:pt>
                <c:pt idx="10">
                  <c:v>41.856</c:v>
                </c:pt>
                <c:pt idx="11">
                  <c:v>46.0137499999999</c:v>
                </c:pt>
                <c:pt idx="12">
                  <c:v>34.894375</c:v>
                </c:pt>
                <c:pt idx="13">
                  <c:v>53.3129166666666</c:v>
                </c:pt>
                <c:pt idx="14">
                  <c:v>70.3070833333333</c:v>
                </c:pt>
                <c:pt idx="15">
                  <c:v>64.5529166666666</c:v>
                </c:pt>
                <c:pt idx="16">
                  <c:v>49.77625</c:v>
                </c:pt>
                <c:pt idx="17">
                  <c:v>61.4833333333333</c:v>
                </c:pt>
                <c:pt idx="18">
                  <c:v>56.4070833333333</c:v>
                </c:pt>
                <c:pt idx="19">
                  <c:v>69.81375</c:v>
                </c:pt>
                <c:pt idx="20">
                  <c:v>53.6095833333333</c:v>
                </c:pt>
                <c:pt idx="21">
                  <c:v>53.2916666666666</c:v>
                </c:pt>
                <c:pt idx="22">
                  <c:v>53.8445833333333</c:v>
                </c:pt>
                <c:pt idx="23">
                  <c:v>53.3479166666666</c:v>
                </c:pt>
                <c:pt idx="24">
                  <c:v>55.7121666666666</c:v>
                </c:pt>
                <c:pt idx="25">
                  <c:v>66.45083333333331</c:v>
                </c:pt>
                <c:pt idx="26">
                  <c:v>78.9985833333333</c:v>
                </c:pt>
                <c:pt idx="27">
                  <c:v>159.797333333333</c:v>
                </c:pt>
                <c:pt idx="28">
                  <c:v>108.421</c:v>
                </c:pt>
                <c:pt idx="29">
                  <c:v>132.914</c:v>
                </c:pt>
                <c:pt idx="30">
                  <c:v>68.8665833333333</c:v>
                </c:pt>
                <c:pt idx="31">
                  <c:v>50.4875</c:v>
                </c:pt>
                <c:pt idx="32">
                  <c:v>47.1818333333333</c:v>
                </c:pt>
                <c:pt idx="33">
                  <c:v>43.9378333333333</c:v>
                </c:pt>
                <c:pt idx="34">
                  <c:v>50.634125</c:v>
                </c:pt>
                <c:pt idx="35">
                  <c:v>50.1071666666666</c:v>
                </c:pt>
                <c:pt idx="36">
                  <c:v>43.7679999999999</c:v>
                </c:pt>
                <c:pt idx="37">
                  <c:v>72.0318333333333</c:v>
                </c:pt>
                <c:pt idx="38">
                  <c:v>44.5263333333333</c:v>
                </c:pt>
                <c:pt idx="39">
                  <c:v>65.8818333333333</c:v>
                </c:pt>
                <c:pt idx="40">
                  <c:v>47.2516666666666</c:v>
                </c:pt>
                <c:pt idx="41">
                  <c:v>63.3381666666666</c:v>
                </c:pt>
                <c:pt idx="42">
                  <c:v>49.39425</c:v>
                </c:pt>
                <c:pt idx="43">
                  <c:v>77.9152499999999</c:v>
                </c:pt>
                <c:pt idx="44">
                  <c:v>48.65125</c:v>
                </c:pt>
                <c:pt idx="45">
                  <c:v>59.6629166666666</c:v>
                </c:pt>
                <c:pt idx="46">
                  <c:v>44.107909090909</c:v>
                </c:pt>
                <c:pt idx="47">
                  <c:v>45.83875</c:v>
                </c:pt>
                <c:pt idx="48">
                  <c:v>51.1445833333333</c:v>
                </c:pt>
                <c:pt idx="49">
                  <c:v>73.9905</c:v>
                </c:pt>
                <c:pt idx="50">
                  <c:v>49.5535833333333</c:v>
                </c:pt>
                <c:pt idx="51">
                  <c:v>69.31841666666659</c:v>
                </c:pt>
                <c:pt idx="52">
                  <c:v>59.5356666666666</c:v>
                </c:pt>
                <c:pt idx="53">
                  <c:v>87.515</c:v>
                </c:pt>
                <c:pt idx="54">
                  <c:v>47.82025</c:v>
                </c:pt>
                <c:pt idx="55">
                  <c:v>70.2178333333333</c:v>
                </c:pt>
                <c:pt idx="56">
                  <c:v>63.7313333333333</c:v>
                </c:pt>
                <c:pt idx="57">
                  <c:v>81.9909166666666</c:v>
                </c:pt>
                <c:pt idx="58">
                  <c:v>60.9058333333333</c:v>
                </c:pt>
                <c:pt idx="59">
                  <c:v>73.40933333333329</c:v>
                </c:pt>
                <c:pt idx="60">
                  <c:v>48.4906666666666</c:v>
                </c:pt>
                <c:pt idx="61">
                  <c:v>92.9889999999999</c:v>
                </c:pt>
                <c:pt idx="62">
                  <c:v>56.50075</c:v>
                </c:pt>
                <c:pt idx="63">
                  <c:v>66.6379166666666</c:v>
                </c:pt>
                <c:pt idx="64">
                  <c:v>41.8456666666666</c:v>
                </c:pt>
                <c:pt idx="65">
                  <c:v>86.52533333333329</c:v>
                </c:pt>
                <c:pt idx="66">
                  <c:v>58.5831666666666</c:v>
                </c:pt>
                <c:pt idx="67">
                  <c:v>60.7729166666666</c:v>
                </c:pt>
                <c:pt idx="68">
                  <c:v>42.9464285714285</c:v>
                </c:pt>
                <c:pt idx="69">
                  <c:v>55.4691666666666</c:v>
                </c:pt>
                <c:pt idx="70">
                  <c:v>48.9171428571428</c:v>
                </c:pt>
                <c:pt idx="71">
                  <c:v>45.3404166666666</c:v>
                </c:pt>
                <c:pt idx="72">
                  <c:v>39.4445833333333</c:v>
                </c:pt>
                <c:pt idx="73">
                  <c:v>43.4825</c:v>
                </c:pt>
                <c:pt idx="74">
                  <c:v>42.50875</c:v>
                </c:pt>
                <c:pt idx="75">
                  <c:v>53.6637499999999</c:v>
                </c:pt>
                <c:pt idx="76">
                  <c:v>66.76125</c:v>
                </c:pt>
                <c:pt idx="77">
                  <c:v>61.3454166666666</c:v>
                </c:pt>
                <c:pt idx="78">
                  <c:v>67.13875</c:v>
                </c:pt>
                <c:pt idx="79">
                  <c:v>76.0045833333333</c:v>
                </c:pt>
                <c:pt idx="80">
                  <c:v>43.4158333333333</c:v>
                </c:pt>
                <c:pt idx="81">
                  <c:v>49.0375</c:v>
                </c:pt>
                <c:pt idx="82">
                  <c:v>37.9716666666666</c:v>
                </c:pt>
                <c:pt idx="83">
                  <c:v>50.85375</c:v>
                </c:pt>
                <c:pt idx="84">
                  <c:v>45.6304166666666</c:v>
                </c:pt>
                <c:pt idx="85">
                  <c:v>44.035</c:v>
                </c:pt>
                <c:pt idx="86">
                  <c:v>174.000916666666</c:v>
                </c:pt>
                <c:pt idx="87">
                  <c:v>187.01125</c:v>
                </c:pt>
                <c:pt idx="88">
                  <c:v>62.7718333333333</c:v>
                </c:pt>
                <c:pt idx="89">
                  <c:v>63.74125</c:v>
                </c:pt>
                <c:pt idx="90">
                  <c:v>53.0446666666666</c:v>
                </c:pt>
                <c:pt idx="91">
                  <c:v>68.5991666666666</c:v>
                </c:pt>
                <c:pt idx="92">
                  <c:v>49.8786666666666</c:v>
                </c:pt>
                <c:pt idx="93">
                  <c:v>83.3418333333333</c:v>
                </c:pt>
                <c:pt idx="94">
                  <c:v>48.2404166666666</c:v>
                </c:pt>
                <c:pt idx="95">
                  <c:v>40.6566666666666</c:v>
                </c:pt>
                <c:pt idx="96">
                  <c:v>34.2363</c:v>
                </c:pt>
                <c:pt idx="97">
                  <c:v>41.783</c:v>
                </c:pt>
                <c:pt idx="98">
                  <c:v>38.522625</c:v>
                </c:pt>
                <c:pt idx="99">
                  <c:v>66.54175</c:v>
                </c:pt>
                <c:pt idx="100">
                  <c:v>46.5254166666666</c:v>
                </c:pt>
                <c:pt idx="101">
                  <c:v>153.26475</c:v>
                </c:pt>
                <c:pt idx="102">
                  <c:v>58.4922499999999</c:v>
                </c:pt>
                <c:pt idx="103">
                  <c:v>102.680583333333</c:v>
                </c:pt>
                <c:pt idx="104">
                  <c:v>60.4286666666666</c:v>
                </c:pt>
                <c:pt idx="105">
                  <c:v>44.07575</c:v>
                </c:pt>
                <c:pt idx="106">
                  <c:v>41.51825</c:v>
                </c:pt>
                <c:pt idx="107">
                  <c:v>53.703</c:v>
                </c:pt>
                <c:pt idx="108">
                  <c:v>48.4851666666666</c:v>
                </c:pt>
                <c:pt idx="109">
                  <c:v>51.2385</c:v>
                </c:pt>
                <c:pt idx="110">
                  <c:v>45.216</c:v>
                </c:pt>
                <c:pt idx="111">
                  <c:v>80.2231666666666</c:v>
                </c:pt>
                <c:pt idx="112">
                  <c:v>59.2688333333333</c:v>
                </c:pt>
                <c:pt idx="113">
                  <c:v>122.024166666666</c:v>
                </c:pt>
                <c:pt idx="114">
                  <c:v>52.3751666666666</c:v>
                </c:pt>
                <c:pt idx="115">
                  <c:v>86.0031666666666</c:v>
                </c:pt>
                <c:pt idx="116">
                  <c:v>46.1484166666666</c:v>
                </c:pt>
                <c:pt idx="117">
                  <c:v>80.90525</c:v>
                </c:pt>
                <c:pt idx="118">
                  <c:v>69.3946666666666</c:v>
                </c:pt>
                <c:pt idx="119">
                  <c:v>52.2005</c:v>
                </c:pt>
                <c:pt idx="120">
                  <c:v>51.4696666666666</c:v>
                </c:pt>
                <c:pt idx="121">
                  <c:v>80.4570833333333</c:v>
                </c:pt>
                <c:pt idx="122">
                  <c:v>63.776</c:v>
                </c:pt>
                <c:pt idx="123">
                  <c:v>79.9641666666666</c:v>
                </c:pt>
                <c:pt idx="124">
                  <c:v>48.1491666666666</c:v>
                </c:pt>
                <c:pt idx="125">
                  <c:v>72.47625</c:v>
                </c:pt>
                <c:pt idx="126">
                  <c:v>50.1383333333333</c:v>
                </c:pt>
                <c:pt idx="127">
                  <c:v>43.4670833333333</c:v>
                </c:pt>
                <c:pt idx="128">
                  <c:v>35.8283333333333</c:v>
                </c:pt>
                <c:pt idx="129">
                  <c:v>44.2408333333333</c:v>
                </c:pt>
                <c:pt idx="130">
                  <c:v>48.47625</c:v>
                </c:pt>
                <c:pt idx="131">
                  <c:v>64.3920833333333</c:v>
                </c:pt>
                <c:pt idx="132">
                  <c:v>57.5066666666666</c:v>
                </c:pt>
                <c:pt idx="133">
                  <c:v>60.60125</c:v>
                </c:pt>
                <c:pt idx="134">
                  <c:v>59.6954166666666</c:v>
                </c:pt>
                <c:pt idx="135">
                  <c:v>63.4149999999999</c:v>
                </c:pt>
                <c:pt idx="136">
                  <c:v>40.5864285714285</c:v>
                </c:pt>
                <c:pt idx="137">
                  <c:v>51.2125</c:v>
                </c:pt>
                <c:pt idx="138">
                  <c:v>32.0704545454545</c:v>
                </c:pt>
                <c:pt idx="139">
                  <c:v>57.2349999999999</c:v>
                </c:pt>
                <c:pt idx="140">
                  <c:v>40.7399999999999</c:v>
                </c:pt>
                <c:pt idx="141">
                  <c:v>46.8758333333333</c:v>
                </c:pt>
                <c:pt idx="142">
                  <c:v>35.6323636363636</c:v>
                </c:pt>
                <c:pt idx="143">
                  <c:v>49.2004166666666</c:v>
                </c:pt>
                <c:pt idx="144">
                  <c:v>50.58075</c:v>
                </c:pt>
                <c:pt idx="145">
                  <c:v>47.9710909090909</c:v>
                </c:pt>
                <c:pt idx="146">
                  <c:v>56.9445</c:v>
                </c:pt>
                <c:pt idx="147">
                  <c:v>55.5179166666666</c:v>
                </c:pt>
                <c:pt idx="148">
                  <c:v>42.7791428571428</c:v>
                </c:pt>
                <c:pt idx="149">
                  <c:v>50.0963333333333</c:v>
                </c:pt>
                <c:pt idx="150">
                  <c:v>56.7529999999999</c:v>
                </c:pt>
                <c:pt idx="151">
                  <c:v>62.2336666666666</c:v>
                </c:pt>
                <c:pt idx="152">
                  <c:v>58.3765833333333</c:v>
                </c:pt>
                <c:pt idx="153">
                  <c:v>76.4461666666666</c:v>
                </c:pt>
                <c:pt idx="154">
                  <c:v>59.41725</c:v>
                </c:pt>
                <c:pt idx="155">
                  <c:v>77.6890833333333</c:v>
                </c:pt>
                <c:pt idx="156">
                  <c:v>60.7068333333333</c:v>
                </c:pt>
                <c:pt idx="157">
                  <c:v>54.0755</c:v>
                </c:pt>
                <c:pt idx="158">
                  <c:v>58.0740909090909</c:v>
                </c:pt>
                <c:pt idx="159">
                  <c:v>58.9476666666666</c:v>
                </c:pt>
                <c:pt idx="160">
                  <c:v>50.5504444444444</c:v>
                </c:pt>
                <c:pt idx="161">
                  <c:v>54.70925</c:v>
                </c:pt>
                <c:pt idx="162">
                  <c:v>44.05525</c:v>
                </c:pt>
                <c:pt idx="163">
                  <c:v>52.3754</c:v>
                </c:pt>
                <c:pt idx="164">
                  <c:v>56.051</c:v>
                </c:pt>
                <c:pt idx="165">
                  <c:v>49.2473636363636</c:v>
                </c:pt>
                <c:pt idx="166">
                  <c:v>51.720125</c:v>
                </c:pt>
                <c:pt idx="167">
                  <c:v>58.3611666666666</c:v>
                </c:pt>
                <c:pt idx="168">
                  <c:v>39.4937142857142</c:v>
                </c:pt>
                <c:pt idx="169">
                  <c:v>49.29875</c:v>
                </c:pt>
                <c:pt idx="170">
                  <c:v>56.9209166666666</c:v>
                </c:pt>
                <c:pt idx="171">
                  <c:v>47.4555</c:v>
                </c:pt>
                <c:pt idx="172">
                  <c:v>35.9698888888888</c:v>
                </c:pt>
                <c:pt idx="173">
                  <c:v>42.9447777777777</c:v>
                </c:pt>
                <c:pt idx="174">
                  <c:v>36.92225</c:v>
                </c:pt>
                <c:pt idx="175">
                  <c:v>36.5463333333333</c:v>
                </c:pt>
                <c:pt idx="176">
                  <c:v>37.1244</c:v>
                </c:pt>
                <c:pt idx="177">
                  <c:v>42.9416666666666</c:v>
                </c:pt>
                <c:pt idx="178">
                  <c:v>31.9459999999999</c:v>
                </c:pt>
                <c:pt idx="179">
                  <c:v>50.9333333333333</c:v>
                </c:pt>
                <c:pt idx="180">
                  <c:v>53.7143</c:v>
                </c:pt>
                <c:pt idx="181">
                  <c:v>50.4933333333333</c:v>
                </c:pt>
                <c:pt idx="182">
                  <c:v>63.0670833333333</c:v>
                </c:pt>
                <c:pt idx="183">
                  <c:v>78.3205833333333</c:v>
                </c:pt>
                <c:pt idx="184">
                  <c:v>62.1805833333333</c:v>
                </c:pt>
                <c:pt idx="185">
                  <c:v>60.06025</c:v>
                </c:pt>
                <c:pt idx="186">
                  <c:v>45.0175</c:v>
                </c:pt>
                <c:pt idx="187">
                  <c:v>79.7666666666666</c:v>
                </c:pt>
                <c:pt idx="188">
                  <c:v>40.5616666666666</c:v>
                </c:pt>
                <c:pt idx="189">
                  <c:v>47.8218181818181</c:v>
                </c:pt>
                <c:pt idx="190">
                  <c:v>43.1745833333333</c:v>
                </c:pt>
                <c:pt idx="191">
                  <c:v>54.1766666666666</c:v>
                </c:pt>
                <c:pt idx="192">
                  <c:v>49.4054166666666</c:v>
                </c:pt>
                <c:pt idx="193">
                  <c:v>73.72958333333329</c:v>
                </c:pt>
                <c:pt idx="194">
                  <c:v>44.0149999999999</c:v>
                </c:pt>
                <c:pt idx="195">
                  <c:v>51.4095833333333</c:v>
                </c:pt>
                <c:pt idx="196">
                  <c:v>47.1545833333333</c:v>
                </c:pt>
                <c:pt idx="197">
                  <c:v>65.5254166666666</c:v>
                </c:pt>
                <c:pt idx="198">
                  <c:v>61.5183333333333</c:v>
                </c:pt>
                <c:pt idx="199">
                  <c:v>79.88375000000001</c:v>
                </c:pt>
                <c:pt idx="200">
                  <c:v>53.2337499999999</c:v>
                </c:pt>
                <c:pt idx="201">
                  <c:v>88.895</c:v>
                </c:pt>
                <c:pt idx="202">
                  <c:v>28.6485</c:v>
                </c:pt>
                <c:pt idx="203">
                  <c:v>44.7929166666666</c:v>
                </c:pt>
                <c:pt idx="204">
                  <c:v>47.22625</c:v>
                </c:pt>
                <c:pt idx="205">
                  <c:v>49.3720833333333</c:v>
                </c:pt>
                <c:pt idx="206">
                  <c:v>51.4916666666666</c:v>
                </c:pt>
                <c:pt idx="207">
                  <c:v>53.55</c:v>
                </c:pt>
                <c:pt idx="208">
                  <c:v>52.5641666666666</c:v>
                </c:pt>
                <c:pt idx="209">
                  <c:v>56.3049999999999</c:v>
                </c:pt>
                <c:pt idx="210">
                  <c:v>50.9929166666666</c:v>
                </c:pt>
                <c:pt idx="211">
                  <c:v>54.9929166666666</c:v>
                </c:pt>
                <c:pt idx="212">
                  <c:v>50.9091666666666</c:v>
                </c:pt>
                <c:pt idx="213">
                  <c:v>50.2333333333333</c:v>
                </c:pt>
                <c:pt idx="214">
                  <c:v>45.06</c:v>
                </c:pt>
                <c:pt idx="215">
                  <c:v>48.6995833333333</c:v>
                </c:pt>
                <c:pt idx="216">
                  <c:v>48.7583333333333</c:v>
                </c:pt>
                <c:pt idx="217">
                  <c:v>48.1683333333333</c:v>
                </c:pt>
                <c:pt idx="218">
                  <c:v>50.2616666666666</c:v>
                </c:pt>
                <c:pt idx="219">
                  <c:v>47.7983333333333</c:v>
                </c:pt>
                <c:pt idx="220">
                  <c:v>49.2441666666666</c:v>
                </c:pt>
                <c:pt idx="221">
                  <c:v>50.7345833333333</c:v>
                </c:pt>
                <c:pt idx="222">
                  <c:v>53.69</c:v>
                </c:pt>
                <c:pt idx="223">
                  <c:v>53.2716666666666</c:v>
                </c:pt>
                <c:pt idx="224">
                  <c:v>49.4508333333333</c:v>
                </c:pt>
                <c:pt idx="225">
                  <c:v>52.0591666666666</c:v>
                </c:pt>
                <c:pt idx="226">
                  <c:v>37.89</c:v>
                </c:pt>
                <c:pt idx="227">
                  <c:v>45.8166666666666</c:v>
                </c:pt>
                <c:pt idx="228">
                  <c:v>36.7570833333333</c:v>
                </c:pt>
                <c:pt idx="229">
                  <c:v>44.2145833333333</c:v>
                </c:pt>
                <c:pt idx="230">
                  <c:v>49.3845833333333</c:v>
                </c:pt>
                <c:pt idx="231">
                  <c:v>48.0804166666666</c:v>
                </c:pt>
                <c:pt idx="232">
                  <c:v>52.4695833333333</c:v>
                </c:pt>
                <c:pt idx="233">
                  <c:v>53.4029166666666</c:v>
                </c:pt>
                <c:pt idx="234">
                  <c:v>39.44625</c:v>
                </c:pt>
                <c:pt idx="235">
                  <c:v>47.9633333333333</c:v>
                </c:pt>
                <c:pt idx="236">
                  <c:v>42.5022222222222</c:v>
                </c:pt>
                <c:pt idx="237">
                  <c:v>44.9416666666666</c:v>
                </c:pt>
                <c:pt idx="238">
                  <c:v>45.2042857142857</c:v>
                </c:pt>
                <c:pt idx="239">
                  <c:v>48.3220833333333</c:v>
                </c:pt>
                <c:pt idx="240">
                  <c:v>44.1816666666666</c:v>
                </c:pt>
                <c:pt idx="241">
                  <c:v>79.2887272727272</c:v>
                </c:pt>
                <c:pt idx="242">
                  <c:v>51.94125</c:v>
                </c:pt>
                <c:pt idx="243">
                  <c:v>49.0996666666666</c:v>
                </c:pt>
                <c:pt idx="244">
                  <c:v>66.7433333333333</c:v>
                </c:pt>
                <c:pt idx="245">
                  <c:v>59.95325</c:v>
                </c:pt>
                <c:pt idx="246">
                  <c:v>48.0525</c:v>
                </c:pt>
                <c:pt idx="247">
                  <c:v>43.4133333333333</c:v>
                </c:pt>
                <c:pt idx="248">
                  <c:v>41.1374999999999</c:v>
                </c:pt>
                <c:pt idx="249">
                  <c:v>54.3541666666666</c:v>
                </c:pt>
                <c:pt idx="250">
                  <c:v>50.5133333333333</c:v>
                </c:pt>
                <c:pt idx="251">
                  <c:v>59.3216666666666</c:v>
                </c:pt>
                <c:pt idx="252">
                  <c:v>70.6241666666666</c:v>
                </c:pt>
                <c:pt idx="253">
                  <c:v>75.6508333333333</c:v>
                </c:pt>
                <c:pt idx="254">
                  <c:v>48.5474999999999</c:v>
                </c:pt>
                <c:pt idx="255">
                  <c:v>45.3508333333333</c:v>
                </c:pt>
                <c:pt idx="256">
                  <c:v>47.2908333333333</c:v>
                </c:pt>
                <c:pt idx="257">
                  <c:v>60.9354166666666</c:v>
                </c:pt>
                <c:pt idx="258">
                  <c:v>60.8879166666666</c:v>
                </c:pt>
                <c:pt idx="259">
                  <c:v>73.6945833333333</c:v>
                </c:pt>
                <c:pt idx="260">
                  <c:v>57.9958333333333</c:v>
                </c:pt>
                <c:pt idx="261">
                  <c:v>49.68125</c:v>
                </c:pt>
                <c:pt idx="262">
                  <c:v>28.8027777777777</c:v>
                </c:pt>
                <c:pt idx="263">
                  <c:v>57.8879166666666</c:v>
                </c:pt>
                <c:pt idx="264">
                  <c:v>34.658125</c:v>
                </c:pt>
                <c:pt idx="265">
                  <c:v>42.6458333333333</c:v>
                </c:pt>
                <c:pt idx="266">
                  <c:v>38.7508333333333</c:v>
                </c:pt>
                <c:pt idx="267">
                  <c:v>44.8320833333333</c:v>
                </c:pt>
                <c:pt idx="268">
                  <c:v>37.4038888888888</c:v>
                </c:pt>
                <c:pt idx="269">
                  <c:v>46.27625</c:v>
                </c:pt>
                <c:pt idx="270">
                  <c:v>37.74875</c:v>
                </c:pt>
                <c:pt idx="271">
                  <c:v>46.2620833333333</c:v>
                </c:pt>
                <c:pt idx="272">
                  <c:v>39.8790909090909</c:v>
                </c:pt>
                <c:pt idx="273">
                  <c:v>47.3729166666666</c:v>
                </c:pt>
                <c:pt idx="274">
                  <c:v>40.5581818181818</c:v>
                </c:pt>
                <c:pt idx="275">
                  <c:v>53.5504166666666</c:v>
                </c:pt>
                <c:pt idx="276">
                  <c:v>47.15375</c:v>
                </c:pt>
                <c:pt idx="277">
                  <c:v>54.6083333333333</c:v>
                </c:pt>
                <c:pt idx="278">
                  <c:v>50.1270833333333</c:v>
                </c:pt>
                <c:pt idx="279">
                  <c:v>49.5308333333333</c:v>
                </c:pt>
                <c:pt idx="280">
                  <c:v>38.4625</c:v>
                </c:pt>
                <c:pt idx="281">
                  <c:v>47.2754166666666</c:v>
                </c:pt>
                <c:pt idx="282">
                  <c:v>45.8325</c:v>
                </c:pt>
                <c:pt idx="283">
                  <c:v>50.7429166666666</c:v>
                </c:pt>
                <c:pt idx="284">
                  <c:v>46.2624999999999</c:v>
                </c:pt>
                <c:pt idx="285">
                  <c:v>49.195</c:v>
                </c:pt>
                <c:pt idx="286">
                  <c:v>37.2570833333333</c:v>
                </c:pt>
                <c:pt idx="287">
                  <c:v>43.0333333333333</c:v>
                </c:pt>
                <c:pt idx="288">
                  <c:v>39.8964285714285</c:v>
                </c:pt>
                <c:pt idx="289">
                  <c:v>53.0875</c:v>
                </c:pt>
                <c:pt idx="290">
                  <c:v>44.0025</c:v>
                </c:pt>
                <c:pt idx="291">
                  <c:v>50.5866666666666</c:v>
                </c:pt>
                <c:pt idx="292">
                  <c:v>46.0270833333333</c:v>
                </c:pt>
                <c:pt idx="293">
                  <c:v>51.3929166666666</c:v>
                </c:pt>
                <c:pt idx="294">
                  <c:v>46.5908333333333</c:v>
                </c:pt>
                <c:pt idx="295">
                  <c:v>54.30375</c:v>
                </c:pt>
                <c:pt idx="296">
                  <c:v>45.06875</c:v>
                </c:pt>
                <c:pt idx="297">
                  <c:v>42.70625</c:v>
                </c:pt>
                <c:pt idx="298">
                  <c:v>35.2055555555555</c:v>
                </c:pt>
                <c:pt idx="299">
                  <c:v>49.2208333333333</c:v>
                </c:pt>
                <c:pt idx="300">
                  <c:v>42.534375</c:v>
                </c:pt>
                <c:pt idx="301">
                  <c:v>49.4140909090909</c:v>
                </c:pt>
                <c:pt idx="302">
                  <c:v>53.5806999999999</c:v>
                </c:pt>
                <c:pt idx="303">
                  <c:v>84.9220833333333</c:v>
                </c:pt>
                <c:pt idx="304">
                  <c:v>39.3469999999999</c:v>
                </c:pt>
                <c:pt idx="305">
                  <c:v>43.3159166666666</c:v>
                </c:pt>
                <c:pt idx="306">
                  <c:v>47.9022222222222</c:v>
                </c:pt>
                <c:pt idx="307">
                  <c:v>54.9801666666666</c:v>
                </c:pt>
                <c:pt idx="308">
                  <c:v>35.0899999999999</c:v>
                </c:pt>
                <c:pt idx="309">
                  <c:v>41.2283333333333</c:v>
                </c:pt>
                <c:pt idx="310">
                  <c:v>48.4129166666666</c:v>
                </c:pt>
                <c:pt idx="311">
                  <c:v>49.2199999999999</c:v>
                </c:pt>
                <c:pt idx="312">
                  <c:v>51.0470833333333</c:v>
                </c:pt>
                <c:pt idx="313">
                  <c:v>53.3279166666666</c:v>
                </c:pt>
                <c:pt idx="314">
                  <c:v>46.8425</c:v>
                </c:pt>
                <c:pt idx="315">
                  <c:v>56.6724999999999</c:v>
                </c:pt>
                <c:pt idx="316">
                  <c:v>42.86</c:v>
                </c:pt>
                <c:pt idx="317">
                  <c:v>53.1808333333333</c:v>
                </c:pt>
                <c:pt idx="318">
                  <c:v>40.8270833333333</c:v>
                </c:pt>
                <c:pt idx="319">
                  <c:v>51.91625</c:v>
                </c:pt>
                <c:pt idx="320">
                  <c:v>58.3075</c:v>
                </c:pt>
                <c:pt idx="321">
                  <c:v>79.13374999999991</c:v>
                </c:pt>
                <c:pt idx="322">
                  <c:v>52.4974999999999</c:v>
                </c:pt>
                <c:pt idx="323">
                  <c:v>47.9629166666666</c:v>
                </c:pt>
                <c:pt idx="324">
                  <c:v>62.5412499999999</c:v>
                </c:pt>
                <c:pt idx="325">
                  <c:v>79.1875</c:v>
                </c:pt>
                <c:pt idx="326">
                  <c:v>38.7470833333333</c:v>
                </c:pt>
                <c:pt idx="327">
                  <c:v>49.4170833333333</c:v>
                </c:pt>
                <c:pt idx="328">
                  <c:v>41.0108333333333</c:v>
                </c:pt>
                <c:pt idx="329">
                  <c:v>48.9662499999999</c:v>
                </c:pt>
                <c:pt idx="330">
                  <c:v>46.8566666666666</c:v>
                </c:pt>
                <c:pt idx="331">
                  <c:v>60.0674999999999</c:v>
                </c:pt>
                <c:pt idx="332">
                  <c:v>46.4858333333333</c:v>
                </c:pt>
                <c:pt idx="333">
                  <c:v>63.3799999999999</c:v>
                </c:pt>
                <c:pt idx="334">
                  <c:v>56.7758333333333</c:v>
                </c:pt>
                <c:pt idx="335">
                  <c:v>71.7616666666666</c:v>
                </c:pt>
                <c:pt idx="336">
                  <c:v>57.2154166666666</c:v>
                </c:pt>
                <c:pt idx="337">
                  <c:v>72.0716666666666</c:v>
                </c:pt>
                <c:pt idx="338">
                  <c:v>55.7891666666666</c:v>
                </c:pt>
                <c:pt idx="339">
                  <c:v>57.0787499999999</c:v>
                </c:pt>
                <c:pt idx="340">
                  <c:v>52.03875</c:v>
                </c:pt>
                <c:pt idx="341">
                  <c:v>57.935</c:v>
                </c:pt>
                <c:pt idx="342">
                  <c:v>38.5311111111111</c:v>
                </c:pt>
                <c:pt idx="343">
                  <c:v>51.3004166666666</c:v>
                </c:pt>
                <c:pt idx="344">
                  <c:v>35.748125</c:v>
                </c:pt>
                <c:pt idx="345">
                  <c:v>43.7841666666666</c:v>
                </c:pt>
                <c:pt idx="346">
                  <c:v>32.951</c:v>
                </c:pt>
                <c:pt idx="347">
                  <c:v>45.6595833333333</c:v>
                </c:pt>
                <c:pt idx="348">
                  <c:v>42.175909090909</c:v>
                </c:pt>
                <c:pt idx="349">
                  <c:v>45.81875</c:v>
                </c:pt>
                <c:pt idx="350">
                  <c:v>45.18125</c:v>
                </c:pt>
                <c:pt idx="351">
                  <c:v>59.6508333333333</c:v>
                </c:pt>
                <c:pt idx="352">
                  <c:v>53.0899999999999</c:v>
                </c:pt>
                <c:pt idx="353">
                  <c:v>59.6241666666666</c:v>
                </c:pt>
                <c:pt idx="354">
                  <c:v>52.5408333333333</c:v>
                </c:pt>
                <c:pt idx="355">
                  <c:v>52.7066666666666</c:v>
                </c:pt>
                <c:pt idx="356">
                  <c:v>50.46625</c:v>
                </c:pt>
                <c:pt idx="357">
                  <c:v>57.7133333333333</c:v>
                </c:pt>
                <c:pt idx="358">
                  <c:v>33.4791666666666</c:v>
                </c:pt>
                <c:pt idx="359">
                  <c:v>48.625</c:v>
                </c:pt>
                <c:pt idx="360">
                  <c:v>34.729375</c:v>
                </c:pt>
                <c:pt idx="361">
                  <c:v>54.0312499999999</c:v>
                </c:pt>
                <c:pt idx="362">
                  <c:v>80.35550000000001</c:v>
                </c:pt>
                <c:pt idx="363">
                  <c:v>197.626916666666</c:v>
                </c:pt>
                <c:pt idx="364">
                  <c:v>38.4015</c:v>
                </c:pt>
                <c:pt idx="365">
                  <c:v>43.8649166666666</c:v>
                </c:pt>
                <c:pt idx="366">
                  <c:v>44.8295</c:v>
                </c:pt>
                <c:pt idx="367">
                  <c:v>61.38075</c:v>
                </c:pt>
                <c:pt idx="368">
                  <c:v>26.1074999999999</c:v>
                </c:pt>
                <c:pt idx="369">
                  <c:v>45.7833333333333</c:v>
                </c:pt>
                <c:pt idx="370">
                  <c:v>51.35375</c:v>
                </c:pt>
                <c:pt idx="371">
                  <c:v>42.387</c:v>
                </c:pt>
                <c:pt idx="372">
                  <c:v>52.655</c:v>
                </c:pt>
                <c:pt idx="373">
                  <c:v>53.0366666666666</c:v>
                </c:pt>
                <c:pt idx="374">
                  <c:v>36.6645833333333</c:v>
                </c:pt>
                <c:pt idx="375">
                  <c:v>70.0175</c:v>
                </c:pt>
                <c:pt idx="376">
                  <c:v>45.7370833333333</c:v>
                </c:pt>
                <c:pt idx="377">
                  <c:v>47.9529166666666</c:v>
                </c:pt>
                <c:pt idx="378">
                  <c:v>48.6433333333333</c:v>
                </c:pt>
                <c:pt idx="379">
                  <c:v>53.9433333333333</c:v>
                </c:pt>
                <c:pt idx="380">
                  <c:v>78.1541666666666</c:v>
                </c:pt>
                <c:pt idx="381">
                  <c:v>72.4779166666666</c:v>
                </c:pt>
                <c:pt idx="382">
                  <c:v>43.2433333333333</c:v>
                </c:pt>
                <c:pt idx="383">
                  <c:v>67.4620833333333</c:v>
                </c:pt>
                <c:pt idx="384">
                  <c:v>50.9333333333333</c:v>
                </c:pt>
                <c:pt idx="385">
                  <c:v>50.8608333333333</c:v>
                </c:pt>
                <c:pt idx="386">
                  <c:v>46.8145833333333</c:v>
                </c:pt>
                <c:pt idx="387">
                  <c:v>65.9670833333333</c:v>
                </c:pt>
                <c:pt idx="388">
                  <c:v>52.4625</c:v>
                </c:pt>
                <c:pt idx="389">
                  <c:v>67.15375</c:v>
                </c:pt>
                <c:pt idx="390">
                  <c:v>57.93625</c:v>
                </c:pt>
                <c:pt idx="391">
                  <c:v>59.9316666666666</c:v>
                </c:pt>
                <c:pt idx="392">
                  <c:v>60.7225</c:v>
                </c:pt>
                <c:pt idx="393">
                  <c:v>59.85625</c:v>
                </c:pt>
                <c:pt idx="394">
                  <c:v>51.8199999999999</c:v>
                </c:pt>
                <c:pt idx="395">
                  <c:v>76.1416666666666</c:v>
                </c:pt>
                <c:pt idx="396">
                  <c:v>66.975</c:v>
                </c:pt>
                <c:pt idx="397">
                  <c:v>82.1716666666666</c:v>
                </c:pt>
                <c:pt idx="398">
                  <c:v>50.0162499999999</c:v>
                </c:pt>
                <c:pt idx="399">
                  <c:v>64.7133333333333</c:v>
                </c:pt>
                <c:pt idx="400">
                  <c:v>44.0225</c:v>
                </c:pt>
                <c:pt idx="401">
                  <c:v>54.5445833333333</c:v>
                </c:pt>
                <c:pt idx="402">
                  <c:v>44.4191666666666</c:v>
                </c:pt>
                <c:pt idx="403">
                  <c:v>74.7116666666666</c:v>
                </c:pt>
                <c:pt idx="404">
                  <c:v>43.5283333333333</c:v>
                </c:pt>
                <c:pt idx="405">
                  <c:v>58.1995833333333</c:v>
                </c:pt>
                <c:pt idx="406">
                  <c:v>38.4038888888888</c:v>
                </c:pt>
                <c:pt idx="407">
                  <c:v>48.52875</c:v>
                </c:pt>
                <c:pt idx="408">
                  <c:v>45.4545833333333</c:v>
                </c:pt>
                <c:pt idx="409">
                  <c:v>65.0912499999999</c:v>
                </c:pt>
                <c:pt idx="410">
                  <c:v>53.25375</c:v>
                </c:pt>
                <c:pt idx="411">
                  <c:v>62.6349999999999</c:v>
                </c:pt>
                <c:pt idx="412">
                  <c:v>43.7979166666666</c:v>
                </c:pt>
                <c:pt idx="413">
                  <c:v>74.7904166666666</c:v>
                </c:pt>
                <c:pt idx="414">
                  <c:v>54.195</c:v>
                </c:pt>
                <c:pt idx="415">
                  <c:v>81.42874999999999</c:v>
                </c:pt>
                <c:pt idx="416">
                  <c:v>61.5916666666666</c:v>
                </c:pt>
                <c:pt idx="417">
                  <c:v>84.005</c:v>
                </c:pt>
                <c:pt idx="418">
                  <c:v>73.07125</c:v>
                </c:pt>
                <c:pt idx="419">
                  <c:v>89.2516666666666</c:v>
                </c:pt>
                <c:pt idx="420">
                  <c:v>70.0245833333333</c:v>
                </c:pt>
                <c:pt idx="421">
                  <c:v>72.64</c:v>
                </c:pt>
                <c:pt idx="422">
                  <c:v>63.7191666666666</c:v>
                </c:pt>
                <c:pt idx="423">
                  <c:v>76.6804166666666</c:v>
                </c:pt>
                <c:pt idx="424">
                  <c:v>97.3719999999999</c:v>
                </c:pt>
                <c:pt idx="425">
                  <c:v>87.4750833333333</c:v>
                </c:pt>
                <c:pt idx="426">
                  <c:v>42.4478888888888</c:v>
                </c:pt>
                <c:pt idx="427">
                  <c:v>54.3791666666666</c:v>
                </c:pt>
                <c:pt idx="428">
                  <c:v>47.2263333333333</c:v>
                </c:pt>
                <c:pt idx="429">
                  <c:v>65.7411666666666</c:v>
                </c:pt>
                <c:pt idx="430">
                  <c:v>43.6204166666666</c:v>
                </c:pt>
                <c:pt idx="431">
                  <c:v>75.9479166666666</c:v>
                </c:pt>
                <c:pt idx="432">
                  <c:v>45.175</c:v>
                </c:pt>
                <c:pt idx="433">
                  <c:v>49.1033333333333</c:v>
                </c:pt>
                <c:pt idx="434">
                  <c:v>48.37875</c:v>
                </c:pt>
                <c:pt idx="435">
                  <c:v>49.6458333333333</c:v>
                </c:pt>
                <c:pt idx="436">
                  <c:v>52.8779166666666</c:v>
                </c:pt>
                <c:pt idx="437">
                  <c:v>98.38625</c:v>
                </c:pt>
                <c:pt idx="438">
                  <c:v>59.5904166666666</c:v>
                </c:pt>
                <c:pt idx="439">
                  <c:v>72.0966666666666</c:v>
                </c:pt>
                <c:pt idx="440">
                  <c:v>47.9270833333333</c:v>
                </c:pt>
                <c:pt idx="441">
                  <c:v>57.2433333333333</c:v>
                </c:pt>
                <c:pt idx="442">
                  <c:v>63.7583333333333</c:v>
                </c:pt>
                <c:pt idx="443">
                  <c:v>69.53083333333331</c:v>
                </c:pt>
                <c:pt idx="444">
                  <c:v>55.00875</c:v>
                </c:pt>
                <c:pt idx="445">
                  <c:v>67.9595833333333</c:v>
                </c:pt>
                <c:pt idx="446">
                  <c:v>58.4549999999999</c:v>
                </c:pt>
                <c:pt idx="447">
                  <c:v>59.5133333333333</c:v>
                </c:pt>
                <c:pt idx="448">
                  <c:v>62.10625</c:v>
                </c:pt>
                <c:pt idx="449">
                  <c:v>75.08374999999999</c:v>
                </c:pt>
                <c:pt idx="450">
                  <c:v>72.0675</c:v>
                </c:pt>
                <c:pt idx="451">
                  <c:v>69.1670833333333</c:v>
                </c:pt>
                <c:pt idx="452">
                  <c:v>47.7720833333333</c:v>
                </c:pt>
                <c:pt idx="453">
                  <c:v>57.9862499999999</c:v>
                </c:pt>
                <c:pt idx="454">
                  <c:v>53.97125</c:v>
                </c:pt>
                <c:pt idx="455">
                  <c:v>66.1008333333333</c:v>
                </c:pt>
                <c:pt idx="456">
                  <c:v>48.20625</c:v>
                </c:pt>
                <c:pt idx="457">
                  <c:v>63.6575</c:v>
                </c:pt>
                <c:pt idx="458">
                  <c:v>46.99</c:v>
                </c:pt>
                <c:pt idx="459">
                  <c:v>61.3383333333333</c:v>
                </c:pt>
                <c:pt idx="460">
                  <c:v>40.4195833333333</c:v>
                </c:pt>
                <c:pt idx="461">
                  <c:v>54.9216666666666</c:v>
                </c:pt>
                <c:pt idx="462">
                  <c:v>55.7437499999999</c:v>
                </c:pt>
                <c:pt idx="463">
                  <c:v>64.7841666666666</c:v>
                </c:pt>
                <c:pt idx="464">
                  <c:v>39.4079166666666</c:v>
                </c:pt>
                <c:pt idx="465">
                  <c:v>45.2983333333333</c:v>
                </c:pt>
                <c:pt idx="466">
                  <c:v>42.2027272727272</c:v>
                </c:pt>
                <c:pt idx="467">
                  <c:v>56.2558333333333</c:v>
                </c:pt>
                <c:pt idx="468">
                  <c:v>44.3475</c:v>
                </c:pt>
                <c:pt idx="469">
                  <c:v>60.9570833333333</c:v>
                </c:pt>
                <c:pt idx="470">
                  <c:v>46.7316666666666</c:v>
                </c:pt>
                <c:pt idx="471">
                  <c:v>56.8070833333333</c:v>
                </c:pt>
                <c:pt idx="472">
                  <c:v>41.4533333333333</c:v>
                </c:pt>
                <c:pt idx="473">
                  <c:v>56.3629166666666</c:v>
                </c:pt>
                <c:pt idx="474">
                  <c:v>44.2949999999999</c:v>
                </c:pt>
                <c:pt idx="475">
                  <c:v>56.6520833333333</c:v>
                </c:pt>
                <c:pt idx="476">
                  <c:v>54.3895833333333</c:v>
                </c:pt>
                <c:pt idx="477">
                  <c:v>79.1654166666666</c:v>
                </c:pt>
                <c:pt idx="478">
                  <c:v>54.53875</c:v>
                </c:pt>
                <c:pt idx="479">
                  <c:v>56.9908333333333</c:v>
                </c:pt>
                <c:pt idx="480">
                  <c:v>46.33375</c:v>
                </c:pt>
                <c:pt idx="481">
                  <c:v>59.1416666666666</c:v>
                </c:pt>
                <c:pt idx="482">
                  <c:v>39.8716666666666</c:v>
                </c:pt>
                <c:pt idx="483">
                  <c:v>42.4241666666666</c:v>
                </c:pt>
                <c:pt idx="484">
                  <c:v>31.8691666666666</c:v>
                </c:pt>
                <c:pt idx="485">
                  <c:v>51.9420833333333</c:v>
                </c:pt>
                <c:pt idx="486">
                  <c:v>71.97658333333329</c:v>
                </c:pt>
                <c:pt idx="487">
                  <c:v>55.5705</c:v>
                </c:pt>
                <c:pt idx="488">
                  <c:v>35.1788181818181</c:v>
                </c:pt>
                <c:pt idx="489">
                  <c:v>82.8085833333333</c:v>
                </c:pt>
                <c:pt idx="490">
                  <c:v>44.0227272727272</c:v>
                </c:pt>
                <c:pt idx="491">
                  <c:v>80.227</c:v>
                </c:pt>
                <c:pt idx="492">
                  <c:v>55.7558333333333</c:v>
                </c:pt>
                <c:pt idx="493">
                  <c:v>62.7508333333333</c:v>
                </c:pt>
                <c:pt idx="494">
                  <c:v>33.0433333333333</c:v>
                </c:pt>
                <c:pt idx="495">
                  <c:v>37.8445833333333</c:v>
                </c:pt>
                <c:pt idx="496">
                  <c:v>47.8799999999999</c:v>
                </c:pt>
                <c:pt idx="497">
                  <c:v>50.42</c:v>
                </c:pt>
                <c:pt idx="498">
                  <c:v>47.5070833333333</c:v>
                </c:pt>
                <c:pt idx="499">
                  <c:v>74.43333333333329</c:v>
                </c:pt>
                <c:pt idx="500">
                  <c:v>72.4670833333333</c:v>
                </c:pt>
                <c:pt idx="501">
                  <c:v>77.19625</c:v>
                </c:pt>
                <c:pt idx="502">
                  <c:v>52.41</c:v>
                </c:pt>
                <c:pt idx="503">
                  <c:v>73.8799999999999</c:v>
                </c:pt>
                <c:pt idx="504">
                  <c:v>62.4691666666666</c:v>
                </c:pt>
                <c:pt idx="505">
                  <c:v>70.3633333333333</c:v>
                </c:pt>
                <c:pt idx="506">
                  <c:v>48.3712499999999</c:v>
                </c:pt>
                <c:pt idx="507">
                  <c:v>88.02958333333331</c:v>
                </c:pt>
                <c:pt idx="508">
                  <c:v>51.3358333333333</c:v>
                </c:pt>
                <c:pt idx="509">
                  <c:v>65.3295833333333</c:v>
                </c:pt>
                <c:pt idx="510">
                  <c:v>53.7699999999999</c:v>
                </c:pt>
                <c:pt idx="511">
                  <c:v>63.9569999999999</c:v>
                </c:pt>
                <c:pt idx="512">
                  <c:v>51.33875</c:v>
                </c:pt>
                <c:pt idx="513">
                  <c:v>54.9345833333333</c:v>
                </c:pt>
                <c:pt idx="514">
                  <c:v>34.5225</c:v>
                </c:pt>
                <c:pt idx="515">
                  <c:v>54.93625</c:v>
                </c:pt>
                <c:pt idx="516">
                  <c:v>51.0729166666666</c:v>
                </c:pt>
                <c:pt idx="517">
                  <c:v>52.2945833333333</c:v>
                </c:pt>
                <c:pt idx="518">
                  <c:v>44.7266666666666</c:v>
                </c:pt>
                <c:pt idx="519">
                  <c:v>77.5175</c:v>
                </c:pt>
                <c:pt idx="520">
                  <c:v>49.5545833333333</c:v>
                </c:pt>
                <c:pt idx="521">
                  <c:v>52.4429166666666</c:v>
                </c:pt>
                <c:pt idx="522">
                  <c:v>49.8287499999999</c:v>
                </c:pt>
                <c:pt idx="523">
                  <c:v>67.5495833333333</c:v>
                </c:pt>
                <c:pt idx="524">
                  <c:v>48.2075</c:v>
                </c:pt>
                <c:pt idx="525">
                  <c:v>46.8087499999999</c:v>
                </c:pt>
                <c:pt idx="526">
                  <c:v>45.87375</c:v>
                </c:pt>
                <c:pt idx="527">
                  <c:v>47.7245833333333</c:v>
                </c:pt>
                <c:pt idx="528">
                  <c:v>28.8459999999999</c:v>
                </c:pt>
                <c:pt idx="529">
                  <c:v>60.2445833333333</c:v>
                </c:pt>
                <c:pt idx="530">
                  <c:v>36.31625</c:v>
                </c:pt>
                <c:pt idx="531">
                  <c:v>44.5374999999999</c:v>
                </c:pt>
                <c:pt idx="532">
                  <c:v>34.5533333333333</c:v>
                </c:pt>
                <c:pt idx="533">
                  <c:v>53.4024999999999</c:v>
                </c:pt>
                <c:pt idx="534">
                  <c:v>50.3558333333333</c:v>
                </c:pt>
                <c:pt idx="535">
                  <c:v>59.46375</c:v>
                </c:pt>
                <c:pt idx="536">
                  <c:v>50.2483333333333</c:v>
                </c:pt>
                <c:pt idx="537">
                  <c:v>52.9354166666666</c:v>
                </c:pt>
                <c:pt idx="538">
                  <c:v>61.7058333333333</c:v>
                </c:pt>
                <c:pt idx="539">
                  <c:v>63.6554166666666</c:v>
                </c:pt>
                <c:pt idx="540">
                  <c:v>55.8370833333333</c:v>
                </c:pt>
                <c:pt idx="541">
                  <c:v>51.7833333333333</c:v>
                </c:pt>
                <c:pt idx="542">
                  <c:v>51.995</c:v>
                </c:pt>
                <c:pt idx="543">
                  <c:v>60.6374999999999</c:v>
                </c:pt>
                <c:pt idx="544">
                  <c:v>44.73875</c:v>
                </c:pt>
                <c:pt idx="545">
                  <c:v>59.0162499999999</c:v>
                </c:pt>
                <c:pt idx="546">
                  <c:v>41.7096</c:v>
                </c:pt>
                <c:pt idx="547">
                  <c:v>56.2808333333333</c:v>
                </c:pt>
                <c:pt idx="548">
                  <c:v>35.24225</c:v>
                </c:pt>
                <c:pt idx="549">
                  <c:v>73.4006666666666</c:v>
                </c:pt>
                <c:pt idx="550">
                  <c:v>64.4280833333333</c:v>
                </c:pt>
                <c:pt idx="551">
                  <c:v>75.9522499999999</c:v>
                </c:pt>
                <c:pt idx="552">
                  <c:v>53.5320833333333</c:v>
                </c:pt>
                <c:pt idx="553">
                  <c:v>70.23333333333331</c:v>
                </c:pt>
                <c:pt idx="554">
                  <c:v>43.7925</c:v>
                </c:pt>
                <c:pt idx="555">
                  <c:v>43.9679166666666</c:v>
                </c:pt>
                <c:pt idx="556">
                  <c:v>51.145</c:v>
                </c:pt>
                <c:pt idx="557">
                  <c:v>44.2258333333333</c:v>
                </c:pt>
                <c:pt idx="558">
                  <c:v>62.5325</c:v>
                </c:pt>
                <c:pt idx="559">
                  <c:v>83.4608333333333</c:v>
                </c:pt>
                <c:pt idx="560">
                  <c:v>58.6229166666666</c:v>
                </c:pt>
                <c:pt idx="561">
                  <c:v>66.8308333333333</c:v>
                </c:pt>
                <c:pt idx="562">
                  <c:v>53.8358333333333</c:v>
                </c:pt>
                <c:pt idx="563">
                  <c:v>68.9475</c:v>
                </c:pt>
                <c:pt idx="564">
                  <c:v>60.9183333333333</c:v>
                </c:pt>
                <c:pt idx="565">
                  <c:v>65.825</c:v>
                </c:pt>
                <c:pt idx="566">
                  <c:v>45.2466666666666</c:v>
                </c:pt>
                <c:pt idx="567">
                  <c:v>93.7891666666666</c:v>
                </c:pt>
                <c:pt idx="568">
                  <c:v>45.9566666666666</c:v>
                </c:pt>
                <c:pt idx="569">
                  <c:v>71.9991666666666</c:v>
                </c:pt>
                <c:pt idx="570">
                  <c:v>37.19875</c:v>
                </c:pt>
                <c:pt idx="571">
                  <c:v>52.4466666666666</c:v>
                </c:pt>
                <c:pt idx="572">
                  <c:v>42.4991666666666</c:v>
                </c:pt>
                <c:pt idx="573">
                  <c:v>63.8075</c:v>
                </c:pt>
                <c:pt idx="574">
                  <c:v>54.5766666666666</c:v>
                </c:pt>
                <c:pt idx="575">
                  <c:v>55.9825</c:v>
                </c:pt>
                <c:pt idx="576">
                  <c:v>44.2991666666666</c:v>
                </c:pt>
                <c:pt idx="577">
                  <c:v>59.9891666666666</c:v>
                </c:pt>
                <c:pt idx="578">
                  <c:v>51.0329166666666</c:v>
                </c:pt>
                <c:pt idx="579">
                  <c:v>64.2191666666666</c:v>
                </c:pt>
                <c:pt idx="580">
                  <c:v>71.8358333333333</c:v>
                </c:pt>
                <c:pt idx="581">
                  <c:v>76.0375</c:v>
                </c:pt>
                <c:pt idx="582">
                  <c:v>53.73</c:v>
                </c:pt>
                <c:pt idx="583">
                  <c:v>76.7079166666666</c:v>
                </c:pt>
                <c:pt idx="584">
                  <c:v>49.93</c:v>
                </c:pt>
                <c:pt idx="585">
                  <c:v>56.1558333333333</c:v>
                </c:pt>
                <c:pt idx="586">
                  <c:v>49.8691666666666</c:v>
                </c:pt>
                <c:pt idx="587">
                  <c:v>57.0691666666666</c:v>
                </c:pt>
                <c:pt idx="588">
                  <c:v>42.99875</c:v>
                </c:pt>
                <c:pt idx="589">
                  <c:v>50.1279166666666</c:v>
                </c:pt>
                <c:pt idx="590">
                  <c:v>37.5587499999999</c:v>
                </c:pt>
                <c:pt idx="591">
                  <c:v>42.2962499999999</c:v>
                </c:pt>
                <c:pt idx="592">
                  <c:v>47.5333333333333</c:v>
                </c:pt>
                <c:pt idx="593">
                  <c:v>58.02375</c:v>
                </c:pt>
                <c:pt idx="594">
                  <c:v>57.10375</c:v>
                </c:pt>
                <c:pt idx="595">
                  <c:v>68.65208333333329</c:v>
                </c:pt>
                <c:pt idx="596">
                  <c:v>60.0491666666666</c:v>
                </c:pt>
                <c:pt idx="597">
                  <c:v>60.7708333333333</c:v>
                </c:pt>
                <c:pt idx="598">
                  <c:v>52.8570833333333</c:v>
                </c:pt>
                <c:pt idx="599">
                  <c:v>55.77875</c:v>
                </c:pt>
                <c:pt idx="600">
                  <c:v>45.5079166666666</c:v>
                </c:pt>
                <c:pt idx="601">
                  <c:v>57.3620833333333</c:v>
                </c:pt>
                <c:pt idx="602">
                  <c:v>65.62916666666661</c:v>
                </c:pt>
                <c:pt idx="603">
                  <c:v>67.6258333333333</c:v>
                </c:pt>
                <c:pt idx="604">
                  <c:v>51.22375</c:v>
                </c:pt>
                <c:pt idx="605">
                  <c:v>69.5866666666666</c:v>
                </c:pt>
                <c:pt idx="606">
                  <c:v>61.6116666666666</c:v>
                </c:pt>
                <c:pt idx="607">
                  <c:v>54.9283333333333</c:v>
                </c:pt>
                <c:pt idx="608">
                  <c:v>54.774375</c:v>
                </c:pt>
                <c:pt idx="609">
                  <c:v>57.5251666666666</c:v>
                </c:pt>
                <c:pt idx="610">
                  <c:v>55.5259166666666</c:v>
                </c:pt>
                <c:pt idx="611">
                  <c:v>93.17625</c:v>
                </c:pt>
                <c:pt idx="612">
                  <c:v>73.73925</c:v>
                </c:pt>
                <c:pt idx="613">
                  <c:v>67.3714166666666</c:v>
                </c:pt>
                <c:pt idx="614">
                  <c:v>54.0245833333333</c:v>
                </c:pt>
                <c:pt idx="615">
                  <c:v>56.475</c:v>
                </c:pt>
                <c:pt idx="616">
                  <c:v>50.3766666666666</c:v>
                </c:pt>
                <c:pt idx="617">
                  <c:v>41.9158333333333</c:v>
                </c:pt>
                <c:pt idx="618">
                  <c:v>42.0070833333333</c:v>
                </c:pt>
                <c:pt idx="619">
                  <c:v>48.2645833333333</c:v>
                </c:pt>
                <c:pt idx="620">
                  <c:v>57.5816666666666</c:v>
                </c:pt>
                <c:pt idx="621">
                  <c:v>81.2558333333333</c:v>
                </c:pt>
                <c:pt idx="622">
                  <c:v>50.5095833333333</c:v>
                </c:pt>
                <c:pt idx="623">
                  <c:v>61.9158333333333</c:v>
                </c:pt>
                <c:pt idx="624">
                  <c:v>44.4520833333333</c:v>
                </c:pt>
                <c:pt idx="625">
                  <c:v>66.2733333333333</c:v>
                </c:pt>
                <c:pt idx="626">
                  <c:v>56.90625</c:v>
                </c:pt>
                <c:pt idx="627">
                  <c:v>65.3175</c:v>
                </c:pt>
                <c:pt idx="628">
                  <c:v>63.1516666666666</c:v>
                </c:pt>
                <c:pt idx="629">
                  <c:v>78.0254166666666</c:v>
                </c:pt>
                <c:pt idx="630">
                  <c:v>50.1358333333333</c:v>
                </c:pt>
                <c:pt idx="631">
                  <c:v>74.4545833333333</c:v>
                </c:pt>
                <c:pt idx="632">
                  <c:v>47.6004166666666</c:v>
                </c:pt>
                <c:pt idx="633">
                  <c:v>54.03875</c:v>
                </c:pt>
                <c:pt idx="634">
                  <c:v>53.2404166666666</c:v>
                </c:pt>
                <c:pt idx="635">
                  <c:v>79.7545833333333</c:v>
                </c:pt>
                <c:pt idx="636">
                  <c:v>46.8712499999999</c:v>
                </c:pt>
                <c:pt idx="637">
                  <c:v>73.2675</c:v>
                </c:pt>
                <c:pt idx="638">
                  <c:v>49.975</c:v>
                </c:pt>
                <c:pt idx="639">
                  <c:v>77.7662499999999</c:v>
                </c:pt>
                <c:pt idx="640">
                  <c:v>56.20375</c:v>
                </c:pt>
                <c:pt idx="641">
                  <c:v>74.7445833333333</c:v>
                </c:pt>
                <c:pt idx="642">
                  <c:v>55.78375</c:v>
                </c:pt>
                <c:pt idx="643">
                  <c:v>48.4945833333333</c:v>
                </c:pt>
                <c:pt idx="644">
                  <c:v>33.2994444444444</c:v>
                </c:pt>
                <c:pt idx="645">
                  <c:v>40.535</c:v>
                </c:pt>
                <c:pt idx="646">
                  <c:v>33.345</c:v>
                </c:pt>
                <c:pt idx="647">
                  <c:v>44.9583333333333</c:v>
                </c:pt>
                <c:pt idx="648">
                  <c:v>38.8475</c:v>
                </c:pt>
                <c:pt idx="649">
                  <c:v>56.4879166666666</c:v>
                </c:pt>
                <c:pt idx="650">
                  <c:v>44.54875</c:v>
                </c:pt>
                <c:pt idx="651">
                  <c:v>54.9779166666666</c:v>
                </c:pt>
                <c:pt idx="652">
                  <c:v>36.4375</c:v>
                </c:pt>
                <c:pt idx="653">
                  <c:v>56.4187499999999</c:v>
                </c:pt>
                <c:pt idx="654">
                  <c:v>54.0883333333333</c:v>
                </c:pt>
                <c:pt idx="655">
                  <c:v>46.5124999999999</c:v>
                </c:pt>
                <c:pt idx="656">
                  <c:v>45.9966666666666</c:v>
                </c:pt>
                <c:pt idx="657">
                  <c:v>48.3140909090909</c:v>
                </c:pt>
                <c:pt idx="658">
                  <c:v>44.3228571428571</c:v>
                </c:pt>
                <c:pt idx="659">
                  <c:v>39.0049999999999</c:v>
                </c:pt>
                <c:pt idx="660">
                  <c:v>32.4338888888888</c:v>
                </c:pt>
                <c:pt idx="661">
                  <c:v>54.3170833333333</c:v>
                </c:pt>
                <c:pt idx="662">
                  <c:v>54.1154166666666</c:v>
                </c:pt>
                <c:pt idx="663">
                  <c:v>55.4416666666666</c:v>
                </c:pt>
                <c:pt idx="664">
                  <c:v>55.4337499999999</c:v>
                </c:pt>
                <c:pt idx="665">
                  <c:v>42.2208333333333</c:v>
                </c:pt>
                <c:pt idx="666">
                  <c:v>39.7412499999999</c:v>
                </c:pt>
                <c:pt idx="667">
                  <c:v>47.6275</c:v>
                </c:pt>
                <c:pt idx="668">
                  <c:v>51.69725</c:v>
                </c:pt>
                <c:pt idx="669">
                  <c:v>91.08674999999999</c:v>
                </c:pt>
                <c:pt idx="670">
                  <c:v>108.491333333333</c:v>
                </c:pt>
                <c:pt idx="671">
                  <c:v>103.1505</c:v>
                </c:pt>
                <c:pt idx="672">
                  <c:v>44.5545</c:v>
                </c:pt>
                <c:pt idx="673">
                  <c:v>56.4591666666666</c:v>
                </c:pt>
                <c:pt idx="674">
                  <c:v>45.98625</c:v>
                </c:pt>
                <c:pt idx="675">
                  <c:v>45.4258333333333</c:v>
                </c:pt>
                <c:pt idx="676">
                  <c:v>39.857</c:v>
                </c:pt>
                <c:pt idx="677">
                  <c:v>42.8686363636363</c:v>
                </c:pt>
                <c:pt idx="678">
                  <c:v>37.8484999999999</c:v>
                </c:pt>
                <c:pt idx="679">
                  <c:v>47.80625</c:v>
                </c:pt>
                <c:pt idx="680">
                  <c:v>60.9220833333333</c:v>
                </c:pt>
                <c:pt idx="681">
                  <c:v>62.5266666666666</c:v>
                </c:pt>
                <c:pt idx="682">
                  <c:v>80.0262499999999</c:v>
                </c:pt>
                <c:pt idx="683">
                  <c:v>93.38125</c:v>
                </c:pt>
                <c:pt idx="684">
                  <c:v>52.6329166666666</c:v>
                </c:pt>
                <c:pt idx="685">
                  <c:v>66.2979166666666</c:v>
                </c:pt>
                <c:pt idx="686">
                  <c:v>41.9358333333333</c:v>
                </c:pt>
                <c:pt idx="687">
                  <c:v>47.5566666666666</c:v>
                </c:pt>
                <c:pt idx="688">
                  <c:v>51.5362499999999</c:v>
                </c:pt>
                <c:pt idx="689">
                  <c:v>58.0066666666666</c:v>
                </c:pt>
                <c:pt idx="690">
                  <c:v>55.4245833333333</c:v>
                </c:pt>
                <c:pt idx="691">
                  <c:v>69.6895833333333</c:v>
                </c:pt>
                <c:pt idx="692">
                  <c:v>56.5733333333333</c:v>
                </c:pt>
                <c:pt idx="693">
                  <c:v>89.4145833333333</c:v>
                </c:pt>
                <c:pt idx="694">
                  <c:v>65.42541666666661</c:v>
                </c:pt>
                <c:pt idx="695">
                  <c:v>79.21833333333331</c:v>
                </c:pt>
                <c:pt idx="696">
                  <c:v>61.0904166666666</c:v>
                </c:pt>
                <c:pt idx="697">
                  <c:v>82.68458333333329</c:v>
                </c:pt>
                <c:pt idx="698">
                  <c:v>58.4845833333333</c:v>
                </c:pt>
                <c:pt idx="699">
                  <c:v>88.3529166666666</c:v>
                </c:pt>
                <c:pt idx="700">
                  <c:v>68.3441666666666</c:v>
                </c:pt>
                <c:pt idx="701">
                  <c:v>54.7549999999999</c:v>
                </c:pt>
                <c:pt idx="702">
                  <c:v>57.5662499999999</c:v>
                </c:pt>
                <c:pt idx="703">
                  <c:v>53.73375</c:v>
                </c:pt>
                <c:pt idx="704">
                  <c:v>59.6970833333333</c:v>
                </c:pt>
                <c:pt idx="705">
                  <c:v>51.7345833333333</c:v>
                </c:pt>
                <c:pt idx="706">
                  <c:v>38.4233333333333</c:v>
                </c:pt>
                <c:pt idx="707">
                  <c:v>44.9495833333333</c:v>
                </c:pt>
                <c:pt idx="708">
                  <c:v>44.59</c:v>
                </c:pt>
                <c:pt idx="709">
                  <c:v>48.775</c:v>
                </c:pt>
                <c:pt idx="710">
                  <c:v>46.7908333333333</c:v>
                </c:pt>
                <c:pt idx="711">
                  <c:v>56.9729166666666</c:v>
                </c:pt>
                <c:pt idx="712">
                  <c:v>46.9695833333333</c:v>
                </c:pt>
                <c:pt idx="713">
                  <c:v>48.4270833333333</c:v>
                </c:pt>
                <c:pt idx="714">
                  <c:v>42.3508333333333</c:v>
                </c:pt>
                <c:pt idx="715">
                  <c:v>40.6808333333333</c:v>
                </c:pt>
                <c:pt idx="716">
                  <c:v>37.1666666666666</c:v>
                </c:pt>
                <c:pt idx="717">
                  <c:v>38.9608333333333</c:v>
                </c:pt>
                <c:pt idx="718">
                  <c:v>40.2654166666666</c:v>
                </c:pt>
                <c:pt idx="719">
                  <c:v>42.8674999999999</c:v>
                </c:pt>
                <c:pt idx="720">
                  <c:v>49.3962499999999</c:v>
                </c:pt>
                <c:pt idx="721">
                  <c:v>41.4558333333333</c:v>
                </c:pt>
                <c:pt idx="722">
                  <c:v>33.3677272727272</c:v>
                </c:pt>
                <c:pt idx="723">
                  <c:v>43.60125</c:v>
                </c:pt>
                <c:pt idx="724">
                  <c:v>45.1020833333333</c:v>
                </c:pt>
                <c:pt idx="725">
                  <c:v>48.5054166666666</c:v>
                </c:pt>
                <c:pt idx="726">
                  <c:v>40.7454166666666</c:v>
                </c:pt>
                <c:pt idx="727">
                  <c:v>52.2662499999999</c:v>
                </c:pt>
                <c:pt idx="728">
                  <c:v>44.8895833333333</c:v>
                </c:pt>
                <c:pt idx="729">
                  <c:v>42.4995833333333</c:v>
                </c:pt>
                <c:pt idx="730">
                  <c:v>108.187499999999</c:v>
                </c:pt>
                <c:pt idx="731">
                  <c:v>111.245</c:v>
                </c:pt>
                <c:pt idx="732">
                  <c:v>110.513333333333</c:v>
                </c:pt>
                <c:pt idx="733">
                  <c:v>109.415</c:v>
                </c:pt>
                <c:pt idx="734">
                  <c:v>109.898333333333</c:v>
                </c:pt>
                <c:pt idx="735">
                  <c:v>111.870833333333</c:v>
                </c:pt>
                <c:pt idx="736">
                  <c:v>108.641</c:v>
                </c:pt>
                <c:pt idx="737">
                  <c:v>112.475</c:v>
                </c:pt>
                <c:pt idx="738">
                  <c:v>111.093333333333</c:v>
                </c:pt>
                <c:pt idx="739">
                  <c:v>111.433636363636</c:v>
                </c:pt>
                <c:pt idx="740">
                  <c:v>110.707</c:v>
                </c:pt>
                <c:pt idx="741">
                  <c:v>108.410833333333</c:v>
                </c:pt>
                <c:pt idx="742">
                  <c:v>110.375833333333</c:v>
                </c:pt>
                <c:pt idx="743">
                  <c:v>110.207499999999</c:v>
                </c:pt>
                <c:pt idx="744">
                  <c:v>111.74</c:v>
                </c:pt>
                <c:pt idx="745">
                  <c:v>111.213333333333</c:v>
                </c:pt>
                <c:pt idx="746">
                  <c:v>108.968333333333</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c:v>
                </c:pt>
                <c:pt idx="760">
                  <c:v>112.73</c:v>
                </c:pt>
                <c:pt idx="761">
                  <c:v>111.525</c:v>
                </c:pt>
                <c:pt idx="762">
                  <c:v>110.448333333333</c:v>
                </c:pt>
                <c:pt idx="763">
                  <c:v>109.194166666666</c:v>
                </c:pt>
                <c:pt idx="764">
                  <c:v>112.3375</c:v>
                </c:pt>
                <c:pt idx="765">
                  <c:v>109.475</c:v>
                </c:pt>
                <c:pt idx="766">
                  <c:v>109.988571428571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111.340833333333</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111.239166666666</c:v>
                </c:pt>
                <c:pt idx="784">
                  <c:v>110.66</c:v>
                </c:pt>
                <c:pt idx="785">
                  <c:v>110.686666666666</c:v>
                </c:pt>
                <c:pt idx="786">
                  <c:v>110.626666666666</c:v>
                </c:pt>
                <c:pt idx="787">
                  <c:v>111.218333333333</c:v>
                </c:pt>
                <c:pt idx="788">
                  <c:v>110.458333333333</c:v>
                </c:pt>
                <c:pt idx="789">
                  <c:v>109.5825</c:v>
                </c:pt>
                <c:pt idx="790">
                  <c:v>110.054166666666</c:v>
                </c:pt>
                <c:pt idx="791">
                  <c:v>110.781666666666</c:v>
                </c:pt>
                <c:pt idx="792">
                  <c:v>112.41</c:v>
                </c:pt>
                <c:pt idx="793">
                  <c:v>110.198333333333</c:v>
                </c:pt>
                <c:pt idx="794">
                  <c:v>110.217499999999</c:v>
                </c:pt>
                <c:pt idx="795">
                  <c:v>110.13</c:v>
                </c:pt>
                <c:pt idx="796">
                  <c:v>109.869999999999</c:v>
                </c:pt>
                <c:pt idx="797">
                  <c:v>110.466666666666</c:v>
                </c:pt>
                <c:pt idx="798">
                  <c:v>110.5425</c:v>
                </c:pt>
                <c:pt idx="799">
                  <c:v>110.200833333333</c:v>
                </c:pt>
                <c:pt idx="800">
                  <c:v>111.087499999999</c:v>
                </c:pt>
                <c:pt idx="801">
                  <c:v>111.925833333333</c:v>
                </c:pt>
                <c:pt idx="802">
                  <c:v>112.255</c:v>
                </c:pt>
                <c:pt idx="803">
                  <c:v>109.486666666666</c:v>
                </c:pt>
                <c:pt idx="804">
                  <c:v>109.698333333333</c:v>
                </c:pt>
                <c:pt idx="805">
                  <c:v>111.646666666666</c:v>
                </c:pt>
                <c:pt idx="806">
                  <c:v>111.567777777777</c:v>
                </c:pt>
                <c:pt idx="807">
                  <c:v>109.755833333333</c:v>
                </c:pt>
                <c:pt idx="808">
                  <c:v>109.170909090909</c:v>
                </c:pt>
                <c:pt idx="809">
                  <c:v>111.1325</c:v>
                </c:pt>
                <c:pt idx="810">
                  <c:v>109.654166666666</c:v>
                </c:pt>
                <c:pt idx="811">
                  <c:v>109.68</c:v>
                </c:pt>
                <c:pt idx="812">
                  <c:v>110.405833333333</c:v>
                </c:pt>
                <c:pt idx="813">
                  <c:v>112.8225</c:v>
                </c:pt>
                <c:pt idx="814">
                  <c:v>110.1425</c:v>
                </c:pt>
                <c:pt idx="815">
                  <c:v>109.690833333333</c:v>
                </c:pt>
                <c:pt idx="816">
                  <c:v>109.825833333333</c:v>
                </c:pt>
                <c:pt idx="817">
                  <c:v>111.9975</c:v>
                </c:pt>
                <c:pt idx="818">
                  <c:v>111.880833333333</c:v>
                </c:pt>
                <c:pt idx="819">
                  <c:v>112.263333333333</c:v>
                </c:pt>
                <c:pt idx="820">
                  <c:v>110.1575</c:v>
                </c:pt>
                <c:pt idx="821">
                  <c:v>111.238333333333</c:v>
                </c:pt>
                <c:pt idx="822">
                  <c:v>110.713333333333</c:v>
                </c:pt>
                <c:pt idx="823">
                  <c:v>109.839166666666</c:v>
                </c:pt>
                <c:pt idx="824">
                  <c:v>111.431666666666</c:v>
                </c:pt>
                <c:pt idx="825">
                  <c:v>111.125833333333</c:v>
                </c:pt>
                <c:pt idx="826">
                  <c:v>111.320999999999</c:v>
                </c:pt>
                <c:pt idx="827">
                  <c:v>111.665</c:v>
                </c:pt>
                <c:pt idx="828">
                  <c:v>111.086249999999</c:v>
                </c:pt>
                <c:pt idx="829">
                  <c:v>110.289166666666</c:v>
                </c:pt>
                <c:pt idx="830">
                  <c:v>111.447499999999</c:v>
                </c:pt>
                <c:pt idx="831">
                  <c:v>111.652499999999</c:v>
                </c:pt>
                <c:pt idx="832">
                  <c:v>110.511666666666</c:v>
                </c:pt>
                <c:pt idx="833">
                  <c:v>111.26</c:v>
                </c:pt>
                <c:pt idx="834">
                  <c:v>108.296666666666</c:v>
                </c:pt>
                <c:pt idx="835">
                  <c:v>110.400833333333</c:v>
                </c:pt>
                <c:pt idx="836">
                  <c:v>109.865</c:v>
                </c:pt>
                <c:pt idx="837">
                  <c:v>110.7425</c:v>
                </c:pt>
                <c:pt idx="838">
                  <c:v>110.730833333333</c:v>
                </c:pt>
                <c:pt idx="839">
                  <c:v>108.715833333333</c:v>
                </c:pt>
                <c:pt idx="840">
                  <c:v>109.4475</c:v>
                </c:pt>
                <c:pt idx="841">
                  <c:v>111.644999999999</c:v>
                </c:pt>
                <c:pt idx="842">
                  <c:v>111.014999999999</c:v>
                </c:pt>
                <c:pt idx="843">
                  <c:v>110.439166666666</c:v>
                </c:pt>
                <c:pt idx="844">
                  <c:v>109.7925</c:v>
                </c:pt>
                <c:pt idx="845">
                  <c:v>110.529166666666</c:v>
                </c:pt>
                <c:pt idx="846">
                  <c:v>110.634166666666</c:v>
                </c:pt>
                <c:pt idx="847">
                  <c:v>109.004166666666</c:v>
                </c:pt>
                <c:pt idx="848">
                  <c:v>110.425</c:v>
                </c:pt>
                <c:pt idx="849">
                  <c:v>110.660833333333</c:v>
                </c:pt>
                <c:pt idx="850">
                  <c:v>110.2175</c:v>
                </c:pt>
                <c:pt idx="851">
                  <c:v>109.5225</c:v>
                </c:pt>
                <c:pt idx="852">
                  <c:v>111.56</c:v>
                </c:pt>
                <c:pt idx="853">
                  <c:v>108.58</c:v>
                </c:pt>
                <c:pt idx="854">
                  <c:v>110.815833333333</c:v>
                </c:pt>
                <c:pt idx="855">
                  <c:v>110.408333333333</c:v>
                </c:pt>
                <c:pt idx="856">
                  <c:v>111.223333333333</c:v>
                </c:pt>
                <c:pt idx="857">
                  <c:v>109.500833333333</c:v>
                </c:pt>
                <c:pt idx="858">
                  <c:v>111.568888888888</c:v>
                </c:pt>
                <c:pt idx="859">
                  <c:v>109.425</c:v>
                </c:pt>
                <c:pt idx="860">
                  <c:v>110.594</c:v>
                </c:pt>
                <c:pt idx="861">
                  <c:v>111.001666666666</c:v>
                </c:pt>
                <c:pt idx="862">
                  <c:v>110.672222222222</c:v>
                </c:pt>
                <c:pt idx="863">
                  <c:v>110.750833333333</c:v>
                </c:pt>
                <c:pt idx="864">
                  <c:v>109.534545454545</c:v>
                </c:pt>
                <c:pt idx="865">
                  <c:v>111.825833333333</c:v>
                </c:pt>
                <c:pt idx="866">
                  <c:v>109.937499999999</c:v>
                </c:pt>
                <c:pt idx="867">
                  <c:v>110.033333333333</c:v>
                </c:pt>
                <c:pt idx="868">
                  <c:v>110.322499999999</c:v>
                </c:pt>
                <c:pt idx="869">
                  <c:v>112.010833333333</c:v>
                </c:pt>
                <c:pt idx="870">
                  <c:v>111.680833333333</c:v>
                </c:pt>
                <c:pt idx="871">
                  <c:v>110.705833333333</c:v>
                </c:pt>
                <c:pt idx="872">
                  <c:v>109.649999999999</c:v>
                </c:pt>
                <c:pt idx="873">
                  <c:v>110.38</c:v>
                </c:pt>
                <c:pt idx="874">
                  <c:v>112.0725</c:v>
                </c:pt>
                <c:pt idx="875">
                  <c:v>110.425454545454</c:v>
                </c:pt>
                <c:pt idx="876">
                  <c:v>107.849</c:v>
                </c:pt>
                <c:pt idx="877">
                  <c:v>109.603333333333</c:v>
                </c:pt>
                <c:pt idx="878">
                  <c:v>110.657142857142</c:v>
                </c:pt>
                <c:pt idx="879">
                  <c:v>110.185833333333</c:v>
                </c:pt>
                <c:pt idx="880">
                  <c:v>108.954999999999</c:v>
                </c:pt>
                <c:pt idx="881">
                  <c:v>111.346666666666</c:v>
                </c:pt>
                <c:pt idx="882">
                  <c:v>109.241666666666</c:v>
                </c:pt>
                <c:pt idx="883">
                  <c:v>110.784166666666</c:v>
                </c:pt>
                <c:pt idx="884">
                  <c:v>110.381666666666</c:v>
                </c:pt>
                <c:pt idx="885">
                  <c:v>110.847499999999</c:v>
                </c:pt>
                <c:pt idx="886">
                  <c:v>110.451666666666</c:v>
                </c:pt>
                <c:pt idx="887">
                  <c:v>110.620833333333</c:v>
                </c:pt>
                <c:pt idx="888">
                  <c:v>110.661818181818</c:v>
                </c:pt>
                <c:pt idx="889">
                  <c:v>109.991666666666</c:v>
                </c:pt>
                <c:pt idx="890">
                  <c:v>111.174444444444</c:v>
                </c:pt>
                <c:pt idx="891">
                  <c:v>111.3525</c:v>
                </c:pt>
                <c:pt idx="892">
                  <c:v>111.416249999999</c:v>
                </c:pt>
                <c:pt idx="893">
                  <c:v>112.174</c:v>
                </c:pt>
                <c:pt idx="894">
                  <c:v>109.81</c:v>
                </c:pt>
                <c:pt idx="895">
                  <c:v>108.751818181818</c:v>
                </c:pt>
                <c:pt idx="896">
                  <c:v>112.31875</c:v>
                </c:pt>
                <c:pt idx="897">
                  <c:v>110.475833333333</c:v>
                </c:pt>
                <c:pt idx="898">
                  <c:v>110.975714285714</c:v>
                </c:pt>
                <c:pt idx="899">
                  <c:v>109.715833333333</c:v>
                </c:pt>
                <c:pt idx="900">
                  <c:v>111.194166666666</c:v>
                </c:pt>
                <c:pt idx="901">
                  <c:v>111.438333333333</c:v>
                </c:pt>
                <c:pt idx="902">
                  <c:v>111.075555555555</c:v>
                </c:pt>
                <c:pt idx="903">
                  <c:v>111.923333333333</c:v>
                </c:pt>
                <c:pt idx="904">
                  <c:v>109.86</c:v>
                </c:pt>
                <c:pt idx="905">
                  <c:v>111.731111111111</c:v>
                </c:pt>
                <c:pt idx="906">
                  <c:v>109.65</c:v>
                </c:pt>
                <c:pt idx="907">
                  <c:v>109.644444444444</c:v>
                </c:pt>
                <c:pt idx="908">
                  <c:v>113.766666666666</c:v>
                </c:pt>
                <c:pt idx="909">
                  <c:v>109.075</c:v>
                </c:pt>
                <c:pt idx="910">
                  <c:v>94.1583333333333</c:v>
                </c:pt>
                <c:pt idx="911">
                  <c:v>95.01</c:v>
                </c:pt>
                <c:pt idx="912">
                  <c:v>97.0042857142857</c:v>
                </c:pt>
                <c:pt idx="913">
                  <c:v>91.095</c:v>
                </c:pt>
                <c:pt idx="914">
                  <c:v>93.65333333333329</c:v>
                </c:pt>
                <c:pt idx="915">
                  <c:v>93.1499999999999</c:v>
                </c:pt>
                <c:pt idx="916">
                  <c:v>91.3191666666666</c:v>
                </c:pt>
                <c:pt idx="917">
                  <c:v>92.2424999999999</c:v>
                </c:pt>
                <c:pt idx="918">
                  <c:v>94.6399999999999</c:v>
                </c:pt>
                <c:pt idx="919">
                  <c:v>93.1941666666666</c:v>
                </c:pt>
                <c:pt idx="920">
                  <c:v>93.35</c:v>
                </c:pt>
                <c:pt idx="921">
                  <c:v>90.4625</c:v>
                </c:pt>
                <c:pt idx="922">
                  <c:v>98.07</c:v>
                </c:pt>
                <c:pt idx="923">
                  <c:v>92.2858333333333</c:v>
                </c:pt>
                <c:pt idx="924">
                  <c:v>95.5274999999999</c:v>
                </c:pt>
                <c:pt idx="925">
                  <c:v>94.65333333333329</c:v>
                </c:pt>
                <c:pt idx="926">
                  <c:v>90.4866666666666</c:v>
                </c:pt>
                <c:pt idx="927">
                  <c:v>93.8391666666666</c:v>
                </c:pt>
                <c:pt idx="928">
                  <c:v>94.4691666666666</c:v>
                </c:pt>
                <c:pt idx="929">
                  <c:v>93.63249999999999</c:v>
                </c:pt>
                <c:pt idx="930">
                  <c:v>95.8958333333333</c:v>
                </c:pt>
                <c:pt idx="931">
                  <c:v>91.8391666666666</c:v>
                </c:pt>
                <c:pt idx="932">
                  <c:v>93.1374999999999</c:v>
                </c:pt>
                <c:pt idx="933">
                  <c:v>94.0925</c:v>
                </c:pt>
                <c:pt idx="934">
                  <c:v>92.8508333333333</c:v>
                </c:pt>
                <c:pt idx="935">
                  <c:v>95.7441666666666</c:v>
                </c:pt>
                <c:pt idx="936">
                  <c:v>92.7408333333333</c:v>
                </c:pt>
                <c:pt idx="937">
                  <c:v>90.0875</c:v>
                </c:pt>
                <c:pt idx="938">
                  <c:v>92.1524999999999</c:v>
                </c:pt>
                <c:pt idx="939">
                  <c:v>95.6875</c:v>
                </c:pt>
                <c:pt idx="940">
                  <c:v>91.1925</c:v>
                </c:pt>
                <c:pt idx="941">
                  <c:v>93.9166666666666</c:v>
                </c:pt>
                <c:pt idx="942">
                  <c:v>90.2541666666666</c:v>
                </c:pt>
                <c:pt idx="943">
                  <c:v>93.1008333333333</c:v>
                </c:pt>
                <c:pt idx="944">
                  <c:v>96.1633333333333</c:v>
                </c:pt>
                <c:pt idx="945">
                  <c:v>92.9725</c:v>
                </c:pt>
                <c:pt idx="946">
                  <c:v>88.9099999999999</c:v>
                </c:pt>
                <c:pt idx="947">
                  <c:v>93.1424999999999</c:v>
                </c:pt>
                <c:pt idx="948">
                  <c:v>93.2408333333333</c:v>
                </c:pt>
                <c:pt idx="949">
                  <c:v>91.87083333333329</c:v>
                </c:pt>
                <c:pt idx="950">
                  <c:v>92.87333333333331</c:v>
                </c:pt>
                <c:pt idx="951">
                  <c:v>88.7075</c:v>
                </c:pt>
                <c:pt idx="952">
                  <c:v>92.9283333333333</c:v>
                </c:pt>
                <c:pt idx="953">
                  <c:v>94.2166666666666</c:v>
                </c:pt>
                <c:pt idx="954">
                  <c:v>90.96833333333331</c:v>
                </c:pt>
                <c:pt idx="955">
                  <c:v>93.7708333333333</c:v>
                </c:pt>
                <c:pt idx="956">
                  <c:v>97.5008333333333</c:v>
                </c:pt>
                <c:pt idx="957">
                  <c:v>95.9941666666666</c:v>
                </c:pt>
                <c:pt idx="958">
                  <c:v>92.9541666666666</c:v>
                </c:pt>
                <c:pt idx="959">
                  <c:v>93.9225</c:v>
                </c:pt>
                <c:pt idx="960">
                  <c:v>94.0666666666666</c:v>
                </c:pt>
                <c:pt idx="961">
                  <c:v>91.63833333333331</c:v>
                </c:pt>
                <c:pt idx="962">
                  <c:v>92.29333333333329</c:v>
                </c:pt>
                <c:pt idx="963">
                  <c:v>90.27249999999999</c:v>
                </c:pt>
                <c:pt idx="964">
                  <c:v>96.4383333333333</c:v>
                </c:pt>
                <c:pt idx="965">
                  <c:v>93.6675</c:v>
                </c:pt>
                <c:pt idx="966">
                  <c:v>90.6622222222222</c:v>
                </c:pt>
                <c:pt idx="967">
                  <c:v>93.67666666666661</c:v>
                </c:pt>
                <c:pt idx="968">
                  <c:v>89.3971428571428</c:v>
                </c:pt>
                <c:pt idx="969">
                  <c:v>93.32583333333331</c:v>
                </c:pt>
                <c:pt idx="970">
                  <c:v>95.8975</c:v>
                </c:pt>
                <c:pt idx="971">
                  <c:v>91.9563636363636</c:v>
                </c:pt>
                <c:pt idx="972">
                  <c:v>92.4628571428571</c:v>
                </c:pt>
                <c:pt idx="973">
                  <c:v>95.3849999999999</c:v>
                </c:pt>
                <c:pt idx="974">
                  <c:v>90.8475</c:v>
                </c:pt>
                <c:pt idx="975">
                  <c:v>93.6633333333333</c:v>
                </c:pt>
                <c:pt idx="976">
                  <c:v>90.4866666666666</c:v>
                </c:pt>
                <c:pt idx="977">
                  <c:v>97.2063636363636</c:v>
                </c:pt>
                <c:pt idx="978">
                  <c:v>95.41833333333329</c:v>
                </c:pt>
                <c:pt idx="979">
                  <c:v>96.34333333333331</c:v>
                </c:pt>
                <c:pt idx="980">
                  <c:v>91.4966666666666</c:v>
                </c:pt>
                <c:pt idx="981">
                  <c:v>93.4458333333333</c:v>
                </c:pt>
                <c:pt idx="982">
                  <c:v>98.2749999999999</c:v>
                </c:pt>
                <c:pt idx="983">
                  <c:v>94.35599999999999</c:v>
                </c:pt>
                <c:pt idx="984">
                  <c:v>93.0085714285714</c:v>
                </c:pt>
                <c:pt idx="985">
                  <c:v>94.2666666666666</c:v>
                </c:pt>
                <c:pt idx="986">
                  <c:v>94.05833333333329</c:v>
                </c:pt>
                <c:pt idx="987">
                  <c:v>94.7066666666666</c:v>
                </c:pt>
                <c:pt idx="988">
                  <c:v>92.3049999999999</c:v>
                </c:pt>
                <c:pt idx="989">
                  <c:v>91.3066666666666</c:v>
                </c:pt>
                <c:pt idx="990">
                  <c:v>90.8958333333333</c:v>
                </c:pt>
                <c:pt idx="991">
                  <c:v>92.3483333333333</c:v>
                </c:pt>
                <c:pt idx="992">
                  <c:v>95.63</c:v>
                </c:pt>
                <c:pt idx="993">
                  <c:v>93.3981818181818</c:v>
                </c:pt>
                <c:pt idx="994">
                  <c:v>96.20375</c:v>
                </c:pt>
                <c:pt idx="995">
                  <c:v>94.4441666666666</c:v>
                </c:pt>
                <c:pt idx="996">
                  <c:v>92.0175</c:v>
                </c:pt>
                <c:pt idx="997">
                  <c:v>95.2124999999999</c:v>
                </c:pt>
                <c:pt idx="998">
                  <c:v>95.2622222222222</c:v>
                </c:pt>
                <c:pt idx="999">
                  <c:v>92.7383333333333</c:v>
                </c:pt>
                <c:pt idx="1000">
                  <c:v>96.78375</c:v>
                </c:pt>
                <c:pt idx="1001">
                  <c:v>94.0483333333333</c:v>
                </c:pt>
                <c:pt idx="1002">
                  <c:v>91.7272727272727</c:v>
                </c:pt>
                <c:pt idx="1003">
                  <c:v>92.79</c:v>
                </c:pt>
                <c:pt idx="1004">
                  <c:v>91.99</c:v>
                </c:pt>
                <c:pt idx="1005">
                  <c:v>90.05</c:v>
                </c:pt>
                <c:pt idx="1006">
                  <c:v>93.4916666666666</c:v>
                </c:pt>
                <c:pt idx="1007">
                  <c:v>90.9991666666666</c:v>
                </c:pt>
                <c:pt idx="1008">
                  <c:v>93.2666666666666</c:v>
                </c:pt>
                <c:pt idx="1009">
                  <c:v>91.9991666666666</c:v>
                </c:pt>
                <c:pt idx="1010">
                  <c:v>90.3075</c:v>
                </c:pt>
                <c:pt idx="1011">
                  <c:v>91.4241666666666</c:v>
                </c:pt>
                <c:pt idx="1012">
                  <c:v>92.9875</c:v>
                </c:pt>
                <c:pt idx="1013">
                  <c:v>96.7091666666666</c:v>
                </c:pt>
                <c:pt idx="1014">
                  <c:v>94.1525</c:v>
                </c:pt>
                <c:pt idx="1015">
                  <c:v>94.87333333333331</c:v>
                </c:pt>
                <c:pt idx="1016">
                  <c:v>95.1333333333333</c:v>
                </c:pt>
                <c:pt idx="1017">
                  <c:v>93.0208333333333</c:v>
                </c:pt>
                <c:pt idx="1018">
                  <c:v>96.2942857142857</c:v>
                </c:pt>
                <c:pt idx="1019">
                  <c:v>94.9225</c:v>
                </c:pt>
                <c:pt idx="1020">
                  <c:v>92.6425</c:v>
                </c:pt>
                <c:pt idx="1021">
                  <c:v>93.2983333333333</c:v>
                </c:pt>
                <c:pt idx="1022">
                  <c:v>90.0475</c:v>
                </c:pt>
                <c:pt idx="1023">
                  <c:v>93.3483333333333</c:v>
                </c:pt>
                <c:pt idx="1024">
                  <c:v>91.8725</c:v>
                </c:pt>
                <c:pt idx="1025">
                  <c:v>89.7658333333333</c:v>
                </c:pt>
                <c:pt idx="1026">
                  <c:v>93.4583333333333</c:v>
                </c:pt>
                <c:pt idx="1027">
                  <c:v>91.8058333333333</c:v>
                </c:pt>
                <c:pt idx="1028">
                  <c:v>94.9522222222222</c:v>
                </c:pt>
                <c:pt idx="1029">
                  <c:v>95.8941666666666</c:v>
                </c:pt>
                <c:pt idx="1030">
                  <c:v>90.925</c:v>
                </c:pt>
                <c:pt idx="1031">
                  <c:v>91.3272727272727</c:v>
                </c:pt>
                <c:pt idx="1032">
                  <c:v>89.5279999999999</c:v>
                </c:pt>
                <c:pt idx="1033">
                  <c:v>95.9924999999999</c:v>
                </c:pt>
                <c:pt idx="1034">
                  <c:v>95.7575</c:v>
                </c:pt>
                <c:pt idx="1035">
                  <c:v>88.09083333333329</c:v>
                </c:pt>
                <c:pt idx="1036">
                  <c:v>91.1188888888888</c:v>
                </c:pt>
                <c:pt idx="1037">
                  <c:v>88.7741666666666</c:v>
                </c:pt>
                <c:pt idx="1038">
                  <c:v>91.8933333333333</c:v>
                </c:pt>
                <c:pt idx="1039">
                  <c:v>91.9525</c:v>
                </c:pt>
                <c:pt idx="1040">
                  <c:v>94.505</c:v>
                </c:pt>
                <c:pt idx="1041">
                  <c:v>91.5149999999999</c:v>
                </c:pt>
                <c:pt idx="1042">
                  <c:v>92.745</c:v>
                </c:pt>
                <c:pt idx="1043">
                  <c:v>89.0924999999999</c:v>
                </c:pt>
                <c:pt idx="1044">
                  <c:v>98.2424999999999</c:v>
                </c:pt>
                <c:pt idx="1045">
                  <c:v>93.0108333333333</c:v>
                </c:pt>
                <c:pt idx="1046">
                  <c:v>92.3566666666666</c:v>
                </c:pt>
                <c:pt idx="1047">
                  <c:v>93.0783333333333</c:v>
                </c:pt>
                <c:pt idx="1048">
                  <c:v>92.9074999999999</c:v>
                </c:pt>
                <c:pt idx="1049">
                  <c:v>92.0749999999999</c:v>
                </c:pt>
                <c:pt idx="1050">
                  <c:v>90.5741666666666</c:v>
                </c:pt>
                <c:pt idx="1051">
                  <c:v>91.5666666666666</c:v>
                </c:pt>
                <c:pt idx="1052">
                  <c:v>90.6499999999999</c:v>
                </c:pt>
                <c:pt idx="1053">
                  <c:v>93.17999999999989</c:v>
                </c:pt>
                <c:pt idx="1054">
                  <c:v>92.729</c:v>
                </c:pt>
                <c:pt idx="1055">
                  <c:v>91.3466666666666</c:v>
                </c:pt>
                <c:pt idx="1056">
                  <c:v>97.3666666666666</c:v>
                </c:pt>
                <c:pt idx="1057">
                  <c:v>90.3758333333333</c:v>
                </c:pt>
                <c:pt idx="1058">
                  <c:v>87.475</c:v>
                </c:pt>
                <c:pt idx="1059">
                  <c:v>94.5899999999999</c:v>
                </c:pt>
                <c:pt idx="1060">
                  <c:v>92.35250000000001</c:v>
                </c:pt>
                <c:pt idx="1061">
                  <c:v>93.9191666666666</c:v>
                </c:pt>
                <c:pt idx="1062">
                  <c:v>92.7033333333333</c:v>
                </c:pt>
                <c:pt idx="1063">
                  <c:v>89.9275</c:v>
                </c:pt>
                <c:pt idx="1064">
                  <c:v>92.6549999999999</c:v>
                </c:pt>
                <c:pt idx="1065">
                  <c:v>93.8058333333333</c:v>
                </c:pt>
                <c:pt idx="1066">
                  <c:v>91.4025</c:v>
                </c:pt>
                <c:pt idx="1067">
                  <c:v>92.4966666666666</c:v>
                </c:pt>
                <c:pt idx="1068">
                  <c:v>90.9266666666666</c:v>
                </c:pt>
                <c:pt idx="1069">
                  <c:v>95.9133333333333</c:v>
                </c:pt>
                <c:pt idx="1070">
                  <c:v>92.82250000000001</c:v>
                </c:pt>
                <c:pt idx="1071">
                  <c:v>93.8058333333333</c:v>
                </c:pt>
                <c:pt idx="1072">
                  <c:v>96.0555555555555</c:v>
                </c:pt>
                <c:pt idx="1073">
                  <c:v>91.5766666666666</c:v>
                </c:pt>
                <c:pt idx="1074">
                  <c:v>90.30249999999999</c:v>
                </c:pt>
                <c:pt idx="1075">
                  <c:v>93.0091666666666</c:v>
                </c:pt>
                <c:pt idx="1076">
                  <c:v>95.102</c:v>
                </c:pt>
                <c:pt idx="1077">
                  <c:v>93.8316666666666</c:v>
                </c:pt>
                <c:pt idx="1078">
                  <c:v>92.270909090909</c:v>
                </c:pt>
                <c:pt idx="1079">
                  <c:v>95.8491666666666</c:v>
                </c:pt>
                <c:pt idx="1080">
                  <c:v>92.8949999999999</c:v>
                </c:pt>
                <c:pt idx="1081">
                  <c:v>97.4591666666666</c:v>
                </c:pt>
                <c:pt idx="1082">
                  <c:v>90.8983333333333</c:v>
                </c:pt>
                <c:pt idx="1083">
                  <c:v>92.4224999999999</c:v>
                </c:pt>
                <c:pt idx="1084">
                  <c:v>96.0475</c:v>
                </c:pt>
                <c:pt idx="1085">
                  <c:v>92.85833333333331</c:v>
                </c:pt>
                <c:pt idx="1086">
                  <c:v>96.7766666666666</c:v>
                </c:pt>
                <c:pt idx="1087">
                  <c:v>93.7825</c:v>
                </c:pt>
                <c:pt idx="1088">
                  <c:v>91.8458333333333</c:v>
                </c:pt>
                <c:pt idx="1089">
                  <c:v>94.4766666666666</c:v>
                </c:pt>
                <c:pt idx="1090">
                  <c:v>95.4299999999999</c:v>
                </c:pt>
                <c:pt idx="1091">
                  <c:v>92.9616666666666</c:v>
                </c:pt>
                <c:pt idx="1092">
                  <c:v>94.66125</c:v>
                </c:pt>
                <c:pt idx="1093">
                  <c:v>91.62916666666661</c:v>
                </c:pt>
                <c:pt idx="1094">
                  <c:v>93.8725</c:v>
                </c:pt>
                <c:pt idx="1095">
                  <c:v>94.7491666666666</c:v>
                </c:pt>
                <c:pt idx="1096">
                  <c:v>94.245</c:v>
                </c:pt>
                <c:pt idx="1097">
                  <c:v>90.465</c:v>
                </c:pt>
                <c:pt idx="1098">
                  <c:v>94.0516666666666</c:v>
                </c:pt>
                <c:pt idx="1099">
                  <c:v>94.5841666666666</c:v>
                </c:pt>
                <c:pt idx="1100">
                  <c:v>90.3633333333333</c:v>
                </c:pt>
                <c:pt idx="1101">
                  <c:v>94.0141666666666</c:v>
                </c:pt>
                <c:pt idx="1102">
                  <c:v>91.4175</c:v>
                </c:pt>
                <c:pt idx="1103">
                  <c:v>94.4533333333333</c:v>
                </c:pt>
                <c:pt idx="1104">
                  <c:v>94.17083333333331</c:v>
                </c:pt>
                <c:pt idx="1105">
                  <c:v>93.12</c:v>
                </c:pt>
                <c:pt idx="1106">
                  <c:v>96.3483333333333</c:v>
                </c:pt>
                <c:pt idx="1107">
                  <c:v>92.2325</c:v>
                </c:pt>
                <c:pt idx="1108">
                  <c:v>95.0158333333333</c:v>
                </c:pt>
                <c:pt idx="1109">
                  <c:v>93.6491666666666</c:v>
                </c:pt>
                <c:pt idx="1110">
                  <c:v>93.27833333333329</c:v>
                </c:pt>
                <c:pt idx="1111">
                  <c:v>92.9558333333333</c:v>
                </c:pt>
                <c:pt idx="1112">
                  <c:v>90.9241666666666</c:v>
                </c:pt>
                <c:pt idx="1113">
                  <c:v>92.7033333333333</c:v>
                </c:pt>
                <c:pt idx="1114">
                  <c:v>93.4016666666666</c:v>
                </c:pt>
                <c:pt idx="1115">
                  <c:v>90.6333333333333</c:v>
                </c:pt>
                <c:pt idx="1116">
                  <c:v>92.2666666666666</c:v>
                </c:pt>
                <c:pt idx="1117">
                  <c:v>91.1158333333333</c:v>
                </c:pt>
                <c:pt idx="1118">
                  <c:v>92.4158333333333</c:v>
                </c:pt>
                <c:pt idx="1119">
                  <c:v>94.9241666666666</c:v>
                </c:pt>
                <c:pt idx="1120">
                  <c:v>86.4416666666666</c:v>
                </c:pt>
                <c:pt idx="1121">
                  <c:v>93.5858333333333</c:v>
                </c:pt>
                <c:pt idx="1122">
                  <c:v>91.0883333333333</c:v>
                </c:pt>
                <c:pt idx="1123">
                  <c:v>89.0258333333333</c:v>
                </c:pt>
                <c:pt idx="1124">
                  <c:v>92.5241666666666</c:v>
                </c:pt>
                <c:pt idx="1125">
                  <c:v>90.2191666666666</c:v>
                </c:pt>
                <c:pt idx="1126">
                  <c:v>93.8841666666666</c:v>
                </c:pt>
                <c:pt idx="1127">
                  <c:v>93.74583333333329</c:v>
                </c:pt>
                <c:pt idx="1128">
                  <c:v>95.7474999999999</c:v>
                </c:pt>
                <c:pt idx="1129">
                  <c:v>90.9741666666666</c:v>
                </c:pt>
                <c:pt idx="1130">
                  <c:v>94.1666666666666</c:v>
                </c:pt>
                <c:pt idx="1131">
                  <c:v>96.3841666666666</c:v>
                </c:pt>
                <c:pt idx="1132">
                  <c:v>94.8158333333333</c:v>
                </c:pt>
                <c:pt idx="1133">
                  <c:v>95.5475</c:v>
                </c:pt>
                <c:pt idx="1134">
                  <c:v>90.9749999999999</c:v>
                </c:pt>
                <c:pt idx="1135">
                  <c:v>92.1441666666666</c:v>
                </c:pt>
                <c:pt idx="1136">
                  <c:v>91.5044444444444</c:v>
                </c:pt>
                <c:pt idx="1137">
                  <c:v>94.92083333333331</c:v>
                </c:pt>
                <c:pt idx="1138">
                  <c:v>95.2141666666666</c:v>
                </c:pt>
                <c:pt idx="1139">
                  <c:v>94.0866666666666</c:v>
                </c:pt>
                <c:pt idx="1140">
                  <c:v>92.9099999999999</c:v>
                </c:pt>
                <c:pt idx="1141">
                  <c:v>92.4741666666666</c:v>
                </c:pt>
                <c:pt idx="1142">
                  <c:v>89.7575</c:v>
                </c:pt>
                <c:pt idx="1143">
                  <c:v>93.0774999999999</c:v>
                </c:pt>
                <c:pt idx="1144">
                  <c:v>90.88833333333331</c:v>
                </c:pt>
                <c:pt idx="1145">
                  <c:v>93.18000000000001</c:v>
                </c:pt>
                <c:pt idx="1146">
                  <c:v>92.5633333333333</c:v>
                </c:pt>
                <c:pt idx="1147">
                  <c:v>94.2608333333333</c:v>
                </c:pt>
                <c:pt idx="1148">
                  <c:v>88.2408333333333</c:v>
                </c:pt>
                <c:pt idx="1149">
                  <c:v>92.0316666666666</c:v>
                </c:pt>
                <c:pt idx="1150">
                  <c:v>92.8675</c:v>
                </c:pt>
                <c:pt idx="1151">
                  <c:v>91.5416666666666</c:v>
                </c:pt>
                <c:pt idx="1152">
                  <c:v>94.8541666666666</c:v>
                </c:pt>
                <c:pt idx="1153">
                  <c:v>90.8875</c:v>
                </c:pt>
                <c:pt idx="1154">
                  <c:v>92.57916666666659</c:v>
                </c:pt>
                <c:pt idx="1155">
                  <c:v>95.4225</c:v>
                </c:pt>
                <c:pt idx="1156">
                  <c:v>94.6408333333333</c:v>
                </c:pt>
                <c:pt idx="1157">
                  <c:v>94.0691666666666</c:v>
                </c:pt>
                <c:pt idx="1158">
                  <c:v>91.7883333333333</c:v>
                </c:pt>
                <c:pt idx="1159">
                  <c:v>88.1075</c:v>
                </c:pt>
                <c:pt idx="1160">
                  <c:v>92.0533333333333</c:v>
                </c:pt>
                <c:pt idx="1161">
                  <c:v>94.4275</c:v>
                </c:pt>
                <c:pt idx="1162">
                  <c:v>94.7858333333333</c:v>
                </c:pt>
                <c:pt idx="1163">
                  <c:v>92.865</c:v>
                </c:pt>
                <c:pt idx="1164">
                  <c:v>91.60583333333329</c:v>
                </c:pt>
                <c:pt idx="1165">
                  <c:v>94.4483333333333</c:v>
                </c:pt>
                <c:pt idx="1166">
                  <c:v>89.0949999999999</c:v>
                </c:pt>
                <c:pt idx="1167">
                  <c:v>95.37</c:v>
                </c:pt>
                <c:pt idx="1168">
                  <c:v>92.7591666666666</c:v>
                </c:pt>
                <c:pt idx="1169">
                  <c:v>96.8616666666666</c:v>
                </c:pt>
                <c:pt idx="1170">
                  <c:v>92.8933333333333</c:v>
                </c:pt>
                <c:pt idx="1171">
                  <c:v>91.62</c:v>
                </c:pt>
                <c:pt idx="1172">
                  <c:v>95.9883333333333</c:v>
                </c:pt>
                <c:pt idx="1173">
                  <c:v>94.5883333333333</c:v>
                </c:pt>
                <c:pt idx="1174">
                  <c:v>94.0316666666666</c:v>
                </c:pt>
                <c:pt idx="1175">
                  <c:v>93.4166666666666</c:v>
                </c:pt>
                <c:pt idx="1176">
                  <c:v>91.3158333333333</c:v>
                </c:pt>
                <c:pt idx="1177">
                  <c:v>93.2275</c:v>
                </c:pt>
                <c:pt idx="1178">
                  <c:v>95.255</c:v>
                </c:pt>
                <c:pt idx="1179">
                  <c:v>95.5775</c:v>
                </c:pt>
                <c:pt idx="1180">
                  <c:v>92.415</c:v>
                </c:pt>
                <c:pt idx="1181">
                  <c:v>95.4933333333333</c:v>
                </c:pt>
                <c:pt idx="1182">
                  <c:v>94.87916666666661</c:v>
                </c:pt>
                <c:pt idx="1183">
                  <c:v>91.33</c:v>
                </c:pt>
                <c:pt idx="1184">
                  <c:v>92.035</c:v>
                </c:pt>
                <c:pt idx="1185">
                  <c:v>93.3016666666666</c:v>
                </c:pt>
                <c:pt idx="1186">
                  <c:v>92.2516666666666</c:v>
                </c:pt>
                <c:pt idx="1187">
                  <c:v>93.82916666666659</c:v>
                </c:pt>
                <c:pt idx="1188">
                  <c:v>96.95083333333331</c:v>
                </c:pt>
                <c:pt idx="1189">
                  <c:v>89.1116666666666</c:v>
                </c:pt>
                <c:pt idx="1190">
                  <c:v>93.70083333333331</c:v>
                </c:pt>
                <c:pt idx="1191">
                  <c:v>91.8216666666666</c:v>
                </c:pt>
                <c:pt idx="1192">
                  <c:v>91.17666666666661</c:v>
                </c:pt>
                <c:pt idx="1193">
                  <c:v>93.9674999999999</c:v>
                </c:pt>
                <c:pt idx="1194">
                  <c:v>96.0166666666667</c:v>
                </c:pt>
                <c:pt idx="1195">
                  <c:v>93.3</c:v>
                </c:pt>
                <c:pt idx="1196">
                  <c:v>93.4872727272727</c:v>
                </c:pt>
                <c:pt idx="1197">
                  <c:v>92.5341666666666</c:v>
                </c:pt>
                <c:pt idx="1198">
                  <c:v>90.46833333333331</c:v>
                </c:pt>
                <c:pt idx="1199">
                  <c:v>94.8325</c:v>
                </c:pt>
                <c:pt idx="1200">
                  <c:v>95.145</c:v>
                </c:pt>
                <c:pt idx="1201">
                  <c:v>93.2675</c:v>
                </c:pt>
                <c:pt idx="1202">
                  <c:v>94.01333333333331</c:v>
                </c:pt>
                <c:pt idx="1203">
                  <c:v>95.63</c:v>
                </c:pt>
                <c:pt idx="1204">
                  <c:v>92.1958333333333</c:v>
                </c:pt>
                <c:pt idx="1205">
                  <c:v>91.5166666666666</c:v>
                </c:pt>
                <c:pt idx="1206">
                  <c:v>94.71833333333331</c:v>
                </c:pt>
                <c:pt idx="1207">
                  <c:v>93.7083333333333</c:v>
                </c:pt>
                <c:pt idx="1208">
                  <c:v>88.9275</c:v>
                </c:pt>
                <c:pt idx="1209">
                  <c:v>92.02833333333329</c:v>
                </c:pt>
                <c:pt idx="1210">
                  <c:v>93.1616666666666</c:v>
                </c:pt>
                <c:pt idx="1211">
                  <c:v>94.2766666666666</c:v>
                </c:pt>
                <c:pt idx="1212">
                  <c:v>89.2083333333333</c:v>
                </c:pt>
                <c:pt idx="1213">
                  <c:v>94.7433333333333</c:v>
                </c:pt>
                <c:pt idx="1214">
                  <c:v>89.8758333333333</c:v>
                </c:pt>
                <c:pt idx="1215">
                  <c:v>90.9066666666666</c:v>
                </c:pt>
                <c:pt idx="1216">
                  <c:v>94.0058333333333</c:v>
                </c:pt>
                <c:pt idx="1217">
                  <c:v>92.4141666666666</c:v>
                </c:pt>
                <c:pt idx="1218">
                  <c:v>92.8316666666666</c:v>
                </c:pt>
                <c:pt idx="1219">
                  <c:v>92.375</c:v>
                </c:pt>
                <c:pt idx="1220">
                  <c:v>89.3691666666666</c:v>
                </c:pt>
                <c:pt idx="1221">
                  <c:v>93.37083333333329</c:v>
                </c:pt>
                <c:pt idx="1222">
                  <c:v>91.3191666666666</c:v>
                </c:pt>
                <c:pt idx="1223">
                  <c:v>91.6333333333333</c:v>
                </c:pt>
                <c:pt idx="1224">
                  <c:v>93.6541666666666</c:v>
                </c:pt>
                <c:pt idx="1225">
                  <c:v>93.0949999999999</c:v>
                </c:pt>
                <c:pt idx="1226">
                  <c:v>93.77500000000001</c:v>
                </c:pt>
                <c:pt idx="1227">
                  <c:v>88.9525</c:v>
                </c:pt>
                <c:pt idx="1228">
                  <c:v>92.9941666666666</c:v>
                </c:pt>
                <c:pt idx="1229">
                  <c:v>97.9708333333333</c:v>
                </c:pt>
                <c:pt idx="1230">
                  <c:v>92.3633333333333</c:v>
                </c:pt>
                <c:pt idx="1231">
                  <c:v>93.6791666666666</c:v>
                </c:pt>
                <c:pt idx="1232">
                  <c:v>92.12083333333329</c:v>
                </c:pt>
                <c:pt idx="1233">
                  <c:v>95.30249999999999</c:v>
                </c:pt>
                <c:pt idx="1234">
                  <c:v>90.0416666666666</c:v>
                </c:pt>
                <c:pt idx="1235">
                  <c:v>92.9474999999999</c:v>
                </c:pt>
                <c:pt idx="1236">
                  <c:v>94.2275</c:v>
                </c:pt>
                <c:pt idx="1237">
                  <c:v>94.2416666666666</c:v>
                </c:pt>
                <c:pt idx="1238">
                  <c:v>91.0266666666666</c:v>
                </c:pt>
                <c:pt idx="1239">
                  <c:v>92.3283333333333</c:v>
                </c:pt>
                <c:pt idx="1240">
                  <c:v>97.0808333333333</c:v>
                </c:pt>
                <c:pt idx="1241">
                  <c:v>93.2599999999999</c:v>
                </c:pt>
                <c:pt idx="1242">
                  <c:v>92.43583333333331</c:v>
                </c:pt>
                <c:pt idx="1243">
                  <c:v>91.9766666666666</c:v>
                </c:pt>
                <c:pt idx="1244">
                  <c:v>92.0866666666666</c:v>
                </c:pt>
                <c:pt idx="1245">
                  <c:v>92.96833333333331</c:v>
                </c:pt>
                <c:pt idx="1246">
                  <c:v>96.5366666666666</c:v>
                </c:pt>
                <c:pt idx="1247">
                  <c:v>94.1716666666666</c:v>
                </c:pt>
                <c:pt idx="1248">
                  <c:v>94.4575</c:v>
                </c:pt>
                <c:pt idx="1249">
                  <c:v>93.3274999999999</c:v>
                </c:pt>
                <c:pt idx="1250">
                  <c:v>96.02249999999999</c:v>
                </c:pt>
                <c:pt idx="1251">
                  <c:v>94.17749999999999</c:v>
                </c:pt>
                <c:pt idx="1252">
                  <c:v>93.3125</c:v>
                </c:pt>
                <c:pt idx="1253">
                  <c:v>92.6275</c:v>
                </c:pt>
                <c:pt idx="1254">
                  <c:v>93.0241666666666</c:v>
                </c:pt>
                <c:pt idx="1255">
                  <c:v>92.0925</c:v>
                </c:pt>
                <c:pt idx="1256">
                  <c:v>92.26333333333331</c:v>
                </c:pt>
                <c:pt idx="1257">
                  <c:v>93.79333333333329</c:v>
                </c:pt>
                <c:pt idx="1258">
                  <c:v>92.3819999999999</c:v>
                </c:pt>
                <c:pt idx="1259">
                  <c:v>92.9075</c:v>
                </c:pt>
                <c:pt idx="1260">
                  <c:v>93.20625</c:v>
                </c:pt>
                <c:pt idx="1261">
                  <c:v>97.0124999999999</c:v>
                </c:pt>
                <c:pt idx="1262">
                  <c:v>89.1783333333333</c:v>
                </c:pt>
                <c:pt idx="1263">
                  <c:v>90.4191666666666</c:v>
                </c:pt>
                <c:pt idx="1264">
                  <c:v>95.5891666666666</c:v>
                </c:pt>
                <c:pt idx="1265">
                  <c:v>97.7966666666666</c:v>
                </c:pt>
                <c:pt idx="1266">
                  <c:v>93.2116666666666</c:v>
                </c:pt>
                <c:pt idx="1267">
                  <c:v>92.63</c:v>
                </c:pt>
                <c:pt idx="1268">
                  <c:v>93.12666666666659</c:v>
                </c:pt>
                <c:pt idx="1269">
                  <c:v>94.18249999999991</c:v>
                </c:pt>
                <c:pt idx="1270">
                  <c:v>92.8166666666666</c:v>
                </c:pt>
                <c:pt idx="1271">
                  <c:v>89.6491666666666</c:v>
                </c:pt>
                <c:pt idx="1272">
                  <c:v>89.695</c:v>
                </c:pt>
                <c:pt idx="1273">
                  <c:v>90.16500000000001</c:v>
                </c:pt>
                <c:pt idx="1274">
                  <c:v>92.225</c:v>
                </c:pt>
                <c:pt idx="1275">
                  <c:v>91.505</c:v>
                </c:pt>
                <c:pt idx="1276">
                  <c:v>95.18583333333331</c:v>
                </c:pt>
                <c:pt idx="1277">
                  <c:v>92.6341666666666</c:v>
                </c:pt>
                <c:pt idx="1278">
                  <c:v>91.8541666666666</c:v>
                </c:pt>
                <c:pt idx="1279">
                  <c:v>88.7341666666666</c:v>
                </c:pt>
                <c:pt idx="1280">
                  <c:v>97.85428571428569</c:v>
                </c:pt>
                <c:pt idx="1281">
                  <c:v>90.2666666666666</c:v>
                </c:pt>
                <c:pt idx="1282">
                  <c:v>93.3166666666666</c:v>
                </c:pt>
                <c:pt idx="1283">
                  <c:v>91.0591666666666</c:v>
                </c:pt>
                <c:pt idx="1284">
                  <c:v>96.3808333333333</c:v>
                </c:pt>
                <c:pt idx="1285">
                  <c:v>94.4458333333333</c:v>
                </c:pt>
                <c:pt idx="1286">
                  <c:v>89.9916666666666</c:v>
                </c:pt>
                <c:pt idx="1287">
                  <c:v>93.04333333333329</c:v>
                </c:pt>
                <c:pt idx="1288">
                  <c:v>92.8</c:v>
                </c:pt>
                <c:pt idx="1289">
                  <c:v>92.62</c:v>
                </c:pt>
                <c:pt idx="1290">
                  <c:v>89.62666666666659</c:v>
                </c:pt>
                <c:pt idx="1291">
                  <c:v>96.4433333333333</c:v>
                </c:pt>
                <c:pt idx="1292">
                  <c:v>95.7825</c:v>
                </c:pt>
                <c:pt idx="1293">
                  <c:v>91.2425</c:v>
                </c:pt>
                <c:pt idx="1294">
                  <c:v>94.8249999999999</c:v>
                </c:pt>
                <c:pt idx="1295">
                  <c:v>97.9024999999999</c:v>
                </c:pt>
                <c:pt idx="1296">
                  <c:v>88.7833333333333</c:v>
                </c:pt>
                <c:pt idx="1297">
                  <c:v>93.2799999999999</c:v>
                </c:pt>
                <c:pt idx="1298">
                  <c:v>89.87666666666659</c:v>
                </c:pt>
                <c:pt idx="1299">
                  <c:v>93.4483333333333</c:v>
                </c:pt>
                <c:pt idx="1300">
                  <c:v>89.7108333333333</c:v>
                </c:pt>
                <c:pt idx="1301">
                  <c:v>93.5483333333333</c:v>
                </c:pt>
                <c:pt idx="1302">
                  <c:v>97.10250000000001</c:v>
                </c:pt>
                <c:pt idx="1303">
                  <c:v>93.54</c:v>
                </c:pt>
                <c:pt idx="1304">
                  <c:v>96.0174999999999</c:v>
                </c:pt>
                <c:pt idx="1305">
                  <c:v>95.88</c:v>
                </c:pt>
                <c:pt idx="1306">
                  <c:v>97.2791666666666</c:v>
                </c:pt>
                <c:pt idx="1307">
                  <c:v>92.1866666666666</c:v>
                </c:pt>
                <c:pt idx="1308">
                  <c:v>92.5733333333333</c:v>
                </c:pt>
                <c:pt idx="1309">
                  <c:v>92.2924999999999</c:v>
                </c:pt>
                <c:pt idx="1310">
                  <c:v>89.8566666666666</c:v>
                </c:pt>
                <c:pt idx="1311">
                  <c:v>95.3958333333333</c:v>
                </c:pt>
                <c:pt idx="1312">
                  <c:v>90.5158333333333</c:v>
                </c:pt>
                <c:pt idx="1313">
                  <c:v>91.7266666666666</c:v>
                </c:pt>
                <c:pt idx="1314">
                  <c:v>93.3374999999999</c:v>
                </c:pt>
                <c:pt idx="1315">
                  <c:v>94.0408333333333</c:v>
                </c:pt>
                <c:pt idx="1316">
                  <c:v>91.49583333333329</c:v>
                </c:pt>
                <c:pt idx="1317">
                  <c:v>91.9258333333333</c:v>
                </c:pt>
                <c:pt idx="1318">
                  <c:v>95.8208333333333</c:v>
                </c:pt>
                <c:pt idx="1319">
                  <c:v>96.0741666666666</c:v>
                </c:pt>
                <c:pt idx="1320">
                  <c:v>89.605</c:v>
                </c:pt>
                <c:pt idx="1321">
                  <c:v>94.2025</c:v>
                </c:pt>
                <c:pt idx="1322">
                  <c:v>94.43</c:v>
                </c:pt>
                <c:pt idx="1323">
                  <c:v>92.0566666666666</c:v>
                </c:pt>
                <c:pt idx="1324">
                  <c:v>93.2258333333333</c:v>
                </c:pt>
                <c:pt idx="1325">
                  <c:v>89.435</c:v>
                </c:pt>
                <c:pt idx="1326">
                  <c:v>89.13249999999999</c:v>
                </c:pt>
                <c:pt idx="1327">
                  <c:v>92.0774999999999</c:v>
                </c:pt>
                <c:pt idx="1328">
                  <c:v>89.79583333333331</c:v>
                </c:pt>
                <c:pt idx="1329">
                  <c:v>91.335</c:v>
                </c:pt>
                <c:pt idx="1330">
                  <c:v>91.1491666666666</c:v>
                </c:pt>
                <c:pt idx="1331">
                  <c:v>91.0808333333333</c:v>
                </c:pt>
                <c:pt idx="1332">
                  <c:v>93.5091666666666</c:v>
                </c:pt>
                <c:pt idx="1333">
                  <c:v>92.4108333333333</c:v>
                </c:pt>
                <c:pt idx="1334">
                  <c:v>91.29333333333329</c:v>
                </c:pt>
                <c:pt idx="1335">
                  <c:v>90.8941666666666</c:v>
                </c:pt>
                <c:pt idx="1336">
                  <c:v>92.7774999999999</c:v>
                </c:pt>
                <c:pt idx="1337">
                  <c:v>94.9325</c:v>
                </c:pt>
                <c:pt idx="1338">
                  <c:v>92.4341666666666</c:v>
                </c:pt>
                <c:pt idx="1339">
                  <c:v>93.0466666666666</c:v>
                </c:pt>
                <c:pt idx="1340">
                  <c:v>93.4225</c:v>
                </c:pt>
                <c:pt idx="1341">
                  <c:v>97.3491666666666</c:v>
                </c:pt>
                <c:pt idx="1342">
                  <c:v>96.46545454545451</c:v>
                </c:pt>
                <c:pt idx="1343">
                  <c:v>92.75</c:v>
                </c:pt>
                <c:pt idx="1344">
                  <c:v>92.2733333333333</c:v>
                </c:pt>
                <c:pt idx="1345">
                  <c:v>88.79333333333329</c:v>
                </c:pt>
                <c:pt idx="1346">
                  <c:v>87.6316666666666</c:v>
                </c:pt>
                <c:pt idx="1347">
                  <c:v>90.6841666666666</c:v>
                </c:pt>
                <c:pt idx="1348">
                  <c:v>90.2149999999999</c:v>
                </c:pt>
                <c:pt idx="1349">
                  <c:v>93.0183333333333</c:v>
                </c:pt>
                <c:pt idx="1350">
                  <c:v>94.705</c:v>
                </c:pt>
                <c:pt idx="1351">
                  <c:v>94.6641666666666</c:v>
                </c:pt>
                <c:pt idx="1352">
                  <c:v>92.75</c:v>
                </c:pt>
                <c:pt idx="1353">
                  <c:v>91.3899999999999</c:v>
                </c:pt>
                <c:pt idx="1354">
                  <c:v>93.83</c:v>
                </c:pt>
                <c:pt idx="1355">
                  <c:v>92.7083333333333</c:v>
                </c:pt>
                <c:pt idx="1356">
                  <c:v>91.6008333333333</c:v>
                </c:pt>
                <c:pt idx="1357">
                  <c:v>89.9425</c:v>
                </c:pt>
                <c:pt idx="1358">
                  <c:v>96.8275</c:v>
                </c:pt>
                <c:pt idx="1359">
                  <c:v>95.6466666666666</c:v>
                </c:pt>
                <c:pt idx="1360">
                  <c:v>91.2366666666666</c:v>
                </c:pt>
                <c:pt idx="1361">
                  <c:v>91.3058333333333</c:v>
                </c:pt>
                <c:pt idx="1362">
                  <c:v>90.5966666666666</c:v>
                </c:pt>
                <c:pt idx="1363">
                  <c:v>95.46</c:v>
                </c:pt>
                <c:pt idx="1364">
                  <c:v>95.66249999999989</c:v>
                </c:pt>
                <c:pt idx="1365">
                  <c:v>97.9458333333333</c:v>
                </c:pt>
                <c:pt idx="1366">
                  <c:v>92.9975</c:v>
                </c:pt>
                <c:pt idx="1367">
                  <c:v>95.6191666666666</c:v>
                </c:pt>
                <c:pt idx="1368">
                  <c:v>94.3691666666666</c:v>
                </c:pt>
                <c:pt idx="1369">
                  <c:v>88.0183333333333</c:v>
                </c:pt>
                <c:pt idx="1370">
                  <c:v>90.9316666666666</c:v>
                </c:pt>
                <c:pt idx="1371">
                  <c:v>94.17083333333331</c:v>
                </c:pt>
                <c:pt idx="1372">
                  <c:v>96.8141666666666</c:v>
                </c:pt>
                <c:pt idx="1373">
                  <c:v>92.745</c:v>
                </c:pt>
                <c:pt idx="1374">
                  <c:v>89.8866666666666</c:v>
                </c:pt>
                <c:pt idx="1375">
                  <c:v>91.8945454545454</c:v>
                </c:pt>
                <c:pt idx="1376">
                  <c:v>90.0557142857142</c:v>
                </c:pt>
                <c:pt idx="1377">
                  <c:v>92.5258333333333</c:v>
                </c:pt>
                <c:pt idx="1378">
                  <c:v>93.71875</c:v>
                </c:pt>
                <c:pt idx="1379">
                  <c:v>94.43583333333331</c:v>
                </c:pt>
                <c:pt idx="1380">
                  <c:v>95.4191666666666</c:v>
                </c:pt>
                <c:pt idx="1381">
                  <c:v>94.8399999999999</c:v>
                </c:pt>
                <c:pt idx="1382">
                  <c:v>90.7216666666666</c:v>
                </c:pt>
                <c:pt idx="1383">
                  <c:v>97.6366666666666</c:v>
                </c:pt>
                <c:pt idx="1384">
                  <c:v>90.5483333333333</c:v>
                </c:pt>
                <c:pt idx="1385">
                  <c:v>91.2508333333333</c:v>
                </c:pt>
                <c:pt idx="1386">
                  <c:v>92.0991666666666</c:v>
                </c:pt>
                <c:pt idx="1387">
                  <c:v>92.0972727272727</c:v>
                </c:pt>
                <c:pt idx="1388">
                  <c:v>97.9528571428571</c:v>
                </c:pt>
                <c:pt idx="1389">
                  <c:v>92.2066666666666</c:v>
                </c:pt>
                <c:pt idx="1390">
                  <c:v>96.4433333333333</c:v>
                </c:pt>
                <c:pt idx="1391">
                  <c:v>94.2766666666666</c:v>
                </c:pt>
                <c:pt idx="1392">
                  <c:v>90.67666666666661</c:v>
                </c:pt>
                <c:pt idx="1393">
                  <c:v>92.7891666666666</c:v>
                </c:pt>
                <c:pt idx="1394">
                  <c:v>87.26333333333331</c:v>
                </c:pt>
                <c:pt idx="1395">
                  <c:v>91.4716666666666</c:v>
                </c:pt>
                <c:pt idx="1396">
                  <c:v>96.0641666666666</c:v>
                </c:pt>
                <c:pt idx="1397">
                  <c:v>95.4941666666666</c:v>
                </c:pt>
                <c:pt idx="1398">
                  <c:v>94.4316666666666</c:v>
                </c:pt>
                <c:pt idx="1399">
                  <c:v>92.8424999999999</c:v>
                </c:pt>
                <c:pt idx="1400">
                  <c:v>97.06083333333331</c:v>
                </c:pt>
                <c:pt idx="1401">
                  <c:v>92.7966666666666</c:v>
                </c:pt>
                <c:pt idx="1402">
                  <c:v>92.505</c:v>
                </c:pt>
                <c:pt idx="1403">
                  <c:v>92.4841666666666</c:v>
                </c:pt>
                <c:pt idx="1404">
                  <c:v>91.757</c:v>
                </c:pt>
                <c:pt idx="1405">
                  <c:v>93.0808333333333</c:v>
                </c:pt>
                <c:pt idx="1406">
                  <c:v>92.68000000000001</c:v>
                </c:pt>
                <c:pt idx="1407">
                  <c:v>91.6341666666666</c:v>
                </c:pt>
                <c:pt idx="1408">
                  <c:v>95.1116666666666</c:v>
                </c:pt>
                <c:pt idx="1409">
                  <c:v>93.985</c:v>
                </c:pt>
                <c:pt idx="1410">
                  <c:v>94.455</c:v>
                </c:pt>
                <c:pt idx="1411">
                  <c:v>92.7975</c:v>
                </c:pt>
                <c:pt idx="1412">
                  <c:v>93.0241666666666</c:v>
                </c:pt>
                <c:pt idx="1413">
                  <c:v>92.905</c:v>
                </c:pt>
                <c:pt idx="1414">
                  <c:v>92.0183333333333</c:v>
                </c:pt>
                <c:pt idx="1415">
                  <c:v>94.9125</c:v>
                </c:pt>
                <c:pt idx="1416">
                  <c:v>93.8591666666666</c:v>
                </c:pt>
                <c:pt idx="1417">
                  <c:v>91.6866666666666</c:v>
                </c:pt>
                <c:pt idx="1418">
                  <c:v>93.88583333333329</c:v>
                </c:pt>
                <c:pt idx="1419">
                  <c:v>93.3266666666666</c:v>
                </c:pt>
                <c:pt idx="1420">
                  <c:v>94.9375</c:v>
                </c:pt>
                <c:pt idx="1421">
                  <c:v>94.24583333333329</c:v>
                </c:pt>
                <c:pt idx="1422">
                  <c:v>89.9783333333333</c:v>
                </c:pt>
                <c:pt idx="1423">
                  <c:v>93.0316666666666</c:v>
                </c:pt>
                <c:pt idx="1424">
                  <c:v>92.2708333333333</c:v>
                </c:pt>
                <c:pt idx="1425">
                  <c:v>93.9758333333333</c:v>
                </c:pt>
                <c:pt idx="1426">
                  <c:v>91.39</c:v>
                </c:pt>
                <c:pt idx="1427">
                  <c:v>89.6966666666666</c:v>
                </c:pt>
                <c:pt idx="1428">
                  <c:v>94.9491666666666</c:v>
                </c:pt>
                <c:pt idx="1429">
                  <c:v>93.5383333333333</c:v>
                </c:pt>
                <c:pt idx="1430">
                  <c:v>93.5866666666666</c:v>
                </c:pt>
                <c:pt idx="1431">
                  <c:v>91.4533333333333</c:v>
                </c:pt>
                <c:pt idx="1432">
                  <c:v>92.62</c:v>
                </c:pt>
                <c:pt idx="1433">
                  <c:v>95.2983333333333</c:v>
                </c:pt>
                <c:pt idx="1434">
                  <c:v>92.4125</c:v>
                </c:pt>
                <c:pt idx="1435">
                  <c:v>90.3666666666666</c:v>
                </c:pt>
                <c:pt idx="1436">
                  <c:v>92.2508333333333</c:v>
                </c:pt>
                <c:pt idx="1437">
                  <c:v>91.97</c:v>
                </c:pt>
                <c:pt idx="1438">
                  <c:v>93.7575</c:v>
                </c:pt>
                <c:pt idx="1439">
                  <c:v>95.6458333333333</c:v>
                </c:pt>
                <c:pt idx="1440">
                  <c:v>92.8783333333333</c:v>
                </c:pt>
                <c:pt idx="1441">
                  <c:v>92.85583333333329</c:v>
                </c:pt>
                <c:pt idx="1442">
                  <c:v>93.115</c:v>
                </c:pt>
                <c:pt idx="1443">
                  <c:v>92.2124999999999</c:v>
                </c:pt>
                <c:pt idx="1444">
                  <c:v>93.2191666666666</c:v>
                </c:pt>
                <c:pt idx="1445">
                  <c:v>93.7874999999999</c:v>
                </c:pt>
                <c:pt idx="1446">
                  <c:v>94.3299999999999</c:v>
                </c:pt>
                <c:pt idx="1447">
                  <c:v>95.2241666666666</c:v>
                </c:pt>
                <c:pt idx="1448">
                  <c:v>92.9408333333333</c:v>
                </c:pt>
                <c:pt idx="1449">
                  <c:v>90.1316666666666</c:v>
                </c:pt>
                <c:pt idx="1450">
                  <c:v>90.2141666666666</c:v>
                </c:pt>
                <c:pt idx="1451">
                  <c:v>91.85833333333331</c:v>
                </c:pt>
                <c:pt idx="1452">
                  <c:v>96.48</c:v>
                </c:pt>
                <c:pt idx="1453">
                  <c:v>96.3158333333333</c:v>
                </c:pt>
                <c:pt idx="1454">
                  <c:v>95.2591666666666</c:v>
                </c:pt>
                <c:pt idx="1455">
                  <c:v>95.25</c:v>
                </c:pt>
                <c:pt idx="1456">
                  <c:v>94.1225</c:v>
                </c:pt>
                <c:pt idx="1457">
                  <c:v>92.79</c:v>
                </c:pt>
                <c:pt idx="1458">
                  <c:v>90.6883333333333</c:v>
                </c:pt>
                <c:pt idx="1459">
                  <c:v>96.1525</c:v>
                </c:pt>
              </c:numCache>
            </c:numRef>
          </c:xVal>
          <c:yVal>
            <c:numRef>
              <c:f>'Water Trading Repository Table'!$B$3:$B$1462</c:f>
              <c:numCache>
                <c:formatCode>0.00</c:formatCode>
                <c:ptCount val="1460"/>
                <c:pt idx="0">
                  <c:v>2674.4305</c:v>
                </c:pt>
                <c:pt idx="1">
                  <c:v>2576.12783333333</c:v>
                </c:pt>
                <c:pt idx="2">
                  <c:v>2131.98195833333</c:v>
                </c:pt>
                <c:pt idx="3">
                  <c:v>2772.05595833333</c:v>
                </c:pt>
                <c:pt idx="4">
                  <c:v>2143.486625</c:v>
                </c:pt>
                <c:pt idx="5">
                  <c:v>2682.031125</c:v>
                </c:pt>
                <c:pt idx="6">
                  <c:v>1788.07475</c:v>
                </c:pt>
                <c:pt idx="7">
                  <c:v>2082.84509090909</c:v>
                </c:pt>
                <c:pt idx="8">
                  <c:v>1815.8505</c:v>
                </c:pt>
                <c:pt idx="9">
                  <c:v>2219.27536363636</c:v>
                </c:pt>
                <c:pt idx="10">
                  <c:v>2142.3453</c:v>
                </c:pt>
                <c:pt idx="11">
                  <c:v>2169.74370833333</c:v>
                </c:pt>
                <c:pt idx="12">
                  <c:v>2228.9215</c:v>
                </c:pt>
                <c:pt idx="13">
                  <c:v>2289.449</c:v>
                </c:pt>
                <c:pt idx="14">
                  <c:v>1966.19391666666</c:v>
                </c:pt>
                <c:pt idx="15">
                  <c:v>2222.98404166666</c:v>
                </c:pt>
                <c:pt idx="16">
                  <c:v>1651.58858333333</c:v>
                </c:pt>
                <c:pt idx="17">
                  <c:v>1957.57495833333</c:v>
                </c:pt>
                <c:pt idx="18">
                  <c:v>1865.02499999999</c:v>
                </c:pt>
                <c:pt idx="19">
                  <c:v>2157.29333333333</c:v>
                </c:pt>
                <c:pt idx="20">
                  <c:v>1933.90079166666</c:v>
                </c:pt>
                <c:pt idx="21">
                  <c:v>2161.194375</c:v>
                </c:pt>
                <c:pt idx="22">
                  <c:v>1672.51316666666</c:v>
                </c:pt>
                <c:pt idx="23">
                  <c:v>1928.05904166666</c:v>
                </c:pt>
                <c:pt idx="24">
                  <c:v>1863.63699999999</c:v>
                </c:pt>
                <c:pt idx="25">
                  <c:v>2185.68658333333</c:v>
                </c:pt>
                <c:pt idx="26">
                  <c:v>2185.57604166666</c:v>
                </c:pt>
                <c:pt idx="27">
                  <c:v>3175.27691666666</c:v>
                </c:pt>
                <c:pt idx="28">
                  <c:v>2648.79408333333</c:v>
                </c:pt>
                <c:pt idx="29">
                  <c:v>3164.51675</c:v>
                </c:pt>
                <c:pt idx="30">
                  <c:v>2308.03954166666</c:v>
                </c:pt>
                <c:pt idx="31">
                  <c:v>2417.77904166666</c:v>
                </c:pt>
                <c:pt idx="32">
                  <c:v>1961.419625</c:v>
                </c:pt>
                <c:pt idx="33">
                  <c:v>2127.07145833333</c:v>
                </c:pt>
                <c:pt idx="34">
                  <c:v>2004.69231249999</c:v>
                </c:pt>
                <c:pt idx="35">
                  <c:v>2200.499</c:v>
                </c:pt>
                <c:pt idx="36">
                  <c:v>1839.56214285714</c:v>
                </c:pt>
                <c:pt idx="37">
                  <c:v>2184.156125</c:v>
                </c:pt>
                <c:pt idx="38">
                  <c:v>1748.4125</c:v>
                </c:pt>
                <c:pt idx="39">
                  <c:v>2417.65070833333</c:v>
                </c:pt>
                <c:pt idx="40">
                  <c:v>2067.54829166666</c:v>
                </c:pt>
                <c:pt idx="41">
                  <c:v>2572.71675</c:v>
                </c:pt>
                <c:pt idx="42">
                  <c:v>2070.56383333333</c:v>
                </c:pt>
                <c:pt idx="43">
                  <c:v>2702.10716666666</c:v>
                </c:pt>
                <c:pt idx="44">
                  <c:v>2155.50554166666</c:v>
                </c:pt>
                <c:pt idx="45">
                  <c:v>2449.97354166666</c:v>
                </c:pt>
                <c:pt idx="46">
                  <c:v>1994.98945454545</c:v>
                </c:pt>
                <c:pt idx="47">
                  <c:v>2281.83491666666</c:v>
                </c:pt>
                <c:pt idx="48">
                  <c:v>1951.52633333333</c:v>
                </c:pt>
                <c:pt idx="49">
                  <c:v>2341.05929166666</c:v>
                </c:pt>
                <c:pt idx="50">
                  <c:v>1823.69091666666</c:v>
                </c:pt>
                <c:pt idx="51">
                  <c:v>2288.37904166666</c:v>
                </c:pt>
                <c:pt idx="52">
                  <c:v>1833.969625</c:v>
                </c:pt>
                <c:pt idx="53">
                  <c:v>2465.66325</c:v>
                </c:pt>
                <c:pt idx="54">
                  <c:v>1844.722</c:v>
                </c:pt>
                <c:pt idx="55">
                  <c:v>2259.03716666666</c:v>
                </c:pt>
                <c:pt idx="56">
                  <c:v>1988.96608333333</c:v>
                </c:pt>
                <c:pt idx="57">
                  <c:v>2498.43016666666</c:v>
                </c:pt>
                <c:pt idx="58">
                  <c:v>2064.48324999999</c:v>
                </c:pt>
                <c:pt idx="59">
                  <c:v>2629.69354166666</c:v>
                </c:pt>
                <c:pt idx="60">
                  <c:v>2088.80875</c:v>
                </c:pt>
                <c:pt idx="61">
                  <c:v>2670.88983333333</c:v>
                </c:pt>
                <c:pt idx="62">
                  <c:v>2061.80587499999</c:v>
                </c:pt>
                <c:pt idx="63">
                  <c:v>2388.200625</c:v>
                </c:pt>
                <c:pt idx="64">
                  <c:v>2012.08266666666</c:v>
                </c:pt>
                <c:pt idx="65">
                  <c:v>2765.58395833333</c:v>
                </c:pt>
                <c:pt idx="66">
                  <c:v>1877.67058333333</c:v>
                </c:pt>
                <c:pt idx="67">
                  <c:v>2193.59641666666</c:v>
                </c:pt>
                <c:pt idx="68">
                  <c:v>2175.58921428571</c:v>
                </c:pt>
                <c:pt idx="69">
                  <c:v>2378.29995833333</c:v>
                </c:pt>
                <c:pt idx="70">
                  <c:v>2051.62914285714</c:v>
                </c:pt>
                <c:pt idx="71">
                  <c:v>2120.047875</c:v>
                </c:pt>
                <c:pt idx="72">
                  <c:v>1760.261375</c:v>
                </c:pt>
                <c:pt idx="73">
                  <c:v>2111.64145833333</c:v>
                </c:pt>
                <c:pt idx="74">
                  <c:v>2026.51229166666</c:v>
                </c:pt>
                <c:pt idx="75">
                  <c:v>2289.05620833333</c:v>
                </c:pt>
                <c:pt idx="76">
                  <c:v>1996.34679166666</c:v>
                </c:pt>
                <c:pt idx="77">
                  <c:v>2194.73129166666</c:v>
                </c:pt>
                <c:pt idx="78">
                  <c:v>1922.08879166666</c:v>
                </c:pt>
                <c:pt idx="79">
                  <c:v>2188.25929166666</c:v>
                </c:pt>
                <c:pt idx="80">
                  <c:v>1805.33145833333</c:v>
                </c:pt>
                <c:pt idx="81">
                  <c:v>1953.63308333333</c:v>
                </c:pt>
                <c:pt idx="82">
                  <c:v>1709.93233333333</c:v>
                </c:pt>
                <c:pt idx="83">
                  <c:v>2004.21187499999</c:v>
                </c:pt>
                <c:pt idx="84">
                  <c:v>1882.41370833333</c:v>
                </c:pt>
                <c:pt idx="85">
                  <c:v>2126.41379166666</c:v>
                </c:pt>
                <c:pt idx="86">
                  <c:v>2547.82225</c:v>
                </c:pt>
                <c:pt idx="87">
                  <c:v>3266.07708333333</c:v>
                </c:pt>
                <c:pt idx="88">
                  <c:v>2419.28275</c:v>
                </c:pt>
                <c:pt idx="89">
                  <c:v>2691.45399999999</c:v>
                </c:pt>
                <c:pt idx="90">
                  <c:v>2256.86075</c:v>
                </c:pt>
                <c:pt idx="91">
                  <c:v>2775.10066666666</c:v>
                </c:pt>
                <c:pt idx="92">
                  <c:v>2142.85258333333</c:v>
                </c:pt>
                <c:pt idx="93">
                  <c:v>2670.64508333333</c:v>
                </c:pt>
                <c:pt idx="94">
                  <c:v>1874.96795833333</c:v>
                </c:pt>
                <c:pt idx="95">
                  <c:v>2058.61191666666</c:v>
                </c:pt>
                <c:pt idx="96">
                  <c:v>1985.4231</c:v>
                </c:pt>
                <c:pt idx="97">
                  <c:v>2291.04</c:v>
                </c:pt>
                <c:pt idx="98">
                  <c:v>2199.879625</c:v>
                </c:pt>
                <c:pt idx="99">
                  <c:v>2610.51429166666</c:v>
                </c:pt>
                <c:pt idx="100">
                  <c:v>2211.90070833333</c:v>
                </c:pt>
                <c:pt idx="101">
                  <c:v>3203.99358333333</c:v>
                </c:pt>
                <c:pt idx="102">
                  <c:v>2531.77875</c:v>
                </c:pt>
                <c:pt idx="103">
                  <c:v>3296.54145833333</c:v>
                </c:pt>
                <c:pt idx="104">
                  <c:v>2438.704875</c:v>
                </c:pt>
                <c:pt idx="105">
                  <c:v>2403.74920833333</c:v>
                </c:pt>
                <c:pt idx="106">
                  <c:v>1741.94345833333</c:v>
                </c:pt>
                <c:pt idx="107">
                  <c:v>1985.73895833333</c:v>
                </c:pt>
                <c:pt idx="108">
                  <c:v>1658.63741666666</c:v>
                </c:pt>
                <c:pt idx="109">
                  <c:v>2032.00670833333</c:v>
                </c:pt>
                <c:pt idx="110">
                  <c:v>2014.14358333333</c:v>
                </c:pt>
                <c:pt idx="111">
                  <c:v>2763.39149999999</c:v>
                </c:pt>
                <c:pt idx="112">
                  <c:v>2260.07733333333</c:v>
                </c:pt>
                <c:pt idx="113">
                  <c:v>3089.39804166666</c:v>
                </c:pt>
                <c:pt idx="114">
                  <c:v>2268.41604166666</c:v>
                </c:pt>
                <c:pt idx="115">
                  <c:v>2928.504125</c:v>
                </c:pt>
                <c:pt idx="116">
                  <c:v>2219.08508333333</c:v>
                </c:pt>
                <c:pt idx="117">
                  <c:v>2785.351</c:v>
                </c:pt>
                <c:pt idx="118">
                  <c:v>2022.31391666666</c:v>
                </c:pt>
                <c:pt idx="119">
                  <c:v>2246.174625</c:v>
                </c:pt>
                <c:pt idx="120">
                  <c:v>1955.92941666666</c:v>
                </c:pt>
                <c:pt idx="121">
                  <c:v>2746.75520833333</c:v>
                </c:pt>
                <c:pt idx="122">
                  <c:v>1767.717125</c:v>
                </c:pt>
                <c:pt idx="123">
                  <c:v>2275.62616666666</c:v>
                </c:pt>
                <c:pt idx="124">
                  <c:v>2016.70516666666</c:v>
                </c:pt>
                <c:pt idx="125">
                  <c:v>2550.789</c:v>
                </c:pt>
                <c:pt idx="126">
                  <c:v>1815.82908333333</c:v>
                </c:pt>
                <c:pt idx="127">
                  <c:v>2059.78404166666</c:v>
                </c:pt>
                <c:pt idx="128">
                  <c:v>1758.11533333333</c:v>
                </c:pt>
                <c:pt idx="129">
                  <c:v>2062.889875</c:v>
                </c:pt>
                <c:pt idx="130">
                  <c:v>2008.605625</c:v>
                </c:pt>
                <c:pt idx="131">
                  <c:v>2403.17054166666</c:v>
                </c:pt>
                <c:pt idx="132">
                  <c:v>1802.78075</c:v>
                </c:pt>
                <c:pt idx="133">
                  <c:v>2012.33841666666</c:v>
                </c:pt>
                <c:pt idx="134">
                  <c:v>1925.64695833333</c:v>
                </c:pt>
                <c:pt idx="135">
                  <c:v>2278.76370833333</c:v>
                </c:pt>
                <c:pt idx="136">
                  <c:v>2003.20657142857</c:v>
                </c:pt>
                <c:pt idx="137">
                  <c:v>2089.93858333333</c:v>
                </c:pt>
                <c:pt idx="138">
                  <c:v>1675.94927272727</c:v>
                </c:pt>
                <c:pt idx="139">
                  <c:v>2098.66945833333</c:v>
                </c:pt>
                <c:pt idx="140">
                  <c:v>1905.87735</c:v>
                </c:pt>
                <c:pt idx="141">
                  <c:v>2054.77229166666</c:v>
                </c:pt>
                <c:pt idx="142">
                  <c:v>1897.8969090909</c:v>
                </c:pt>
                <c:pt idx="143">
                  <c:v>2157.90275</c:v>
                </c:pt>
                <c:pt idx="144">
                  <c:v>2109.0095</c:v>
                </c:pt>
                <c:pt idx="145">
                  <c:v>2259.53731818181</c:v>
                </c:pt>
                <c:pt idx="146">
                  <c:v>2036.0522</c:v>
                </c:pt>
                <c:pt idx="147">
                  <c:v>2303.133875</c:v>
                </c:pt>
                <c:pt idx="148">
                  <c:v>1791.68449999999</c:v>
                </c:pt>
                <c:pt idx="149">
                  <c:v>2076.2275</c:v>
                </c:pt>
                <c:pt idx="150">
                  <c:v>1771.01158333333</c:v>
                </c:pt>
                <c:pt idx="151">
                  <c:v>2304.18295833333</c:v>
                </c:pt>
                <c:pt idx="152">
                  <c:v>2108.38570833333</c:v>
                </c:pt>
                <c:pt idx="153">
                  <c:v>2577.164625</c:v>
                </c:pt>
                <c:pt idx="154">
                  <c:v>2107.15958333333</c:v>
                </c:pt>
                <c:pt idx="155">
                  <c:v>2527.91441666666</c:v>
                </c:pt>
                <c:pt idx="156">
                  <c:v>2046.20375</c:v>
                </c:pt>
                <c:pt idx="157">
                  <c:v>2268.36779166666</c:v>
                </c:pt>
                <c:pt idx="158">
                  <c:v>1968.24409090909</c:v>
                </c:pt>
                <c:pt idx="159">
                  <c:v>2173.028625</c:v>
                </c:pt>
                <c:pt idx="160">
                  <c:v>2010.48955555555</c:v>
                </c:pt>
                <c:pt idx="161">
                  <c:v>2118.190375</c:v>
                </c:pt>
                <c:pt idx="162">
                  <c:v>1785.15037499999</c:v>
                </c:pt>
                <c:pt idx="163">
                  <c:v>1962.36544999999</c:v>
                </c:pt>
                <c:pt idx="164">
                  <c:v>1752.3129</c:v>
                </c:pt>
                <c:pt idx="165">
                  <c:v>1970.06404545454</c:v>
                </c:pt>
                <c:pt idx="166">
                  <c:v>2105.802125</c:v>
                </c:pt>
                <c:pt idx="167">
                  <c:v>2244.61220833333</c:v>
                </c:pt>
                <c:pt idx="168">
                  <c:v>2130.47057142857</c:v>
                </c:pt>
                <c:pt idx="169">
                  <c:v>2107.23454166666</c:v>
                </c:pt>
                <c:pt idx="170">
                  <c:v>1890.046125</c:v>
                </c:pt>
                <c:pt idx="171">
                  <c:v>2064.86241666666</c:v>
                </c:pt>
                <c:pt idx="172">
                  <c:v>1992.39727777777</c:v>
                </c:pt>
                <c:pt idx="173">
                  <c:v>2193.59583333333</c:v>
                </c:pt>
                <c:pt idx="174">
                  <c:v>1713.057875</c:v>
                </c:pt>
                <c:pt idx="175">
                  <c:v>1844.64211111111</c:v>
                </c:pt>
                <c:pt idx="176">
                  <c:v>1794.3062</c:v>
                </c:pt>
                <c:pt idx="177">
                  <c:v>1879.98222222222</c:v>
                </c:pt>
                <c:pt idx="178">
                  <c:v>1726.26783333333</c:v>
                </c:pt>
                <c:pt idx="179">
                  <c:v>1909.55291666666</c:v>
                </c:pt>
                <c:pt idx="180">
                  <c:v>1895.53734999999</c:v>
                </c:pt>
                <c:pt idx="181">
                  <c:v>2075.28145833333</c:v>
                </c:pt>
                <c:pt idx="182">
                  <c:v>2204.4625</c:v>
                </c:pt>
                <c:pt idx="183">
                  <c:v>2647.48058333333</c:v>
                </c:pt>
                <c:pt idx="184">
                  <c:v>1895.28920833333</c:v>
                </c:pt>
                <c:pt idx="185">
                  <c:v>2096.71670833333</c:v>
                </c:pt>
                <c:pt idx="186">
                  <c:v>2094.10083333333</c:v>
                </c:pt>
                <c:pt idx="187">
                  <c:v>2630.43091666666</c:v>
                </c:pt>
                <c:pt idx="188">
                  <c:v>1754.18574999999</c:v>
                </c:pt>
                <c:pt idx="189">
                  <c:v>1884.88554545454</c:v>
                </c:pt>
                <c:pt idx="190">
                  <c:v>1949.35475</c:v>
                </c:pt>
                <c:pt idx="191">
                  <c:v>2305.11054166666</c:v>
                </c:pt>
                <c:pt idx="192">
                  <c:v>2093.98512499999</c:v>
                </c:pt>
                <c:pt idx="193">
                  <c:v>2421.53862499999</c:v>
                </c:pt>
                <c:pt idx="194">
                  <c:v>1716.26629166666</c:v>
                </c:pt>
                <c:pt idx="195">
                  <c:v>1981.66070833333</c:v>
                </c:pt>
                <c:pt idx="196">
                  <c:v>1874.97291666666</c:v>
                </c:pt>
                <c:pt idx="197">
                  <c:v>2096.99399999999</c:v>
                </c:pt>
                <c:pt idx="198">
                  <c:v>1859.77166666666</c:v>
                </c:pt>
                <c:pt idx="199">
                  <c:v>2115.2125</c:v>
                </c:pt>
                <c:pt idx="200">
                  <c:v>2080.55758333333</c:v>
                </c:pt>
                <c:pt idx="201">
                  <c:v>2572.006</c:v>
                </c:pt>
                <c:pt idx="202">
                  <c:v>1915.4982</c:v>
                </c:pt>
                <c:pt idx="203">
                  <c:v>2139.759</c:v>
                </c:pt>
                <c:pt idx="204">
                  <c:v>1821.26558333333</c:v>
                </c:pt>
                <c:pt idx="205">
                  <c:v>2098.18991666666</c:v>
                </c:pt>
                <c:pt idx="206">
                  <c:v>1740.50766666666</c:v>
                </c:pt>
                <c:pt idx="207">
                  <c:v>2164.19929166666</c:v>
                </c:pt>
                <c:pt idx="208">
                  <c:v>2045.94541666666</c:v>
                </c:pt>
                <c:pt idx="209">
                  <c:v>2398.56170833333</c:v>
                </c:pt>
                <c:pt idx="210">
                  <c:v>2048.9235</c:v>
                </c:pt>
                <c:pt idx="211">
                  <c:v>2373.506</c:v>
                </c:pt>
                <c:pt idx="212">
                  <c:v>1995.30845833333</c:v>
                </c:pt>
                <c:pt idx="213">
                  <c:v>2278.07858333333</c:v>
                </c:pt>
                <c:pt idx="214">
                  <c:v>1923.85266666666</c:v>
                </c:pt>
                <c:pt idx="215">
                  <c:v>2298.48358333333</c:v>
                </c:pt>
                <c:pt idx="216">
                  <c:v>1924.03687499999</c:v>
                </c:pt>
                <c:pt idx="217">
                  <c:v>2205.93491666666</c:v>
                </c:pt>
                <c:pt idx="218">
                  <c:v>1731.95370833333</c:v>
                </c:pt>
                <c:pt idx="219">
                  <c:v>1932.34066666666</c:v>
                </c:pt>
                <c:pt idx="220">
                  <c:v>1618.65729166666</c:v>
                </c:pt>
                <c:pt idx="221">
                  <c:v>1923.44045833333</c:v>
                </c:pt>
                <c:pt idx="222">
                  <c:v>1879.78416666666</c:v>
                </c:pt>
                <c:pt idx="223">
                  <c:v>2109.70466666666</c:v>
                </c:pt>
                <c:pt idx="224">
                  <c:v>1805.62670833333</c:v>
                </c:pt>
                <c:pt idx="225">
                  <c:v>2094.196125</c:v>
                </c:pt>
                <c:pt idx="226">
                  <c:v>1835.21833333333</c:v>
                </c:pt>
                <c:pt idx="227">
                  <c:v>2135.9255</c:v>
                </c:pt>
                <c:pt idx="228">
                  <c:v>1650.9535</c:v>
                </c:pt>
                <c:pt idx="229">
                  <c:v>1909.936875</c:v>
                </c:pt>
                <c:pt idx="230">
                  <c:v>1819.76733333333</c:v>
                </c:pt>
                <c:pt idx="231">
                  <c:v>2076.17883333333</c:v>
                </c:pt>
                <c:pt idx="232">
                  <c:v>1647.12066666666</c:v>
                </c:pt>
                <c:pt idx="233">
                  <c:v>1907.809875</c:v>
                </c:pt>
                <c:pt idx="234">
                  <c:v>1546.12645833333</c:v>
                </c:pt>
                <c:pt idx="235">
                  <c:v>1858.03879166666</c:v>
                </c:pt>
                <c:pt idx="236">
                  <c:v>1922.371</c:v>
                </c:pt>
                <c:pt idx="237">
                  <c:v>2112.48645833333</c:v>
                </c:pt>
                <c:pt idx="238">
                  <c:v>2040.25571428571</c:v>
                </c:pt>
                <c:pt idx="239">
                  <c:v>2149.37733333333</c:v>
                </c:pt>
                <c:pt idx="240">
                  <c:v>1816.918</c:v>
                </c:pt>
                <c:pt idx="241">
                  <c:v>2432.27331818181</c:v>
                </c:pt>
                <c:pt idx="242">
                  <c:v>2029.36579166666</c:v>
                </c:pt>
                <c:pt idx="243">
                  <c:v>2417.70766666666</c:v>
                </c:pt>
                <c:pt idx="244">
                  <c:v>1971.13304166666</c:v>
                </c:pt>
                <c:pt idx="245">
                  <c:v>2307.28170833333</c:v>
                </c:pt>
                <c:pt idx="246">
                  <c:v>2072.04604166666</c:v>
                </c:pt>
                <c:pt idx="247">
                  <c:v>2325.55370833333</c:v>
                </c:pt>
                <c:pt idx="248">
                  <c:v>1682.53033333333</c:v>
                </c:pt>
                <c:pt idx="249">
                  <c:v>1845.692375</c:v>
                </c:pt>
                <c:pt idx="250">
                  <c:v>1947.22745833333</c:v>
                </c:pt>
                <c:pt idx="251">
                  <c:v>2272.67083333333</c:v>
                </c:pt>
                <c:pt idx="252">
                  <c:v>2162.96904166666</c:v>
                </c:pt>
                <c:pt idx="253">
                  <c:v>2396.80916666666</c:v>
                </c:pt>
                <c:pt idx="254">
                  <c:v>1959.90287499999</c:v>
                </c:pt>
                <c:pt idx="255">
                  <c:v>2223.83566666666</c:v>
                </c:pt>
                <c:pt idx="256">
                  <c:v>1947.63870833333</c:v>
                </c:pt>
                <c:pt idx="257">
                  <c:v>2195.36529166666</c:v>
                </c:pt>
                <c:pt idx="258">
                  <c:v>1752.35545833333</c:v>
                </c:pt>
                <c:pt idx="259">
                  <c:v>1953.04658333333</c:v>
                </c:pt>
                <c:pt idx="260">
                  <c:v>2006.93199999999</c:v>
                </c:pt>
                <c:pt idx="261">
                  <c:v>2167.68195833333</c:v>
                </c:pt>
                <c:pt idx="262">
                  <c:v>2025.96983333333</c:v>
                </c:pt>
                <c:pt idx="263">
                  <c:v>2364.04054166666</c:v>
                </c:pt>
                <c:pt idx="264">
                  <c:v>1953.5266875</c:v>
                </c:pt>
                <c:pt idx="265">
                  <c:v>2081.50116666666</c:v>
                </c:pt>
                <c:pt idx="266">
                  <c:v>1833.82929166666</c:v>
                </c:pt>
                <c:pt idx="267">
                  <c:v>2114.1895</c:v>
                </c:pt>
                <c:pt idx="268">
                  <c:v>1983.90711111111</c:v>
                </c:pt>
                <c:pt idx="269">
                  <c:v>2093.39308333333</c:v>
                </c:pt>
                <c:pt idx="270">
                  <c:v>1989.154375</c:v>
                </c:pt>
                <c:pt idx="271">
                  <c:v>2151.98383333333</c:v>
                </c:pt>
                <c:pt idx="272">
                  <c:v>1885.09454545454</c:v>
                </c:pt>
                <c:pt idx="273">
                  <c:v>2100.12425</c:v>
                </c:pt>
                <c:pt idx="274">
                  <c:v>1702.17618181818</c:v>
                </c:pt>
                <c:pt idx="275">
                  <c:v>1951.595625</c:v>
                </c:pt>
                <c:pt idx="276">
                  <c:v>1599.57408333333</c:v>
                </c:pt>
                <c:pt idx="277">
                  <c:v>1928.08866666666</c:v>
                </c:pt>
                <c:pt idx="278">
                  <c:v>1874.05004166666</c:v>
                </c:pt>
                <c:pt idx="279">
                  <c:v>2228.79675</c:v>
                </c:pt>
                <c:pt idx="280">
                  <c:v>1865.50854166666</c:v>
                </c:pt>
                <c:pt idx="281">
                  <c:v>2147.93854166666</c:v>
                </c:pt>
                <c:pt idx="282">
                  <c:v>1896.82779166666</c:v>
                </c:pt>
                <c:pt idx="283">
                  <c:v>2179.96991666666</c:v>
                </c:pt>
                <c:pt idx="284">
                  <c:v>1908.97083333333</c:v>
                </c:pt>
                <c:pt idx="285">
                  <c:v>2201.03941666666</c:v>
                </c:pt>
                <c:pt idx="286">
                  <c:v>1941.47354166666</c:v>
                </c:pt>
                <c:pt idx="287">
                  <c:v>2156.947125</c:v>
                </c:pt>
                <c:pt idx="288">
                  <c:v>1900.72428571428</c:v>
                </c:pt>
                <c:pt idx="289">
                  <c:v>1990.69633333333</c:v>
                </c:pt>
                <c:pt idx="290">
                  <c:v>1641.170875</c:v>
                </c:pt>
                <c:pt idx="291">
                  <c:v>1928.349</c:v>
                </c:pt>
                <c:pt idx="292">
                  <c:v>1902.70066666666</c:v>
                </c:pt>
                <c:pt idx="293">
                  <c:v>2189.06766666666</c:v>
                </c:pt>
                <c:pt idx="294">
                  <c:v>1932.23420833333</c:v>
                </c:pt>
                <c:pt idx="295">
                  <c:v>2221.45120833333</c:v>
                </c:pt>
                <c:pt idx="296">
                  <c:v>1911.44145833333</c:v>
                </c:pt>
                <c:pt idx="297">
                  <c:v>2154.56716666666</c:v>
                </c:pt>
                <c:pt idx="298">
                  <c:v>2086.45572222222</c:v>
                </c:pt>
                <c:pt idx="299">
                  <c:v>2375.89162499999</c:v>
                </c:pt>
                <c:pt idx="300">
                  <c:v>2278.90968749999</c:v>
                </c:pt>
                <c:pt idx="301">
                  <c:v>2414.67318181818</c:v>
                </c:pt>
                <c:pt idx="302">
                  <c:v>1976.13129999999</c:v>
                </c:pt>
                <c:pt idx="303">
                  <c:v>2665.508625</c:v>
                </c:pt>
                <c:pt idx="304">
                  <c:v>2063.612</c:v>
                </c:pt>
                <c:pt idx="305">
                  <c:v>2220.75304166666</c:v>
                </c:pt>
                <c:pt idx="306">
                  <c:v>2043.6455</c:v>
                </c:pt>
                <c:pt idx="307">
                  <c:v>2350.27729166666</c:v>
                </c:pt>
                <c:pt idx="308">
                  <c:v>1895.89842857142</c:v>
                </c:pt>
                <c:pt idx="309">
                  <c:v>2092.56974999999</c:v>
                </c:pt>
                <c:pt idx="310">
                  <c:v>1798.14591666666</c:v>
                </c:pt>
                <c:pt idx="311">
                  <c:v>2105.56733333333</c:v>
                </c:pt>
                <c:pt idx="312">
                  <c:v>1923.17379166666</c:v>
                </c:pt>
                <c:pt idx="313">
                  <c:v>2208.37954166666</c:v>
                </c:pt>
                <c:pt idx="314">
                  <c:v>1958.063125</c:v>
                </c:pt>
                <c:pt idx="315">
                  <c:v>2245.55820833333</c:v>
                </c:pt>
                <c:pt idx="316">
                  <c:v>1918.86162499999</c:v>
                </c:pt>
                <c:pt idx="317">
                  <c:v>2000.08429166666</c:v>
                </c:pt>
                <c:pt idx="318">
                  <c:v>1909.68320833333</c:v>
                </c:pt>
                <c:pt idx="319">
                  <c:v>2065.28845833333</c:v>
                </c:pt>
                <c:pt idx="320">
                  <c:v>1660.33879166666</c:v>
                </c:pt>
                <c:pt idx="321">
                  <c:v>1883.58904166666</c:v>
                </c:pt>
                <c:pt idx="322">
                  <c:v>1905.79729166666</c:v>
                </c:pt>
                <c:pt idx="323">
                  <c:v>2126.854125</c:v>
                </c:pt>
                <c:pt idx="324">
                  <c:v>2100.21645833333</c:v>
                </c:pt>
                <c:pt idx="325">
                  <c:v>2545.14741666666</c:v>
                </c:pt>
                <c:pt idx="326">
                  <c:v>2023.94958333333</c:v>
                </c:pt>
                <c:pt idx="327">
                  <c:v>2276.050125</c:v>
                </c:pt>
                <c:pt idx="328">
                  <c:v>1991.160125</c:v>
                </c:pt>
                <c:pt idx="329">
                  <c:v>2287.93870833333</c:v>
                </c:pt>
                <c:pt idx="330">
                  <c:v>1849.92329166666</c:v>
                </c:pt>
                <c:pt idx="331">
                  <c:v>2194.12920833333</c:v>
                </c:pt>
                <c:pt idx="332">
                  <c:v>1790.38795833333</c:v>
                </c:pt>
                <c:pt idx="333">
                  <c:v>2141.336375</c:v>
                </c:pt>
                <c:pt idx="334">
                  <c:v>2057.93349999999</c:v>
                </c:pt>
                <c:pt idx="335">
                  <c:v>2406.06816666666</c:v>
                </c:pt>
                <c:pt idx="336">
                  <c:v>2095.86541666666</c:v>
                </c:pt>
                <c:pt idx="337">
                  <c:v>2445.301</c:v>
                </c:pt>
                <c:pt idx="338">
                  <c:v>2086.92258333333</c:v>
                </c:pt>
                <c:pt idx="339">
                  <c:v>2370.00979166666</c:v>
                </c:pt>
                <c:pt idx="340">
                  <c:v>2085.08641666666</c:v>
                </c:pt>
                <c:pt idx="341">
                  <c:v>2395.16129166666</c:v>
                </c:pt>
                <c:pt idx="342">
                  <c:v>2235.58866666666</c:v>
                </c:pt>
                <c:pt idx="343">
                  <c:v>2318.01045833333</c:v>
                </c:pt>
                <c:pt idx="344">
                  <c:v>2014.8761875</c:v>
                </c:pt>
                <c:pt idx="345">
                  <c:v>2078.22725</c:v>
                </c:pt>
                <c:pt idx="346">
                  <c:v>1914.3522</c:v>
                </c:pt>
                <c:pt idx="347">
                  <c:v>2149.40616666666</c:v>
                </c:pt>
                <c:pt idx="348">
                  <c:v>1990.13631818181</c:v>
                </c:pt>
                <c:pt idx="349">
                  <c:v>2258.92833333333</c:v>
                </c:pt>
                <c:pt idx="350">
                  <c:v>1961.3875</c:v>
                </c:pt>
                <c:pt idx="351">
                  <c:v>2335.626125</c:v>
                </c:pt>
                <c:pt idx="352">
                  <c:v>2000.83629166666</c:v>
                </c:pt>
                <c:pt idx="353">
                  <c:v>2338.03887499999</c:v>
                </c:pt>
                <c:pt idx="354">
                  <c:v>2019.33712499999</c:v>
                </c:pt>
                <c:pt idx="355">
                  <c:v>2289.04070833333</c:v>
                </c:pt>
                <c:pt idx="356">
                  <c:v>1994.43520833333</c:v>
                </c:pt>
                <c:pt idx="357">
                  <c:v>2222.37770833333</c:v>
                </c:pt>
                <c:pt idx="358">
                  <c:v>1792.535625</c:v>
                </c:pt>
                <c:pt idx="359">
                  <c:v>2035.47041666666</c:v>
                </c:pt>
                <c:pt idx="360">
                  <c:v>1825.59381249999</c:v>
                </c:pt>
                <c:pt idx="361">
                  <c:v>2076.48879166666</c:v>
                </c:pt>
                <c:pt idx="362">
                  <c:v>2384.762875</c:v>
                </c:pt>
                <c:pt idx="363">
                  <c:v>3175.5055</c:v>
                </c:pt>
                <c:pt idx="364">
                  <c:v>1879.307</c:v>
                </c:pt>
                <c:pt idx="365">
                  <c:v>2233.83775</c:v>
                </c:pt>
                <c:pt idx="366">
                  <c:v>2098.06265</c:v>
                </c:pt>
                <c:pt idx="367">
                  <c:v>2477.55145833333</c:v>
                </c:pt>
                <c:pt idx="368">
                  <c:v>1810.37575</c:v>
                </c:pt>
                <c:pt idx="369">
                  <c:v>2138.38879166666</c:v>
                </c:pt>
                <c:pt idx="370">
                  <c:v>1767.764</c:v>
                </c:pt>
                <c:pt idx="371">
                  <c:v>2166.1871</c:v>
                </c:pt>
                <c:pt idx="372">
                  <c:v>1971.05274999999</c:v>
                </c:pt>
                <c:pt idx="373">
                  <c:v>2203.15641666666</c:v>
                </c:pt>
                <c:pt idx="374">
                  <c:v>1859.28154166666</c:v>
                </c:pt>
                <c:pt idx="375">
                  <c:v>2249.01529166666</c:v>
                </c:pt>
                <c:pt idx="376">
                  <c:v>1922.16112499999</c:v>
                </c:pt>
                <c:pt idx="377">
                  <c:v>2221.432875</c:v>
                </c:pt>
                <c:pt idx="378">
                  <c:v>1745.832125</c:v>
                </c:pt>
                <c:pt idx="379">
                  <c:v>2018.58658333333</c:v>
                </c:pt>
                <c:pt idx="380">
                  <c:v>1857.62129166666</c:v>
                </c:pt>
                <c:pt idx="381">
                  <c:v>2091.56254166666</c:v>
                </c:pt>
                <c:pt idx="382">
                  <c:v>1880.002375</c:v>
                </c:pt>
                <c:pt idx="383">
                  <c:v>2144.029</c:v>
                </c:pt>
                <c:pt idx="384">
                  <c:v>1942.277375</c:v>
                </c:pt>
                <c:pt idx="385">
                  <c:v>2156.90508333333</c:v>
                </c:pt>
                <c:pt idx="386">
                  <c:v>1863.51966666666</c:v>
                </c:pt>
                <c:pt idx="387">
                  <c:v>2113.29420833333</c:v>
                </c:pt>
                <c:pt idx="388">
                  <c:v>1727.41979166666</c:v>
                </c:pt>
                <c:pt idx="389">
                  <c:v>2095.5535</c:v>
                </c:pt>
                <c:pt idx="390">
                  <c:v>1967.71812499999</c:v>
                </c:pt>
                <c:pt idx="391">
                  <c:v>2343.9105</c:v>
                </c:pt>
                <c:pt idx="392">
                  <c:v>2027.19783333333</c:v>
                </c:pt>
                <c:pt idx="393">
                  <c:v>2471.715625</c:v>
                </c:pt>
                <c:pt idx="394">
                  <c:v>2030.91945833333</c:v>
                </c:pt>
                <c:pt idx="395">
                  <c:v>2445.45320833333</c:v>
                </c:pt>
                <c:pt idx="396">
                  <c:v>2128.77466666666</c:v>
                </c:pt>
                <c:pt idx="397">
                  <c:v>2486.29025</c:v>
                </c:pt>
                <c:pt idx="398">
                  <c:v>2153.58625</c:v>
                </c:pt>
                <c:pt idx="399">
                  <c:v>2445.949875</c:v>
                </c:pt>
                <c:pt idx="400">
                  <c:v>1976.46641666666</c:v>
                </c:pt>
                <c:pt idx="401">
                  <c:v>2273.79779166666</c:v>
                </c:pt>
                <c:pt idx="402">
                  <c:v>1887.09054166666</c:v>
                </c:pt>
                <c:pt idx="403">
                  <c:v>2286.27645833333</c:v>
                </c:pt>
                <c:pt idx="404">
                  <c:v>2117.26695833333</c:v>
                </c:pt>
                <c:pt idx="405">
                  <c:v>2382.97833333333</c:v>
                </c:pt>
                <c:pt idx="406">
                  <c:v>2141.53866666666</c:v>
                </c:pt>
                <c:pt idx="407">
                  <c:v>2240.23416666666</c:v>
                </c:pt>
                <c:pt idx="408">
                  <c:v>1878.19175</c:v>
                </c:pt>
                <c:pt idx="409">
                  <c:v>2191.525625</c:v>
                </c:pt>
                <c:pt idx="410">
                  <c:v>1887.74637499999</c:v>
                </c:pt>
                <c:pt idx="411">
                  <c:v>2213.96283333333</c:v>
                </c:pt>
                <c:pt idx="412">
                  <c:v>1996.06308333333</c:v>
                </c:pt>
                <c:pt idx="413">
                  <c:v>2482.76925</c:v>
                </c:pt>
                <c:pt idx="414">
                  <c:v>1897.66616666666</c:v>
                </c:pt>
                <c:pt idx="415">
                  <c:v>2206.1185</c:v>
                </c:pt>
                <c:pt idx="416">
                  <c:v>1751.10304166666</c:v>
                </c:pt>
                <c:pt idx="417">
                  <c:v>2099.307625</c:v>
                </c:pt>
                <c:pt idx="418">
                  <c:v>2000.35366666666</c:v>
                </c:pt>
                <c:pt idx="419">
                  <c:v>2385.59849999999</c:v>
                </c:pt>
                <c:pt idx="420">
                  <c:v>2051.99195833333</c:v>
                </c:pt>
                <c:pt idx="421">
                  <c:v>2307.160125</c:v>
                </c:pt>
                <c:pt idx="422">
                  <c:v>1992.06812499999</c:v>
                </c:pt>
                <c:pt idx="423">
                  <c:v>2272.55004166666</c:v>
                </c:pt>
                <c:pt idx="424">
                  <c:v>2619.61275</c:v>
                </c:pt>
                <c:pt idx="425">
                  <c:v>3135.29141666666</c:v>
                </c:pt>
                <c:pt idx="426">
                  <c:v>2020.72577777777</c:v>
                </c:pt>
                <c:pt idx="427">
                  <c:v>2479.90366666666</c:v>
                </c:pt>
                <c:pt idx="428">
                  <c:v>2173.70583333333</c:v>
                </c:pt>
                <c:pt idx="429">
                  <c:v>2584.78358333333</c:v>
                </c:pt>
                <c:pt idx="430">
                  <c:v>2057.466</c:v>
                </c:pt>
                <c:pt idx="431">
                  <c:v>2659.63975</c:v>
                </c:pt>
                <c:pt idx="432">
                  <c:v>1999.15021428571</c:v>
                </c:pt>
                <c:pt idx="433">
                  <c:v>2072.13229166666</c:v>
                </c:pt>
                <c:pt idx="434">
                  <c:v>1795.002125</c:v>
                </c:pt>
                <c:pt idx="435">
                  <c:v>2046.49437499999</c:v>
                </c:pt>
                <c:pt idx="436">
                  <c:v>2152.072375</c:v>
                </c:pt>
                <c:pt idx="437">
                  <c:v>2471.39079166666</c:v>
                </c:pt>
                <c:pt idx="438">
                  <c:v>1920.27795833333</c:v>
                </c:pt>
                <c:pt idx="439">
                  <c:v>2274.86483333333</c:v>
                </c:pt>
                <c:pt idx="440">
                  <c:v>1595.48858333333</c:v>
                </c:pt>
                <c:pt idx="441">
                  <c:v>1906.04541666666</c:v>
                </c:pt>
                <c:pt idx="442">
                  <c:v>1899.76866666666</c:v>
                </c:pt>
                <c:pt idx="443">
                  <c:v>2168.54474999999</c:v>
                </c:pt>
                <c:pt idx="444">
                  <c:v>1893.92883333333</c:v>
                </c:pt>
                <c:pt idx="445">
                  <c:v>2163.90545833333</c:v>
                </c:pt>
                <c:pt idx="446">
                  <c:v>1709.37475</c:v>
                </c:pt>
                <c:pt idx="447">
                  <c:v>1969.11608333333</c:v>
                </c:pt>
                <c:pt idx="448">
                  <c:v>1981.62925</c:v>
                </c:pt>
                <c:pt idx="449">
                  <c:v>2265.6325</c:v>
                </c:pt>
                <c:pt idx="450">
                  <c:v>2017.86683333333</c:v>
                </c:pt>
                <c:pt idx="451">
                  <c:v>2272.41120833333</c:v>
                </c:pt>
                <c:pt idx="452">
                  <c:v>1957.98008333333</c:v>
                </c:pt>
                <c:pt idx="453">
                  <c:v>2410.05508333333</c:v>
                </c:pt>
                <c:pt idx="454">
                  <c:v>2061.58424999999</c:v>
                </c:pt>
                <c:pt idx="455">
                  <c:v>2334.32591666666</c:v>
                </c:pt>
                <c:pt idx="456">
                  <c:v>1791.68908333333</c:v>
                </c:pt>
                <c:pt idx="457">
                  <c:v>2115.05070833333</c:v>
                </c:pt>
                <c:pt idx="458">
                  <c:v>1725.135625</c:v>
                </c:pt>
                <c:pt idx="459">
                  <c:v>2079.96133333333</c:v>
                </c:pt>
                <c:pt idx="460">
                  <c:v>1869.921375</c:v>
                </c:pt>
                <c:pt idx="461">
                  <c:v>2151.50654166666</c:v>
                </c:pt>
                <c:pt idx="462">
                  <c:v>2009.341125</c:v>
                </c:pt>
                <c:pt idx="463">
                  <c:v>2258.47554166666</c:v>
                </c:pt>
                <c:pt idx="464">
                  <c:v>1953.27870833333</c:v>
                </c:pt>
                <c:pt idx="465">
                  <c:v>2179.17370833333</c:v>
                </c:pt>
                <c:pt idx="466">
                  <c:v>2002.07149999999</c:v>
                </c:pt>
                <c:pt idx="467">
                  <c:v>2190.58120833333</c:v>
                </c:pt>
                <c:pt idx="468">
                  <c:v>2238.64941666666</c:v>
                </c:pt>
                <c:pt idx="469">
                  <c:v>2101.758875</c:v>
                </c:pt>
                <c:pt idx="470">
                  <c:v>1744.84112499999</c:v>
                </c:pt>
                <c:pt idx="471">
                  <c:v>1955.663625</c:v>
                </c:pt>
                <c:pt idx="472">
                  <c:v>1709.34116666666</c:v>
                </c:pt>
                <c:pt idx="473">
                  <c:v>2090.60516666666</c:v>
                </c:pt>
                <c:pt idx="474">
                  <c:v>1930.23291666666</c:v>
                </c:pt>
                <c:pt idx="475">
                  <c:v>2252.14954166666</c:v>
                </c:pt>
                <c:pt idx="476">
                  <c:v>2025.5565</c:v>
                </c:pt>
                <c:pt idx="477">
                  <c:v>2431.169875</c:v>
                </c:pt>
                <c:pt idx="478">
                  <c:v>1985.14395833333</c:v>
                </c:pt>
                <c:pt idx="479">
                  <c:v>2232.04804166666</c:v>
                </c:pt>
                <c:pt idx="480">
                  <c:v>2000.48891666666</c:v>
                </c:pt>
                <c:pt idx="481">
                  <c:v>2244.60945833333</c:v>
                </c:pt>
                <c:pt idx="482">
                  <c:v>1956.49824999999</c:v>
                </c:pt>
                <c:pt idx="483">
                  <c:v>2234.69416666666</c:v>
                </c:pt>
                <c:pt idx="484">
                  <c:v>1764.02116666666</c:v>
                </c:pt>
                <c:pt idx="485">
                  <c:v>1984.90370833333</c:v>
                </c:pt>
                <c:pt idx="486">
                  <c:v>2259.34341666666</c:v>
                </c:pt>
                <c:pt idx="487">
                  <c:v>2360.62929166666</c:v>
                </c:pt>
                <c:pt idx="488">
                  <c:v>1846.40777272727</c:v>
                </c:pt>
                <c:pt idx="489">
                  <c:v>2621.36474999999</c:v>
                </c:pt>
                <c:pt idx="490">
                  <c:v>1922.99563636363</c:v>
                </c:pt>
                <c:pt idx="491">
                  <c:v>2474.15908333333</c:v>
                </c:pt>
                <c:pt idx="492">
                  <c:v>2056.328</c:v>
                </c:pt>
                <c:pt idx="493">
                  <c:v>2567.837625</c:v>
                </c:pt>
                <c:pt idx="494">
                  <c:v>2030.38058333333</c:v>
                </c:pt>
                <c:pt idx="495">
                  <c:v>2019.70716666666</c:v>
                </c:pt>
                <c:pt idx="496">
                  <c:v>1680.81474999999</c:v>
                </c:pt>
                <c:pt idx="497">
                  <c:v>2067.74695833333</c:v>
                </c:pt>
                <c:pt idx="498">
                  <c:v>2076.187375</c:v>
                </c:pt>
                <c:pt idx="499">
                  <c:v>2497.87379166666</c:v>
                </c:pt>
                <c:pt idx="500">
                  <c:v>1934.89733333333</c:v>
                </c:pt>
                <c:pt idx="501">
                  <c:v>2169.93679166666</c:v>
                </c:pt>
                <c:pt idx="502">
                  <c:v>1909.34512499999</c:v>
                </c:pt>
                <c:pt idx="503">
                  <c:v>2149.74941666666</c:v>
                </c:pt>
                <c:pt idx="504">
                  <c:v>1873.66083333333</c:v>
                </c:pt>
                <c:pt idx="505">
                  <c:v>2116.88016666666</c:v>
                </c:pt>
                <c:pt idx="506">
                  <c:v>1699.71541666666</c:v>
                </c:pt>
                <c:pt idx="507">
                  <c:v>2109.264875</c:v>
                </c:pt>
                <c:pt idx="508">
                  <c:v>1848.33954166666</c:v>
                </c:pt>
                <c:pt idx="509">
                  <c:v>2107.09733333333</c:v>
                </c:pt>
                <c:pt idx="510">
                  <c:v>2006.966125</c:v>
                </c:pt>
                <c:pt idx="511">
                  <c:v>2248.763</c:v>
                </c:pt>
                <c:pt idx="512">
                  <c:v>1784.022</c:v>
                </c:pt>
                <c:pt idx="513">
                  <c:v>2240.7225</c:v>
                </c:pt>
                <c:pt idx="514">
                  <c:v>1836.48533333333</c:v>
                </c:pt>
                <c:pt idx="515">
                  <c:v>2042.45633333333</c:v>
                </c:pt>
                <c:pt idx="516">
                  <c:v>2023.13179166666</c:v>
                </c:pt>
                <c:pt idx="517">
                  <c:v>2365.69899999999</c:v>
                </c:pt>
                <c:pt idx="518">
                  <c:v>2014.65874999999</c:v>
                </c:pt>
                <c:pt idx="519">
                  <c:v>2307.14987499999</c:v>
                </c:pt>
                <c:pt idx="520">
                  <c:v>2004.167125</c:v>
                </c:pt>
                <c:pt idx="521">
                  <c:v>2271.43324999999</c:v>
                </c:pt>
                <c:pt idx="522">
                  <c:v>1920.902125</c:v>
                </c:pt>
                <c:pt idx="523">
                  <c:v>2218.104</c:v>
                </c:pt>
                <c:pt idx="524">
                  <c:v>1970.10358333333</c:v>
                </c:pt>
                <c:pt idx="525">
                  <c:v>2213.64704166666</c:v>
                </c:pt>
                <c:pt idx="526">
                  <c:v>1732.70195833333</c:v>
                </c:pt>
                <c:pt idx="527">
                  <c:v>1933.2025</c:v>
                </c:pt>
                <c:pt idx="528">
                  <c:v>1784.03869999999</c:v>
                </c:pt>
                <c:pt idx="529">
                  <c:v>2104.99025</c:v>
                </c:pt>
                <c:pt idx="530">
                  <c:v>1969.7938125</c:v>
                </c:pt>
                <c:pt idx="531">
                  <c:v>2124.48358333333</c:v>
                </c:pt>
                <c:pt idx="532">
                  <c:v>1837.43941666666</c:v>
                </c:pt>
                <c:pt idx="533">
                  <c:v>2198.057625</c:v>
                </c:pt>
                <c:pt idx="534">
                  <c:v>1935.00420833333</c:v>
                </c:pt>
                <c:pt idx="535">
                  <c:v>2156.934375</c:v>
                </c:pt>
                <c:pt idx="536">
                  <c:v>1926.1875</c:v>
                </c:pt>
                <c:pt idx="537">
                  <c:v>2214.951625</c:v>
                </c:pt>
                <c:pt idx="538">
                  <c:v>1951.085125</c:v>
                </c:pt>
                <c:pt idx="539">
                  <c:v>2127.36279166666</c:v>
                </c:pt>
                <c:pt idx="540">
                  <c:v>1725.21108333333</c:v>
                </c:pt>
                <c:pt idx="541">
                  <c:v>1899.99741666666</c:v>
                </c:pt>
                <c:pt idx="542">
                  <c:v>1602.69004166666</c:v>
                </c:pt>
                <c:pt idx="543">
                  <c:v>1989.90491666666</c:v>
                </c:pt>
                <c:pt idx="544">
                  <c:v>1684.19170833333</c:v>
                </c:pt>
                <c:pt idx="545">
                  <c:v>1953.33245833333</c:v>
                </c:pt>
                <c:pt idx="546">
                  <c:v>2007.64449999999</c:v>
                </c:pt>
                <c:pt idx="547">
                  <c:v>2220.78666666666</c:v>
                </c:pt>
                <c:pt idx="548">
                  <c:v>1886.12816666666</c:v>
                </c:pt>
                <c:pt idx="549">
                  <c:v>2790.45141666666</c:v>
                </c:pt>
                <c:pt idx="550">
                  <c:v>1962.53995833333</c:v>
                </c:pt>
                <c:pt idx="551">
                  <c:v>2332.38454166666</c:v>
                </c:pt>
                <c:pt idx="552">
                  <c:v>2132.88175</c:v>
                </c:pt>
                <c:pt idx="553">
                  <c:v>2626.24604166666</c:v>
                </c:pt>
                <c:pt idx="554">
                  <c:v>2052.88066666666</c:v>
                </c:pt>
                <c:pt idx="555">
                  <c:v>1989.07779166666</c:v>
                </c:pt>
                <c:pt idx="556">
                  <c:v>1942.30254166666</c:v>
                </c:pt>
                <c:pt idx="557">
                  <c:v>2247.85679166666</c:v>
                </c:pt>
                <c:pt idx="558">
                  <c:v>2029.94787499999</c:v>
                </c:pt>
                <c:pt idx="559">
                  <c:v>2304.03929166666</c:v>
                </c:pt>
                <c:pt idx="560">
                  <c:v>1755.53504166666</c:v>
                </c:pt>
                <c:pt idx="561">
                  <c:v>2048.38716666666</c:v>
                </c:pt>
                <c:pt idx="562">
                  <c:v>1943.12725</c:v>
                </c:pt>
                <c:pt idx="563">
                  <c:v>2243.94925</c:v>
                </c:pt>
                <c:pt idx="564">
                  <c:v>1881.12570833333</c:v>
                </c:pt>
                <c:pt idx="565">
                  <c:v>2096.140125</c:v>
                </c:pt>
                <c:pt idx="566">
                  <c:v>1722.93383333333</c:v>
                </c:pt>
                <c:pt idx="567">
                  <c:v>2293.70854166666</c:v>
                </c:pt>
                <c:pt idx="568">
                  <c:v>1850.04408333333</c:v>
                </c:pt>
                <c:pt idx="569">
                  <c:v>2374.06416666666</c:v>
                </c:pt>
                <c:pt idx="570">
                  <c:v>1611.22</c:v>
                </c:pt>
                <c:pt idx="571">
                  <c:v>1846.55791666666</c:v>
                </c:pt>
                <c:pt idx="572">
                  <c:v>1799.310375</c:v>
                </c:pt>
                <c:pt idx="573">
                  <c:v>2070.29945833333</c:v>
                </c:pt>
                <c:pt idx="574">
                  <c:v>1832.39116666666</c:v>
                </c:pt>
                <c:pt idx="575">
                  <c:v>2099.49795833333</c:v>
                </c:pt>
                <c:pt idx="576">
                  <c:v>1845.81924999999</c:v>
                </c:pt>
                <c:pt idx="577">
                  <c:v>2042.69916666666</c:v>
                </c:pt>
                <c:pt idx="578">
                  <c:v>1838.79779166666</c:v>
                </c:pt>
                <c:pt idx="579">
                  <c:v>2088.83558333333</c:v>
                </c:pt>
                <c:pt idx="580">
                  <c:v>1883.367125</c:v>
                </c:pt>
                <c:pt idx="581">
                  <c:v>2092.37133333333</c:v>
                </c:pt>
                <c:pt idx="582">
                  <c:v>1741.1715</c:v>
                </c:pt>
                <c:pt idx="583">
                  <c:v>2051.60645833333</c:v>
                </c:pt>
                <c:pt idx="584">
                  <c:v>1642.181625</c:v>
                </c:pt>
                <c:pt idx="585">
                  <c:v>1924.98241666666</c:v>
                </c:pt>
                <c:pt idx="586">
                  <c:v>1831.92758333333</c:v>
                </c:pt>
                <c:pt idx="587">
                  <c:v>2062.153625</c:v>
                </c:pt>
                <c:pt idx="588">
                  <c:v>1844.183375</c:v>
                </c:pt>
                <c:pt idx="589">
                  <c:v>2069.80945833333</c:v>
                </c:pt>
                <c:pt idx="590">
                  <c:v>1826.20020833333</c:v>
                </c:pt>
                <c:pt idx="591">
                  <c:v>2041.88616666666</c:v>
                </c:pt>
                <c:pt idx="592">
                  <c:v>1819.07708333333</c:v>
                </c:pt>
                <c:pt idx="593">
                  <c:v>2089.33404166666</c:v>
                </c:pt>
                <c:pt idx="594">
                  <c:v>1807.22899999999</c:v>
                </c:pt>
                <c:pt idx="595">
                  <c:v>2062.937625</c:v>
                </c:pt>
                <c:pt idx="596">
                  <c:v>1688.17129166666</c:v>
                </c:pt>
                <c:pt idx="597">
                  <c:v>1882.361125</c:v>
                </c:pt>
                <c:pt idx="598">
                  <c:v>1591.99795833333</c:v>
                </c:pt>
                <c:pt idx="599">
                  <c:v>1926.10125</c:v>
                </c:pt>
                <c:pt idx="600">
                  <c:v>1874.92641666666</c:v>
                </c:pt>
                <c:pt idx="601">
                  <c:v>2207.34833333333</c:v>
                </c:pt>
                <c:pt idx="602">
                  <c:v>1911.436125</c:v>
                </c:pt>
                <c:pt idx="603">
                  <c:v>2309.99241666666</c:v>
                </c:pt>
                <c:pt idx="604">
                  <c:v>1934.67541666666</c:v>
                </c:pt>
                <c:pt idx="605">
                  <c:v>2446.97529166666</c:v>
                </c:pt>
                <c:pt idx="606">
                  <c:v>1950.04379166666</c:v>
                </c:pt>
                <c:pt idx="607">
                  <c:v>2245.54358333333</c:v>
                </c:pt>
                <c:pt idx="608">
                  <c:v>2055.88925</c:v>
                </c:pt>
                <c:pt idx="609">
                  <c:v>2244.63725</c:v>
                </c:pt>
                <c:pt idx="610">
                  <c:v>2363.62954166666</c:v>
                </c:pt>
                <c:pt idx="611">
                  <c:v>3211.52324999999</c:v>
                </c:pt>
                <c:pt idx="612">
                  <c:v>2147.26883333333</c:v>
                </c:pt>
                <c:pt idx="613">
                  <c:v>2340.14141666666</c:v>
                </c:pt>
                <c:pt idx="614">
                  <c:v>2180.680125</c:v>
                </c:pt>
                <c:pt idx="615">
                  <c:v>2606.26066666666</c:v>
                </c:pt>
                <c:pt idx="616">
                  <c:v>1593.28204166666</c:v>
                </c:pt>
                <c:pt idx="617">
                  <c:v>1816.42308333333</c:v>
                </c:pt>
                <c:pt idx="618">
                  <c:v>2012.89008333333</c:v>
                </c:pt>
                <c:pt idx="619">
                  <c:v>2323.33687499999</c:v>
                </c:pt>
                <c:pt idx="620">
                  <c:v>2038.519125</c:v>
                </c:pt>
                <c:pt idx="621">
                  <c:v>2540.80845833333</c:v>
                </c:pt>
                <c:pt idx="622">
                  <c:v>1708.62170833333</c:v>
                </c:pt>
                <c:pt idx="623">
                  <c:v>2016.76895833333</c:v>
                </c:pt>
                <c:pt idx="624">
                  <c:v>1949.906625</c:v>
                </c:pt>
                <c:pt idx="625">
                  <c:v>2290.60125</c:v>
                </c:pt>
                <c:pt idx="626">
                  <c:v>1880.72729166666</c:v>
                </c:pt>
                <c:pt idx="627">
                  <c:v>2154.90604166666</c:v>
                </c:pt>
                <c:pt idx="628">
                  <c:v>1956.88375</c:v>
                </c:pt>
                <c:pt idx="629">
                  <c:v>2342.821625</c:v>
                </c:pt>
                <c:pt idx="630">
                  <c:v>2046.51670833333</c:v>
                </c:pt>
                <c:pt idx="631">
                  <c:v>2574.933375</c:v>
                </c:pt>
                <c:pt idx="632">
                  <c:v>1838.41791666666</c:v>
                </c:pt>
                <c:pt idx="633">
                  <c:v>2156.31995833333</c:v>
                </c:pt>
                <c:pt idx="634">
                  <c:v>1879.32187499999</c:v>
                </c:pt>
                <c:pt idx="635">
                  <c:v>2407.23104166666</c:v>
                </c:pt>
                <c:pt idx="636">
                  <c:v>1984.76958333333</c:v>
                </c:pt>
                <c:pt idx="637">
                  <c:v>2474.53420833333</c:v>
                </c:pt>
                <c:pt idx="638">
                  <c:v>1896.93095833333</c:v>
                </c:pt>
                <c:pt idx="639">
                  <c:v>2473.40729166666</c:v>
                </c:pt>
                <c:pt idx="640">
                  <c:v>1830.451625</c:v>
                </c:pt>
                <c:pt idx="641">
                  <c:v>2146.01333333333</c:v>
                </c:pt>
                <c:pt idx="642">
                  <c:v>1967.22974999999</c:v>
                </c:pt>
                <c:pt idx="643">
                  <c:v>2182.494</c:v>
                </c:pt>
                <c:pt idx="644">
                  <c:v>1929.89377777777</c:v>
                </c:pt>
                <c:pt idx="645">
                  <c:v>2045.63636363636</c:v>
                </c:pt>
                <c:pt idx="646">
                  <c:v>1880.09085714285</c:v>
                </c:pt>
                <c:pt idx="647">
                  <c:v>2085.98975</c:v>
                </c:pt>
                <c:pt idx="648">
                  <c:v>2014.6393125</c:v>
                </c:pt>
                <c:pt idx="649">
                  <c:v>2325.59958333333</c:v>
                </c:pt>
                <c:pt idx="650">
                  <c:v>1960.05679166666</c:v>
                </c:pt>
                <c:pt idx="651">
                  <c:v>2341.87466666666</c:v>
                </c:pt>
                <c:pt idx="652">
                  <c:v>1722.6105</c:v>
                </c:pt>
                <c:pt idx="653">
                  <c:v>2026.191375</c:v>
                </c:pt>
                <c:pt idx="654">
                  <c:v>1621.52129166666</c:v>
                </c:pt>
                <c:pt idx="655">
                  <c:v>1833.590125</c:v>
                </c:pt>
                <c:pt idx="656">
                  <c:v>1763.492875</c:v>
                </c:pt>
                <c:pt idx="657">
                  <c:v>2059.60249999999</c:v>
                </c:pt>
                <c:pt idx="658">
                  <c:v>1995.29342857142</c:v>
                </c:pt>
                <c:pt idx="659">
                  <c:v>2089.67854166666</c:v>
                </c:pt>
                <c:pt idx="660">
                  <c:v>1968.56105555555</c:v>
                </c:pt>
                <c:pt idx="661">
                  <c:v>2332.91908333333</c:v>
                </c:pt>
                <c:pt idx="662">
                  <c:v>2027.29349999999</c:v>
                </c:pt>
                <c:pt idx="663">
                  <c:v>2408.96666666666</c:v>
                </c:pt>
                <c:pt idx="664">
                  <c:v>2020.800875</c:v>
                </c:pt>
                <c:pt idx="665">
                  <c:v>2143.77416666666</c:v>
                </c:pt>
                <c:pt idx="666">
                  <c:v>1733.66625</c:v>
                </c:pt>
                <c:pt idx="667">
                  <c:v>1938.42895833333</c:v>
                </c:pt>
                <c:pt idx="668">
                  <c:v>1811.34920833333</c:v>
                </c:pt>
                <c:pt idx="669">
                  <c:v>2407.55220833333</c:v>
                </c:pt>
                <c:pt idx="670">
                  <c:v>2557.52991666666</c:v>
                </c:pt>
                <c:pt idx="671">
                  <c:v>3343.20679166666</c:v>
                </c:pt>
                <c:pt idx="672">
                  <c:v>1855.55504166666</c:v>
                </c:pt>
                <c:pt idx="673">
                  <c:v>2107.13554166666</c:v>
                </c:pt>
                <c:pt idx="674">
                  <c:v>2148.76162499999</c:v>
                </c:pt>
                <c:pt idx="675">
                  <c:v>2362.40445833333</c:v>
                </c:pt>
                <c:pt idx="676">
                  <c:v>1645.9033</c:v>
                </c:pt>
                <c:pt idx="677">
                  <c:v>1852.95022727272</c:v>
                </c:pt>
                <c:pt idx="678">
                  <c:v>2100.81445</c:v>
                </c:pt>
                <c:pt idx="679">
                  <c:v>2257.85349999999</c:v>
                </c:pt>
                <c:pt idx="680">
                  <c:v>2056.586625</c:v>
                </c:pt>
                <c:pt idx="681">
                  <c:v>2275.60616666666</c:v>
                </c:pt>
                <c:pt idx="682">
                  <c:v>1961.332875</c:v>
                </c:pt>
                <c:pt idx="683">
                  <c:v>2277.71670833333</c:v>
                </c:pt>
                <c:pt idx="684">
                  <c:v>1943.82499999999</c:v>
                </c:pt>
                <c:pt idx="685">
                  <c:v>2235.05154166666</c:v>
                </c:pt>
                <c:pt idx="686">
                  <c:v>1723.949625</c:v>
                </c:pt>
                <c:pt idx="687">
                  <c:v>1901.24691666666</c:v>
                </c:pt>
                <c:pt idx="688">
                  <c:v>1893.21308333333</c:v>
                </c:pt>
                <c:pt idx="689">
                  <c:v>2235.23520833333</c:v>
                </c:pt>
                <c:pt idx="690">
                  <c:v>2172.78420833333</c:v>
                </c:pt>
                <c:pt idx="691">
                  <c:v>2876.38424999999</c:v>
                </c:pt>
                <c:pt idx="692">
                  <c:v>2270.68025</c:v>
                </c:pt>
                <c:pt idx="693">
                  <c:v>3024.13345833333</c:v>
                </c:pt>
                <c:pt idx="694">
                  <c:v>2140.97379166666</c:v>
                </c:pt>
                <c:pt idx="695">
                  <c:v>2883.38633333333</c:v>
                </c:pt>
                <c:pt idx="696">
                  <c:v>2117.80129166666</c:v>
                </c:pt>
                <c:pt idx="697">
                  <c:v>2926.39679166666</c:v>
                </c:pt>
                <c:pt idx="698">
                  <c:v>2367.222625</c:v>
                </c:pt>
                <c:pt idx="699">
                  <c:v>3195.300125</c:v>
                </c:pt>
                <c:pt idx="700">
                  <c:v>2338.93441666666</c:v>
                </c:pt>
                <c:pt idx="701">
                  <c:v>2643.50179166666</c:v>
                </c:pt>
                <c:pt idx="702">
                  <c:v>2096.20741666666</c:v>
                </c:pt>
                <c:pt idx="703">
                  <c:v>2410.14495833333</c:v>
                </c:pt>
                <c:pt idx="704">
                  <c:v>2059.38004166666</c:v>
                </c:pt>
                <c:pt idx="705">
                  <c:v>2394.10775</c:v>
                </c:pt>
                <c:pt idx="706">
                  <c:v>1972.16495833333</c:v>
                </c:pt>
                <c:pt idx="707">
                  <c:v>2230.0865</c:v>
                </c:pt>
                <c:pt idx="708">
                  <c:v>1787.87870833333</c:v>
                </c:pt>
                <c:pt idx="709">
                  <c:v>1997.304125</c:v>
                </c:pt>
                <c:pt idx="710">
                  <c:v>1729.95091666666</c:v>
                </c:pt>
                <c:pt idx="711">
                  <c:v>2047.0395</c:v>
                </c:pt>
                <c:pt idx="712">
                  <c:v>1953.64370833333</c:v>
                </c:pt>
                <c:pt idx="713">
                  <c:v>2451.742875</c:v>
                </c:pt>
                <c:pt idx="714">
                  <c:v>1992.57287499999</c:v>
                </c:pt>
                <c:pt idx="715">
                  <c:v>2288.72925</c:v>
                </c:pt>
                <c:pt idx="716">
                  <c:v>1741.06274999999</c:v>
                </c:pt>
                <c:pt idx="717">
                  <c:v>1948.48549999999</c:v>
                </c:pt>
                <c:pt idx="718">
                  <c:v>1686.002375</c:v>
                </c:pt>
                <c:pt idx="719">
                  <c:v>2049.07045833333</c:v>
                </c:pt>
                <c:pt idx="720">
                  <c:v>1898.97333333333</c:v>
                </c:pt>
                <c:pt idx="721">
                  <c:v>2160.010125</c:v>
                </c:pt>
                <c:pt idx="722">
                  <c:v>1749.87186363636</c:v>
                </c:pt>
                <c:pt idx="723">
                  <c:v>2125.454375</c:v>
                </c:pt>
                <c:pt idx="724">
                  <c:v>1779.80779166666</c:v>
                </c:pt>
                <c:pt idx="725">
                  <c:v>2286.21641666666</c:v>
                </c:pt>
                <c:pt idx="726">
                  <c:v>1982.47729166666</c:v>
                </c:pt>
                <c:pt idx="727">
                  <c:v>2385.11704166666</c:v>
                </c:pt>
                <c:pt idx="728">
                  <c:v>1959.64729166666</c:v>
                </c:pt>
                <c:pt idx="729">
                  <c:v>2134.082</c:v>
                </c:pt>
                <c:pt idx="730">
                  <c:v>2814.71056061249</c:v>
                </c:pt>
                <c:pt idx="731">
                  <c:v>2820.15931286666</c:v>
                </c:pt>
                <c:pt idx="732">
                  <c:v>2147.35322332916</c:v>
                </c:pt>
                <c:pt idx="733">
                  <c:v>2545.31080693749</c:v>
                </c:pt>
                <c:pt idx="734">
                  <c:v>2222.41361932083</c:v>
                </c:pt>
                <c:pt idx="735">
                  <c:v>2257.31580077083</c:v>
                </c:pt>
                <c:pt idx="736">
                  <c:v>2032.198344465</c:v>
                </c:pt>
                <c:pt idx="737">
                  <c:v>2117.81630373749</c:v>
                </c:pt>
                <c:pt idx="738">
                  <c:v>1881.95001756666</c:v>
                </c:pt>
                <c:pt idx="739">
                  <c:v>2576.3438875909</c:v>
                </c:pt>
                <c:pt idx="740">
                  <c:v>2044.66478628499</c:v>
                </c:pt>
                <c:pt idx="741">
                  <c:v>2868.95631827083</c:v>
                </c:pt>
                <c:pt idx="742">
                  <c:v>2472.63340119583</c:v>
                </c:pt>
                <c:pt idx="743">
                  <c:v>3299.93935807082</c:v>
                </c:pt>
                <c:pt idx="744">
                  <c:v>2786.54759980833</c:v>
                </c:pt>
                <c:pt idx="745">
                  <c:v>3225.75177465416</c:v>
                </c:pt>
                <c:pt idx="746">
                  <c:v>2425.13607565416</c:v>
                </c:pt>
                <c:pt idx="747">
                  <c:v>2401.80581213333</c:v>
                </c:pt>
                <c:pt idx="748">
                  <c:v>2113.51254007999</c:v>
                </c:pt>
                <c:pt idx="749">
                  <c:v>2433.34801681666</c:v>
                </c:pt>
                <c:pt idx="750">
                  <c:v>2189.04389973124</c:v>
                </c:pt>
                <c:pt idx="751">
                  <c:v>2483.56573400833</c:v>
                </c:pt>
                <c:pt idx="752">
                  <c:v>1896.02434736666</c:v>
                </c:pt>
                <c:pt idx="753">
                  <c:v>2615.87353828749</c:v>
                </c:pt>
                <c:pt idx="754">
                  <c:v>1992.70477325416</c:v>
                </c:pt>
                <c:pt idx="755">
                  <c:v>2387.78804649166</c:v>
                </c:pt>
                <c:pt idx="756">
                  <c:v>2358.34048073333</c:v>
                </c:pt>
                <c:pt idx="757">
                  <c:v>3340.70503213333</c:v>
                </c:pt>
                <c:pt idx="758">
                  <c:v>2842.30930603749</c:v>
                </c:pt>
                <c:pt idx="759">
                  <c:v>3250.48740351666</c:v>
                </c:pt>
                <c:pt idx="760">
                  <c:v>2453.19611417083</c:v>
                </c:pt>
                <c:pt idx="761">
                  <c:v>2536.47507369166</c:v>
                </c:pt>
                <c:pt idx="762">
                  <c:v>1958.74035935833</c:v>
                </c:pt>
                <c:pt idx="763">
                  <c:v>2217.73773232083</c:v>
                </c:pt>
                <c:pt idx="764">
                  <c:v>2035.5217133875</c:v>
                </c:pt>
                <c:pt idx="765">
                  <c:v>2450.34808518749</c:v>
                </c:pt>
                <c:pt idx="766">
                  <c:v>1864.60226387142</c:v>
                </c:pt>
                <c:pt idx="767">
                  <c:v>2278.12954959166</c:v>
                </c:pt>
                <c:pt idx="768">
                  <c:v>1924.96055511666</c:v>
                </c:pt>
                <c:pt idx="769">
                  <c:v>2560.87504462499</c:v>
                </c:pt>
                <c:pt idx="770">
                  <c:v>2127.80860193749</c:v>
                </c:pt>
                <c:pt idx="771">
                  <c:v>2746.12960724166</c:v>
                </c:pt>
                <c:pt idx="772">
                  <c:v>2140.08643421666</c:v>
                </c:pt>
                <c:pt idx="773">
                  <c:v>2651.12790911666</c:v>
                </c:pt>
                <c:pt idx="774">
                  <c:v>2198.89090385833</c:v>
                </c:pt>
                <c:pt idx="775">
                  <c:v>2598.18044052499</c:v>
                </c:pt>
                <c:pt idx="776">
                  <c:v>2166.82057000909</c:v>
                </c:pt>
                <c:pt idx="777">
                  <c:v>2420.47367987499</c:v>
                </c:pt>
                <c:pt idx="778">
                  <c:v>2104.84238782916</c:v>
                </c:pt>
                <c:pt idx="779">
                  <c:v>2301.04937818333</c:v>
                </c:pt>
                <c:pt idx="780">
                  <c:v>2010.89693983749</c:v>
                </c:pt>
                <c:pt idx="781">
                  <c:v>2440.12868815833</c:v>
                </c:pt>
                <c:pt idx="782">
                  <c:v>1872.78887220833</c:v>
                </c:pt>
                <c:pt idx="783">
                  <c:v>2702.88436777499</c:v>
                </c:pt>
                <c:pt idx="784">
                  <c:v>1862.09098722916</c:v>
                </c:pt>
                <c:pt idx="785">
                  <c:v>2301.83071518749</c:v>
                </c:pt>
                <c:pt idx="786">
                  <c:v>2141.21007044999</c:v>
                </c:pt>
                <c:pt idx="787">
                  <c:v>2542.9754542625</c:v>
                </c:pt>
                <c:pt idx="788">
                  <c:v>2141.67581525416</c:v>
                </c:pt>
                <c:pt idx="789">
                  <c:v>2821.58528162499</c:v>
                </c:pt>
                <c:pt idx="790">
                  <c:v>2121.26779792499</c:v>
                </c:pt>
                <c:pt idx="791">
                  <c:v>2725.263198175</c:v>
                </c:pt>
                <c:pt idx="792">
                  <c:v>2168.78318259166</c:v>
                </c:pt>
                <c:pt idx="793">
                  <c:v>2961.58987294583</c:v>
                </c:pt>
                <c:pt idx="794">
                  <c:v>2059.64344003749</c:v>
                </c:pt>
                <c:pt idx="795">
                  <c:v>2915.94190402499</c:v>
                </c:pt>
                <c:pt idx="796">
                  <c:v>2074.95073742916</c:v>
                </c:pt>
                <c:pt idx="797">
                  <c:v>2840.13885584583</c:v>
                </c:pt>
                <c:pt idx="798">
                  <c:v>2336.18643418333</c:v>
                </c:pt>
                <c:pt idx="799">
                  <c:v>2795.98233786666</c:v>
                </c:pt>
                <c:pt idx="800">
                  <c:v>2203.74438463749</c:v>
                </c:pt>
                <c:pt idx="801">
                  <c:v>2514.44008511249</c:v>
                </c:pt>
                <c:pt idx="802">
                  <c:v>2254.8362323375</c:v>
                </c:pt>
                <c:pt idx="803">
                  <c:v>2369.59483633749</c:v>
                </c:pt>
                <c:pt idx="804">
                  <c:v>1974.18200617916</c:v>
                </c:pt>
                <c:pt idx="805">
                  <c:v>2271.77918661666</c:v>
                </c:pt>
                <c:pt idx="806">
                  <c:v>2014.21608298333</c:v>
                </c:pt>
                <c:pt idx="807">
                  <c:v>2596.57019364583</c:v>
                </c:pt>
                <c:pt idx="808">
                  <c:v>1867.48156763636</c:v>
                </c:pt>
                <c:pt idx="809">
                  <c:v>2828.97753461666</c:v>
                </c:pt>
                <c:pt idx="810">
                  <c:v>1994.44383664999</c:v>
                </c:pt>
                <c:pt idx="811">
                  <c:v>2926.170895525</c:v>
                </c:pt>
                <c:pt idx="812">
                  <c:v>2554.61786272916</c:v>
                </c:pt>
                <c:pt idx="813">
                  <c:v>3236.48692375416</c:v>
                </c:pt>
                <c:pt idx="814">
                  <c:v>2762.51570894166</c:v>
                </c:pt>
                <c:pt idx="815">
                  <c:v>3531.53172879999</c:v>
                </c:pt>
                <c:pt idx="816">
                  <c:v>2745.1802333625</c:v>
                </c:pt>
                <c:pt idx="817">
                  <c:v>3355.45093190833</c:v>
                </c:pt>
                <c:pt idx="818">
                  <c:v>2603.79767195833</c:v>
                </c:pt>
                <c:pt idx="819">
                  <c:v>2861.99604596249</c:v>
                </c:pt>
                <c:pt idx="820">
                  <c:v>2363.62176253333</c:v>
                </c:pt>
                <c:pt idx="821">
                  <c:v>2935.94801116249</c:v>
                </c:pt>
                <c:pt idx="822">
                  <c:v>2179.31915654583</c:v>
                </c:pt>
                <c:pt idx="823">
                  <c:v>2726.05105495833</c:v>
                </c:pt>
                <c:pt idx="824">
                  <c:v>1942.26215114166</c:v>
                </c:pt>
                <c:pt idx="825">
                  <c:v>2233.64032900416</c:v>
                </c:pt>
                <c:pt idx="826">
                  <c:v>2017.22579053999</c:v>
                </c:pt>
                <c:pt idx="827">
                  <c:v>2359.11992098749</c:v>
                </c:pt>
                <c:pt idx="828">
                  <c:v>2334.552627825</c:v>
                </c:pt>
                <c:pt idx="829">
                  <c:v>2805.62813153333</c:v>
                </c:pt>
                <c:pt idx="830">
                  <c:v>2303.46946227499</c:v>
                </c:pt>
                <c:pt idx="831">
                  <c:v>3590.68286271666</c:v>
                </c:pt>
                <c:pt idx="832">
                  <c:v>2704.16494664583</c:v>
                </c:pt>
                <c:pt idx="833">
                  <c:v>3365.87835465833</c:v>
                </c:pt>
                <c:pt idx="834">
                  <c:v>2625.098670575</c:v>
                </c:pt>
                <c:pt idx="835">
                  <c:v>2556.60953337916</c:v>
                </c:pt>
                <c:pt idx="836">
                  <c:v>1823.06963277499</c:v>
                </c:pt>
                <c:pt idx="837">
                  <c:v>2037.72301650416</c:v>
                </c:pt>
                <c:pt idx="838">
                  <c:v>1722.88964645416</c:v>
                </c:pt>
                <c:pt idx="839">
                  <c:v>2063.51221467083</c:v>
                </c:pt>
                <c:pt idx="840">
                  <c:v>2069.90342163749</c:v>
                </c:pt>
                <c:pt idx="841">
                  <c:v>2923.37536639583</c:v>
                </c:pt>
                <c:pt idx="842">
                  <c:v>2277.06112171666</c:v>
                </c:pt>
                <c:pt idx="843">
                  <c:v>3388.07088610416</c:v>
                </c:pt>
                <c:pt idx="844">
                  <c:v>2553.06626393333</c:v>
                </c:pt>
                <c:pt idx="845">
                  <c:v>3123.83531760833</c:v>
                </c:pt>
                <c:pt idx="846">
                  <c:v>2302.39365102916</c:v>
                </c:pt>
                <c:pt idx="847">
                  <c:v>2913.65439857083</c:v>
                </c:pt>
                <c:pt idx="848">
                  <c:v>2279.91755246666</c:v>
                </c:pt>
                <c:pt idx="849">
                  <c:v>2813.42379732083</c:v>
                </c:pt>
                <c:pt idx="850">
                  <c:v>1968.99549426666</c:v>
                </c:pt>
                <c:pt idx="851">
                  <c:v>2389.08068954583</c:v>
                </c:pt>
                <c:pt idx="852">
                  <c:v>1789.86981436666</c:v>
                </c:pt>
                <c:pt idx="853">
                  <c:v>2359.71809166666</c:v>
                </c:pt>
                <c:pt idx="854">
                  <c:v>2029.43887392916</c:v>
                </c:pt>
                <c:pt idx="855">
                  <c:v>2184.91036500416</c:v>
                </c:pt>
                <c:pt idx="856">
                  <c:v>2196.38929249999</c:v>
                </c:pt>
                <c:pt idx="857">
                  <c:v>2432.6821969625</c:v>
                </c:pt>
                <c:pt idx="858">
                  <c:v>2011.3950495611</c:v>
                </c:pt>
                <c:pt idx="859">
                  <c:v>2633.60152889999</c:v>
                </c:pt>
                <c:pt idx="860">
                  <c:v>2200.42334230999</c:v>
                </c:pt>
                <c:pt idx="861">
                  <c:v>2618.30276229166</c:v>
                </c:pt>
                <c:pt idx="862">
                  <c:v>2180.19969812777</c:v>
                </c:pt>
                <c:pt idx="863">
                  <c:v>2672.35888205833</c:v>
                </c:pt>
                <c:pt idx="864">
                  <c:v>2004.50642997272</c:v>
                </c:pt>
                <c:pt idx="865">
                  <c:v>2614.99270772499</c:v>
                </c:pt>
                <c:pt idx="866">
                  <c:v>2097.69024651666</c:v>
                </c:pt>
                <c:pt idx="867">
                  <c:v>2409.26478085</c:v>
                </c:pt>
                <c:pt idx="868">
                  <c:v>2208.217814475</c:v>
                </c:pt>
                <c:pt idx="869">
                  <c:v>2481.62320262916</c:v>
                </c:pt>
                <c:pt idx="870">
                  <c:v>1865.75145596249</c:v>
                </c:pt>
                <c:pt idx="871">
                  <c:v>2161.97609665416</c:v>
                </c:pt>
                <c:pt idx="872">
                  <c:v>2059.15771088636</c:v>
                </c:pt>
                <c:pt idx="873">
                  <c:v>2244.5299330875</c:v>
                </c:pt>
                <c:pt idx="874">
                  <c:v>2290.24188112499</c:v>
                </c:pt>
                <c:pt idx="875">
                  <c:v>2529.39868423636</c:v>
                </c:pt>
                <c:pt idx="876">
                  <c:v>2028.51025856499</c:v>
                </c:pt>
                <c:pt idx="877">
                  <c:v>2377.94035089583</c:v>
                </c:pt>
                <c:pt idx="878">
                  <c:v>1952.47576309285</c:v>
                </c:pt>
                <c:pt idx="879">
                  <c:v>2220.32956598333</c:v>
                </c:pt>
                <c:pt idx="880">
                  <c:v>1874.495276325</c:v>
                </c:pt>
                <c:pt idx="881">
                  <c:v>2408.17169789583</c:v>
                </c:pt>
                <c:pt idx="882">
                  <c:v>2348.21878462916</c:v>
                </c:pt>
                <c:pt idx="883">
                  <c:v>2781.20463690833</c:v>
                </c:pt>
                <c:pt idx="884">
                  <c:v>2134.74722752916</c:v>
                </c:pt>
                <c:pt idx="885">
                  <c:v>2486.23440251249</c:v>
                </c:pt>
                <c:pt idx="886">
                  <c:v>2081.84658582083</c:v>
                </c:pt>
                <c:pt idx="887">
                  <c:v>2492.72925173333</c:v>
                </c:pt>
                <c:pt idx="888">
                  <c:v>2041.29118140454</c:v>
                </c:pt>
                <c:pt idx="889">
                  <c:v>2261.45394519583</c:v>
                </c:pt>
                <c:pt idx="890">
                  <c:v>2236.38152621666</c:v>
                </c:pt>
                <c:pt idx="891">
                  <c:v>2294.40263804583</c:v>
                </c:pt>
                <c:pt idx="892">
                  <c:v>1918.97782055624</c:v>
                </c:pt>
                <c:pt idx="893">
                  <c:v>2049.31759405499</c:v>
                </c:pt>
                <c:pt idx="894">
                  <c:v>1942.20351675</c:v>
                </c:pt>
                <c:pt idx="895">
                  <c:v>2079.32206120454</c:v>
                </c:pt>
                <c:pt idx="896">
                  <c:v>2228.21130526874</c:v>
                </c:pt>
                <c:pt idx="897">
                  <c:v>2356.69795023749</c:v>
                </c:pt>
                <c:pt idx="898">
                  <c:v>2131.21126283571</c:v>
                </c:pt>
                <c:pt idx="899">
                  <c:v>2234.20208547499</c:v>
                </c:pt>
                <c:pt idx="900">
                  <c:v>1989.22527337499</c:v>
                </c:pt>
                <c:pt idx="901">
                  <c:v>2125.41467228749</c:v>
                </c:pt>
                <c:pt idx="902">
                  <c:v>2170.77188193332</c:v>
                </c:pt>
                <c:pt idx="903">
                  <c:v>2196.29722014444</c:v>
                </c:pt>
                <c:pt idx="904">
                  <c:v>1865.2321135875</c:v>
                </c:pt>
                <c:pt idx="905">
                  <c:v>1895.44555601666</c:v>
                </c:pt>
                <c:pt idx="906">
                  <c:v>1872.26388838999</c:v>
                </c:pt>
                <c:pt idx="907">
                  <c:v>2022.95829487777</c:v>
                </c:pt>
                <c:pt idx="908">
                  <c:v>1790.18647413333</c:v>
                </c:pt>
                <c:pt idx="909">
                  <c:v>2015.71379709999</c:v>
                </c:pt>
                <c:pt idx="910">
                  <c:v>2113.80004124999</c:v>
                </c:pt>
                <c:pt idx="911">
                  <c:v>2426.57113838636</c:v>
                </c:pt>
                <c:pt idx="912">
                  <c:v>2448.2077286</c:v>
                </c:pt>
                <c:pt idx="913">
                  <c:v>2647.56383217499</c:v>
                </c:pt>
                <c:pt idx="914">
                  <c:v>2236.15374529583</c:v>
                </c:pt>
                <c:pt idx="915">
                  <c:v>2960.33682387499</c:v>
                </c:pt>
                <c:pt idx="916">
                  <c:v>2407.52970753749</c:v>
                </c:pt>
                <c:pt idx="917">
                  <c:v>3090.43496979999</c:v>
                </c:pt>
                <c:pt idx="918">
                  <c:v>2288.51965049999</c:v>
                </c:pt>
                <c:pt idx="919">
                  <c:v>2693.87588989999</c:v>
                </c:pt>
                <c:pt idx="920">
                  <c:v>2206.79499926428</c:v>
                </c:pt>
                <c:pt idx="921">
                  <c:v>2365.86784169166</c:v>
                </c:pt>
                <c:pt idx="922">
                  <c:v>2131.56174233333</c:v>
                </c:pt>
                <c:pt idx="923">
                  <c:v>2359.29766423333</c:v>
                </c:pt>
                <c:pt idx="924">
                  <c:v>2337.95007038333</c:v>
                </c:pt>
                <c:pt idx="925">
                  <c:v>2912.48334225416</c:v>
                </c:pt>
                <c:pt idx="926">
                  <c:v>2295.36409883333</c:v>
                </c:pt>
                <c:pt idx="927">
                  <c:v>2958.72622309583</c:v>
                </c:pt>
                <c:pt idx="928">
                  <c:v>2372.27891527083</c:v>
                </c:pt>
                <c:pt idx="929">
                  <c:v>2944.16650499166</c:v>
                </c:pt>
                <c:pt idx="930">
                  <c:v>2434.25459832916</c:v>
                </c:pt>
                <c:pt idx="931">
                  <c:v>2856.51360130416</c:v>
                </c:pt>
                <c:pt idx="932">
                  <c:v>2476.64930895833</c:v>
                </c:pt>
                <c:pt idx="933">
                  <c:v>2751.03329430833</c:v>
                </c:pt>
                <c:pt idx="934">
                  <c:v>2073.36106070416</c:v>
                </c:pt>
                <c:pt idx="935">
                  <c:v>2334.16484004166</c:v>
                </c:pt>
                <c:pt idx="936">
                  <c:v>2055.77501047916</c:v>
                </c:pt>
                <c:pt idx="937">
                  <c:v>2477.56675785416</c:v>
                </c:pt>
                <c:pt idx="938">
                  <c:v>2201.84284489583</c:v>
                </c:pt>
                <c:pt idx="939">
                  <c:v>2783.74589444583</c:v>
                </c:pt>
                <c:pt idx="940">
                  <c:v>2191.43477437916</c:v>
                </c:pt>
                <c:pt idx="941">
                  <c:v>2736.84446977916</c:v>
                </c:pt>
                <c:pt idx="942">
                  <c:v>2292.4584675375</c:v>
                </c:pt>
                <c:pt idx="943">
                  <c:v>2600.28185396249</c:v>
                </c:pt>
                <c:pt idx="944">
                  <c:v>2238.15946172916</c:v>
                </c:pt>
                <c:pt idx="945">
                  <c:v>2570.20604453333</c:v>
                </c:pt>
                <c:pt idx="946">
                  <c:v>2178.1450835375</c:v>
                </c:pt>
                <c:pt idx="947">
                  <c:v>2458.40684033333</c:v>
                </c:pt>
                <c:pt idx="948">
                  <c:v>1947.36504725416</c:v>
                </c:pt>
                <c:pt idx="949">
                  <c:v>2177.58416894166</c:v>
                </c:pt>
                <c:pt idx="950">
                  <c:v>1923.60790184999</c:v>
                </c:pt>
                <c:pt idx="951">
                  <c:v>2084.32683278749</c:v>
                </c:pt>
                <c:pt idx="952">
                  <c:v>2178.30106846249</c:v>
                </c:pt>
                <c:pt idx="953">
                  <c:v>2342.10357590416</c:v>
                </c:pt>
                <c:pt idx="954">
                  <c:v>1986.81198182083</c:v>
                </c:pt>
                <c:pt idx="955">
                  <c:v>2492.27483820416</c:v>
                </c:pt>
                <c:pt idx="956">
                  <c:v>2011.5389245375</c:v>
                </c:pt>
                <c:pt idx="957">
                  <c:v>2541.34914761666</c:v>
                </c:pt>
                <c:pt idx="958">
                  <c:v>1869.39257215833</c:v>
                </c:pt>
                <c:pt idx="959">
                  <c:v>2113.91666956249</c:v>
                </c:pt>
                <c:pt idx="960">
                  <c:v>2041.38881328749</c:v>
                </c:pt>
                <c:pt idx="961">
                  <c:v>2392.579391925</c:v>
                </c:pt>
                <c:pt idx="962">
                  <c:v>1847.62060247499</c:v>
                </c:pt>
                <c:pt idx="963">
                  <c:v>2103.77992917916</c:v>
                </c:pt>
                <c:pt idx="964">
                  <c:v>1684.32359953749</c:v>
                </c:pt>
                <c:pt idx="965">
                  <c:v>2057.46721011249</c:v>
                </c:pt>
                <c:pt idx="966">
                  <c:v>2173.15311442777</c:v>
                </c:pt>
                <c:pt idx="967">
                  <c:v>2380.51477885833</c:v>
                </c:pt>
                <c:pt idx="968">
                  <c:v>2278.77729557142</c:v>
                </c:pt>
                <c:pt idx="969">
                  <c:v>2434.34051283333</c:v>
                </c:pt>
                <c:pt idx="970">
                  <c:v>2006.54166748749</c:v>
                </c:pt>
                <c:pt idx="971">
                  <c:v>2714.09375346363</c:v>
                </c:pt>
                <c:pt idx="972">
                  <c:v>2391.99487152856</c:v>
                </c:pt>
                <c:pt idx="973">
                  <c:v>2329.30390846249</c:v>
                </c:pt>
                <c:pt idx="974">
                  <c:v>2077.12188125416</c:v>
                </c:pt>
                <c:pt idx="975">
                  <c:v>2290.59479341249</c:v>
                </c:pt>
                <c:pt idx="976">
                  <c:v>1952.59763563333</c:v>
                </c:pt>
                <c:pt idx="977">
                  <c:v>2205.24212863181</c:v>
                </c:pt>
                <c:pt idx="978">
                  <c:v>1820.63976945833</c:v>
                </c:pt>
                <c:pt idx="979">
                  <c:v>1949.23769951249</c:v>
                </c:pt>
                <c:pt idx="980">
                  <c:v>2011.55883220416</c:v>
                </c:pt>
                <c:pt idx="981">
                  <c:v>2407.88198317916</c:v>
                </c:pt>
                <c:pt idx="982">
                  <c:v>2108.08782394583</c:v>
                </c:pt>
                <c:pt idx="983">
                  <c:v>2425.39412295499</c:v>
                </c:pt>
                <c:pt idx="984">
                  <c:v>2276.46518832856</c:v>
                </c:pt>
                <c:pt idx="985">
                  <c:v>2385.30813872083</c:v>
                </c:pt>
                <c:pt idx="986">
                  <c:v>2207.360218075</c:v>
                </c:pt>
                <c:pt idx="987">
                  <c:v>2288.46633734999</c:v>
                </c:pt>
                <c:pt idx="988">
                  <c:v>2266.71607263332</c:v>
                </c:pt>
                <c:pt idx="989">
                  <c:v>2149.35112367916</c:v>
                </c:pt>
                <c:pt idx="990">
                  <c:v>1762.31032626666</c:v>
                </c:pt>
                <c:pt idx="991">
                  <c:v>2091.57613969166</c:v>
                </c:pt>
                <c:pt idx="992">
                  <c:v>1767.72164552999</c:v>
                </c:pt>
                <c:pt idx="993">
                  <c:v>2194.28493473636</c:v>
                </c:pt>
                <c:pt idx="994">
                  <c:v>2256.88436185625</c:v>
                </c:pt>
                <c:pt idx="995">
                  <c:v>2440.14073657499</c:v>
                </c:pt>
                <c:pt idx="996">
                  <c:v>2054.22606792083</c:v>
                </c:pt>
                <c:pt idx="997">
                  <c:v>2363.76514612916</c:v>
                </c:pt>
                <c:pt idx="998">
                  <c:v>2197.86958653333</c:v>
                </c:pt>
                <c:pt idx="999">
                  <c:v>2418.22528569166</c:v>
                </c:pt>
                <c:pt idx="1000">
                  <c:v>2219.37749874375</c:v>
                </c:pt>
                <c:pt idx="1001">
                  <c:v>2426.06493250416</c:v>
                </c:pt>
                <c:pt idx="1002">
                  <c:v>2061.16806469545</c:v>
                </c:pt>
                <c:pt idx="1003">
                  <c:v>2398.41838712082</c:v>
                </c:pt>
                <c:pt idx="1004">
                  <c:v>1932.51914848181</c:v>
                </c:pt>
                <c:pt idx="1005">
                  <c:v>2209.34832387499</c:v>
                </c:pt>
                <c:pt idx="1006">
                  <c:v>1804.00476310833</c:v>
                </c:pt>
                <c:pt idx="1007">
                  <c:v>2239.49969497916</c:v>
                </c:pt>
                <c:pt idx="1008">
                  <c:v>2215.29093857083</c:v>
                </c:pt>
                <c:pt idx="1009">
                  <c:v>2526.59553517499</c:v>
                </c:pt>
                <c:pt idx="1010">
                  <c:v>2102.52460243749</c:v>
                </c:pt>
                <c:pt idx="1011">
                  <c:v>2350.89282996666</c:v>
                </c:pt>
                <c:pt idx="1012">
                  <c:v>2121.10599868333</c:v>
                </c:pt>
                <c:pt idx="1013">
                  <c:v>2473.74528315416</c:v>
                </c:pt>
                <c:pt idx="1014">
                  <c:v>2153.70028237916</c:v>
                </c:pt>
                <c:pt idx="1015">
                  <c:v>2502.30102683749</c:v>
                </c:pt>
                <c:pt idx="1016">
                  <c:v>2305.66938036666</c:v>
                </c:pt>
                <c:pt idx="1017">
                  <c:v>2412.18841455833</c:v>
                </c:pt>
                <c:pt idx="1018">
                  <c:v>2151.88979252856</c:v>
                </c:pt>
                <c:pt idx="1019">
                  <c:v>2256.65196733333</c:v>
                </c:pt>
                <c:pt idx="1020">
                  <c:v>1836.86610517083</c:v>
                </c:pt>
                <c:pt idx="1021">
                  <c:v>2239.72972452916</c:v>
                </c:pt>
                <c:pt idx="1022">
                  <c:v>2140.23545285416</c:v>
                </c:pt>
                <c:pt idx="1023">
                  <c:v>2506.31522427499</c:v>
                </c:pt>
                <c:pt idx="1024">
                  <c:v>2137.79232708749</c:v>
                </c:pt>
                <c:pt idx="1025">
                  <c:v>2460.35066638749</c:v>
                </c:pt>
                <c:pt idx="1026">
                  <c:v>2122.52029683749</c:v>
                </c:pt>
                <c:pt idx="1027">
                  <c:v>2413.45041492916</c:v>
                </c:pt>
                <c:pt idx="1028">
                  <c:v>2454.07824988888</c:v>
                </c:pt>
                <c:pt idx="1029">
                  <c:v>2702.18220306666</c:v>
                </c:pt>
                <c:pt idx="1030">
                  <c:v>2678.75846780624</c:v>
                </c:pt>
                <c:pt idx="1031">
                  <c:v>2736.04157223181</c:v>
                </c:pt>
                <c:pt idx="1032">
                  <c:v>2425.22621506999</c:v>
                </c:pt>
                <c:pt idx="1033">
                  <c:v>2471.23032569999</c:v>
                </c:pt>
                <c:pt idx="1034">
                  <c:v>2015.50646589583</c:v>
                </c:pt>
                <c:pt idx="1035">
                  <c:v>2465.77899279583</c:v>
                </c:pt>
                <c:pt idx="1036">
                  <c:v>1971.19641015555</c:v>
                </c:pt>
                <c:pt idx="1037">
                  <c:v>2330.57700935</c:v>
                </c:pt>
                <c:pt idx="1038">
                  <c:v>2225.84398815416</c:v>
                </c:pt>
                <c:pt idx="1039">
                  <c:v>2563.39731508749</c:v>
                </c:pt>
                <c:pt idx="1040">
                  <c:v>2178.50056011666</c:v>
                </c:pt>
                <c:pt idx="1041">
                  <c:v>2503.82538727082</c:v>
                </c:pt>
                <c:pt idx="1042">
                  <c:v>2083.68529156666</c:v>
                </c:pt>
                <c:pt idx="1043">
                  <c:v>2555.27386230833</c:v>
                </c:pt>
                <c:pt idx="1044">
                  <c:v>2183.7037006875</c:v>
                </c:pt>
                <c:pt idx="1045">
                  <c:v>2578.87080500833</c:v>
                </c:pt>
                <c:pt idx="1046">
                  <c:v>2021.06139560833</c:v>
                </c:pt>
                <c:pt idx="1047">
                  <c:v>2307.63491549583</c:v>
                </c:pt>
                <c:pt idx="1048">
                  <c:v>1877.57732694583</c:v>
                </c:pt>
                <c:pt idx="1049">
                  <c:v>2290.70281856249</c:v>
                </c:pt>
                <c:pt idx="1050">
                  <c:v>2201.98938365833</c:v>
                </c:pt>
                <c:pt idx="1051">
                  <c:v>2536.57887136249</c:v>
                </c:pt>
                <c:pt idx="1052">
                  <c:v>2227.04053949583</c:v>
                </c:pt>
                <c:pt idx="1053">
                  <c:v>2665.63045353749</c:v>
                </c:pt>
                <c:pt idx="1054">
                  <c:v>2358.79196730499</c:v>
                </c:pt>
                <c:pt idx="1055">
                  <c:v>2582.399825</c:v>
                </c:pt>
                <c:pt idx="1056">
                  <c:v>2205.49394397083</c:v>
                </c:pt>
                <c:pt idx="1057">
                  <c:v>2531.04675921249</c:v>
                </c:pt>
                <c:pt idx="1058">
                  <c:v>2264.18224698333</c:v>
                </c:pt>
                <c:pt idx="1059">
                  <c:v>2578.97738508333</c:v>
                </c:pt>
                <c:pt idx="1060">
                  <c:v>2073.33623900833</c:v>
                </c:pt>
                <c:pt idx="1061">
                  <c:v>2549.90738862916</c:v>
                </c:pt>
                <c:pt idx="1062">
                  <c:v>2066.10665210416</c:v>
                </c:pt>
                <c:pt idx="1063">
                  <c:v>2391.69099867916</c:v>
                </c:pt>
                <c:pt idx="1064">
                  <c:v>2231.39804552916</c:v>
                </c:pt>
                <c:pt idx="1065">
                  <c:v>2742.09098012499</c:v>
                </c:pt>
                <c:pt idx="1066">
                  <c:v>2318.33168430833</c:v>
                </c:pt>
                <c:pt idx="1067">
                  <c:v>2765.91876288333</c:v>
                </c:pt>
                <c:pt idx="1068">
                  <c:v>2283.41872064166</c:v>
                </c:pt>
                <c:pt idx="1069">
                  <c:v>2579.19359562083</c:v>
                </c:pt>
                <c:pt idx="1070">
                  <c:v>2345.47395315833</c:v>
                </c:pt>
                <c:pt idx="1071">
                  <c:v>2774.09424652499</c:v>
                </c:pt>
                <c:pt idx="1072">
                  <c:v>2511.94572088888</c:v>
                </c:pt>
                <c:pt idx="1073">
                  <c:v>2589.77892346666</c:v>
                </c:pt>
                <c:pt idx="1074">
                  <c:v>2260.81526499375</c:v>
                </c:pt>
                <c:pt idx="1075">
                  <c:v>2314.3122076</c:v>
                </c:pt>
                <c:pt idx="1076">
                  <c:v>2167.07867558999</c:v>
                </c:pt>
                <c:pt idx="1077">
                  <c:v>2499.29126914166</c:v>
                </c:pt>
                <c:pt idx="1078">
                  <c:v>2245.5092780909</c:v>
                </c:pt>
                <c:pt idx="1079">
                  <c:v>2493.59503287083</c:v>
                </c:pt>
                <c:pt idx="1080">
                  <c:v>2274.48051005416</c:v>
                </c:pt>
                <c:pt idx="1081">
                  <c:v>2519.40815215833</c:v>
                </c:pt>
                <c:pt idx="1082">
                  <c:v>2344.20717310416</c:v>
                </c:pt>
                <c:pt idx="1083">
                  <c:v>2672.66476106666</c:v>
                </c:pt>
                <c:pt idx="1084">
                  <c:v>2233.11985838333</c:v>
                </c:pt>
                <c:pt idx="1085">
                  <c:v>2668.06193827083</c:v>
                </c:pt>
                <c:pt idx="1086">
                  <c:v>2219.43788347916</c:v>
                </c:pt>
                <c:pt idx="1087">
                  <c:v>2484.59216827083</c:v>
                </c:pt>
                <c:pt idx="1088">
                  <c:v>1975.01173455416</c:v>
                </c:pt>
                <c:pt idx="1089">
                  <c:v>2351.17189933333</c:v>
                </c:pt>
                <c:pt idx="1090">
                  <c:v>2140.66846049374</c:v>
                </c:pt>
                <c:pt idx="1091">
                  <c:v>2271.06112514583</c:v>
                </c:pt>
                <c:pt idx="1092">
                  <c:v>2574.48397944375</c:v>
                </c:pt>
                <c:pt idx="1093">
                  <c:v>2609.55769287916</c:v>
                </c:pt>
                <c:pt idx="1094">
                  <c:v>2346.58567069166</c:v>
                </c:pt>
                <c:pt idx="1095">
                  <c:v>2516.72275919583</c:v>
                </c:pt>
                <c:pt idx="1096">
                  <c:v>2310.17744982083</c:v>
                </c:pt>
                <c:pt idx="1097">
                  <c:v>2751.074572825</c:v>
                </c:pt>
                <c:pt idx="1098">
                  <c:v>2400.16433563333</c:v>
                </c:pt>
                <c:pt idx="1099">
                  <c:v>2722.11024533749</c:v>
                </c:pt>
                <c:pt idx="1100">
                  <c:v>2495.86808233333</c:v>
                </c:pt>
                <c:pt idx="1101">
                  <c:v>2687.29877561249</c:v>
                </c:pt>
                <c:pt idx="1102">
                  <c:v>2199.46207091249</c:v>
                </c:pt>
                <c:pt idx="1103">
                  <c:v>2519.92224841249</c:v>
                </c:pt>
                <c:pt idx="1104">
                  <c:v>2144.88940276249</c:v>
                </c:pt>
                <c:pt idx="1105">
                  <c:v>2539.67372358333</c:v>
                </c:pt>
                <c:pt idx="1106">
                  <c:v>2440.82286770416</c:v>
                </c:pt>
                <c:pt idx="1107">
                  <c:v>2736.07004929583</c:v>
                </c:pt>
                <c:pt idx="1108">
                  <c:v>2403.47110140416</c:v>
                </c:pt>
                <c:pt idx="1109">
                  <c:v>2780.59656775416</c:v>
                </c:pt>
                <c:pt idx="1110">
                  <c:v>2162.82213528333</c:v>
                </c:pt>
                <c:pt idx="1111">
                  <c:v>2573.80934519166</c:v>
                </c:pt>
                <c:pt idx="1112">
                  <c:v>2343.74935104582</c:v>
                </c:pt>
                <c:pt idx="1113">
                  <c:v>2857.12401475416</c:v>
                </c:pt>
                <c:pt idx="1114">
                  <c:v>2318.55609405416</c:v>
                </c:pt>
                <c:pt idx="1115">
                  <c:v>2505.1996293375</c:v>
                </c:pt>
                <c:pt idx="1116">
                  <c:v>2020.46666515416</c:v>
                </c:pt>
                <c:pt idx="1117">
                  <c:v>2413.80579378333</c:v>
                </c:pt>
                <c:pt idx="1118">
                  <c:v>1996.57660631249</c:v>
                </c:pt>
                <c:pt idx="1119">
                  <c:v>2352.08242480416</c:v>
                </c:pt>
                <c:pt idx="1120">
                  <c:v>2143.90196194583</c:v>
                </c:pt>
                <c:pt idx="1121">
                  <c:v>2606.90755967083</c:v>
                </c:pt>
                <c:pt idx="1122">
                  <c:v>2324.38466607499</c:v>
                </c:pt>
                <c:pt idx="1123">
                  <c:v>2648.51487936249</c:v>
                </c:pt>
                <c:pt idx="1124">
                  <c:v>2291.06714827499</c:v>
                </c:pt>
                <c:pt idx="1125">
                  <c:v>2642.43248487083</c:v>
                </c:pt>
                <c:pt idx="1126">
                  <c:v>2486.63121728749</c:v>
                </c:pt>
                <c:pt idx="1127">
                  <c:v>2778.60836369166</c:v>
                </c:pt>
                <c:pt idx="1128">
                  <c:v>2422.43725202916</c:v>
                </c:pt>
                <c:pt idx="1129">
                  <c:v>2721.79990104583</c:v>
                </c:pt>
                <c:pt idx="1130">
                  <c:v>2212.97765608749</c:v>
                </c:pt>
                <c:pt idx="1131">
                  <c:v>2501.93616109166</c:v>
                </c:pt>
                <c:pt idx="1132">
                  <c:v>2111.55417221666</c:v>
                </c:pt>
                <c:pt idx="1133">
                  <c:v>2530.74923686666</c:v>
                </c:pt>
                <c:pt idx="1134">
                  <c:v>2497.32237744582</c:v>
                </c:pt>
                <c:pt idx="1135">
                  <c:v>2732.7460428</c:v>
                </c:pt>
                <c:pt idx="1136">
                  <c:v>2439.81281928333</c:v>
                </c:pt>
                <c:pt idx="1137">
                  <c:v>2564.54435559999</c:v>
                </c:pt>
                <c:pt idx="1138">
                  <c:v>2039.49136985833</c:v>
                </c:pt>
                <c:pt idx="1139">
                  <c:v>2476.18546571249</c:v>
                </c:pt>
                <c:pt idx="1140">
                  <c:v>2162.33460924166</c:v>
                </c:pt>
                <c:pt idx="1141">
                  <c:v>2505.56939507916</c:v>
                </c:pt>
                <c:pt idx="1142">
                  <c:v>2241.48025920416</c:v>
                </c:pt>
                <c:pt idx="1143">
                  <c:v>2905.06376192083</c:v>
                </c:pt>
                <c:pt idx="1144">
                  <c:v>2179.37735012499</c:v>
                </c:pt>
                <c:pt idx="1145">
                  <c:v>2483.37733289166</c:v>
                </c:pt>
                <c:pt idx="1146">
                  <c:v>1970.05259845833</c:v>
                </c:pt>
                <c:pt idx="1147">
                  <c:v>2421.49474734583</c:v>
                </c:pt>
                <c:pt idx="1148">
                  <c:v>2258.18339816249</c:v>
                </c:pt>
                <c:pt idx="1149">
                  <c:v>2689.06048949166</c:v>
                </c:pt>
                <c:pt idx="1150">
                  <c:v>2404.67859014166</c:v>
                </c:pt>
                <c:pt idx="1151">
                  <c:v>2544.42789524583</c:v>
                </c:pt>
                <c:pt idx="1152">
                  <c:v>2210.38727154166</c:v>
                </c:pt>
                <c:pt idx="1153">
                  <c:v>2609.80600562083</c:v>
                </c:pt>
                <c:pt idx="1154">
                  <c:v>2268.12425149166</c:v>
                </c:pt>
                <c:pt idx="1155">
                  <c:v>2530.30713499166</c:v>
                </c:pt>
                <c:pt idx="1156">
                  <c:v>2248.51418866249</c:v>
                </c:pt>
                <c:pt idx="1157">
                  <c:v>2468.99811348749</c:v>
                </c:pt>
                <c:pt idx="1158">
                  <c:v>2007.10913980833</c:v>
                </c:pt>
                <c:pt idx="1159">
                  <c:v>2283.21158609583</c:v>
                </c:pt>
                <c:pt idx="1160">
                  <c:v>1926.35087117916</c:v>
                </c:pt>
                <c:pt idx="1161">
                  <c:v>2254.40261676249</c:v>
                </c:pt>
                <c:pt idx="1162">
                  <c:v>2097.32178277499</c:v>
                </c:pt>
                <c:pt idx="1163">
                  <c:v>2447.01561947916</c:v>
                </c:pt>
                <c:pt idx="1164">
                  <c:v>2058.41431788749</c:v>
                </c:pt>
                <c:pt idx="1165">
                  <c:v>2263.93831295833</c:v>
                </c:pt>
                <c:pt idx="1166">
                  <c:v>2234.98919308333</c:v>
                </c:pt>
                <c:pt idx="1167">
                  <c:v>2535.46484212916</c:v>
                </c:pt>
                <c:pt idx="1168">
                  <c:v>2119.83780242499</c:v>
                </c:pt>
                <c:pt idx="1169">
                  <c:v>2611.15088102916</c:v>
                </c:pt>
                <c:pt idx="1170">
                  <c:v>2252.26253229999</c:v>
                </c:pt>
                <c:pt idx="1171">
                  <c:v>2435.58375557916</c:v>
                </c:pt>
                <c:pt idx="1172">
                  <c:v>2012.25450448333</c:v>
                </c:pt>
                <c:pt idx="1173">
                  <c:v>2306.09973747083</c:v>
                </c:pt>
                <c:pt idx="1174">
                  <c:v>1922.23204700416</c:v>
                </c:pt>
                <c:pt idx="1175">
                  <c:v>2271.51861991666</c:v>
                </c:pt>
                <c:pt idx="1176">
                  <c:v>2173.24859736249</c:v>
                </c:pt>
                <c:pt idx="1177">
                  <c:v>2599.35337378333</c:v>
                </c:pt>
                <c:pt idx="1178">
                  <c:v>2275.37746371666</c:v>
                </c:pt>
                <c:pt idx="1179">
                  <c:v>2572.11581872499</c:v>
                </c:pt>
                <c:pt idx="1180">
                  <c:v>2332.24699680832</c:v>
                </c:pt>
                <c:pt idx="1181">
                  <c:v>2522.05779345416</c:v>
                </c:pt>
                <c:pt idx="1182">
                  <c:v>2178.59712327916</c:v>
                </c:pt>
                <c:pt idx="1183">
                  <c:v>2640.28227455833</c:v>
                </c:pt>
                <c:pt idx="1184">
                  <c:v>2262.52688914583</c:v>
                </c:pt>
                <c:pt idx="1185">
                  <c:v>2547.72551071666</c:v>
                </c:pt>
                <c:pt idx="1186">
                  <c:v>2002.28532935416</c:v>
                </c:pt>
                <c:pt idx="1187">
                  <c:v>2471.14781382916</c:v>
                </c:pt>
                <c:pt idx="1188">
                  <c:v>1884.51897674583</c:v>
                </c:pt>
                <c:pt idx="1189">
                  <c:v>2284.68606550416</c:v>
                </c:pt>
                <c:pt idx="1190">
                  <c:v>2074.93668484166</c:v>
                </c:pt>
                <c:pt idx="1191">
                  <c:v>2416.97642242916</c:v>
                </c:pt>
                <c:pt idx="1192">
                  <c:v>2351.8879272875</c:v>
                </c:pt>
                <c:pt idx="1193">
                  <c:v>2486.44959794166</c:v>
                </c:pt>
                <c:pt idx="1194">
                  <c:v>2205.80877638333</c:v>
                </c:pt>
                <c:pt idx="1195">
                  <c:v>2463.88778062083</c:v>
                </c:pt>
                <c:pt idx="1196">
                  <c:v>2389.54165507727</c:v>
                </c:pt>
                <c:pt idx="1197">
                  <c:v>2462.31267484583</c:v>
                </c:pt>
                <c:pt idx="1198">
                  <c:v>2597.96976569166</c:v>
                </c:pt>
                <c:pt idx="1199">
                  <c:v>2343.01261447083</c:v>
                </c:pt>
                <c:pt idx="1200">
                  <c:v>1935.67293994999</c:v>
                </c:pt>
                <c:pt idx="1201">
                  <c:v>2169.64423167082</c:v>
                </c:pt>
                <c:pt idx="1202">
                  <c:v>1945.72632709999</c:v>
                </c:pt>
                <c:pt idx="1203">
                  <c:v>2415.72387097499</c:v>
                </c:pt>
                <c:pt idx="1204">
                  <c:v>2155.84684030833</c:v>
                </c:pt>
                <c:pt idx="1205">
                  <c:v>2488.41903222083</c:v>
                </c:pt>
                <c:pt idx="1206">
                  <c:v>2225.50851965</c:v>
                </c:pt>
                <c:pt idx="1207">
                  <c:v>2729.62043478749</c:v>
                </c:pt>
                <c:pt idx="1208">
                  <c:v>2310.97751897499</c:v>
                </c:pt>
                <c:pt idx="1209">
                  <c:v>2549.69455940416</c:v>
                </c:pt>
                <c:pt idx="1210">
                  <c:v>2250.24311205416</c:v>
                </c:pt>
                <c:pt idx="1211">
                  <c:v>2474.05860889999</c:v>
                </c:pt>
                <c:pt idx="1212">
                  <c:v>2181.92416806249</c:v>
                </c:pt>
                <c:pt idx="1213">
                  <c:v>2459.62038521249</c:v>
                </c:pt>
                <c:pt idx="1214">
                  <c:v>2001.12094915833</c:v>
                </c:pt>
                <c:pt idx="1215">
                  <c:v>2264.75547124166</c:v>
                </c:pt>
                <c:pt idx="1216">
                  <c:v>1921.85384091666</c:v>
                </c:pt>
                <c:pt idx="1217">
                  <c:v>2338.87134829166</c:v>
                </c:pt>
                <c:pt idx="1218">
                  <c:v>2248.20960555416</c:v>
                </c:pt>
                <c:pt idx="1219">
                  <c:v>2430.76135962083</c:v>
                </c:pt>
                <c:pt idx="1220">
                  <c:v>2143.80028689999</c:v>
                </c:pt>
                <c:pt idx="1221">
                  <c:v>2488.10847363333</c:v>
                </c:pt>
                <c:pt idx="1222">
                  <c:v>2079.25190907916</c:v>
                </c:pt>
                <c:pt idx="1223">
                  <c:v>2292.28191523333</c:v>
                </c:pt>
                <c:pt idx="1224">
                  <c:v>2187.0871952125</c:v>
                </c:pt>
                <c:pt idx="1225">
                  <c:v>2578.15389396249</c:v>
                </c:pt>
                <c:pt idx="1226">
                  <c:v>2073.3774350125</c:v>
                </c:pt>
                <c:pt idx="1227">
                  <c:v>2368.67286151249</c:v>
                </c:pt>
                <c:pt idx="1228">
                  <c:v>2047.02258731666</c:v>
                </c:pt>
                <c:pt idx="1229">
                  <c:v>2192.48605869999</c:v>
                </c:pt>
                <c:pt idx="1230">
                  <c:v>1873.06487834583</c:v>
                </c:pt>
                <c:pt idx="1231">
                  <c:v>2222.55402514583</c:v>
                </c:pt>
                <c:pt idx="1232">
                  <c:v>2121.85638987916</c:v>
                </c:pt>
                <c:pt idx="1233">
                  <c:v>2453.316916775</c:v>
                </c:pt>
                <c:pt idx="1234">
                  <c:v>2205.26239632083</c:v>
                </c:pt>
                <c:pt idx="1235">
                  <c:v>2507.61188440833</c:v>
                </c:pt>
                <c:pt idx="1236">
                  <c:v>2188.46527114583</c:v>
                </c:pt>
                <c:pt idx="1237">
                  <c:v>2584.44164734999</c:v>
                </c:pt>
                <c:pt idx="1238">
                  <c:v>2158.91953861249</c:v>
                </c:pt>
                <c:pt idx="1239">
                  <c:v>2390.73995853749</c:v>
                </c:pt>
                <c:pt idx="1240">
                  <c:v>2250.08919992083</c:v>
                </c:pt>
                <c:pt idx="1241">
                  <c:v>2573.54704090499</c:v>
                </c:pt>
                <c:pt idx="1242">
                  <c:v>1949.99126975416</c:v>
                </c:pt>
                <c:pt idx="1243">
                  <c:v>2521.48580695833</c:v>
                </c:pt>
                <c:pt idx="1244">
                  <c:v>2023.59938779166</c:v>
                </c:pt>
                <c:pt idx="1245">
                  <c:v>2372.40707694166</c:v>
                </c:pt>
                <c:pt idx="1246">
                  <c:v>2288.52837201666</c:v>
                </c:pt>
                <c:pt idx="1247">
                  <c:v>2750.91704580416</c:v>
                </c:pt>
                <c:pt idx="1248">
                  <c:v>2395.36687680416</c:v>
                </c:pt>
                <c:pt idx="1249">
                  <c:v>2506.80389274999</c:v>
                </c:pt>
                <c:pt idx="1250">
                  <c:v>2280.47269402916</c:v>
                </c:pt>
                <c:pt idx="1251">
                  <c:v>2566.94483657083</c:v>
                </c:pt>
                <c:pt idx="1252">
                  <c:v>2116.55232921249</c:v>
                </c:pt>
                <c:pt idx="1253">
                  <c:v>2461.17381937083</c:v>
                </c:pt>
                <c:pt idx="1254">
                  <c:v>2288.29357438332</c:v>
                </c:pt>
                <c:pt idx="1255">
                  <c:v>2493.15804917499</c:v>
                </c:pt>
                <c:pt idx="1256">
                  <c:v>1997.42899145416</c:v>
                </c:pt>
                <c:pt idx="1257">
                  <c:v>2123.21531239166</c:v>
                </c:pt>
                <c:pt idx="1258">
                  <c:v>1959.95311312</c:v>
                </c:pt>
                <c:pt idx="1259">
                  <c:v>2364.44915055416</c:v>
                </c:pt>
                <c:pt idx="1260">
                  <c:v>2248.01901051249</c:v>
                </c:pt>
                <c:pt idx="1261">
                  <c:v>2449.88663313333</c:v>
                </c:pt>
                <c:pt idx="1262">
                  <c:v>2096.23885985416</c:v>
                </c:pt>
                <c:pt idx="1263">
                  <c:v>2440.35530283749</c:v>
                </c:pt>
                <c:pt idx="1264">
                  <c:v>2174.91725055416</c:v>
                </c:pt>
                <c:pt idx="1265">
                  <c:v>2413.51053229166</c:v>
                </c:pt>
                <c:pt idx="1266">
                  <c:v>2185.63629482916</c:v>
                </c:pt>
                <c:pt idx="1267">
                  <c:v>2488.20337345</c:v>
                </c:pt>
                <c:pt idx="1268">
                  <c:v>2231.60662981249</c:v>
                </c:pt>
                <c:pt idx="1269">
                  <c:v>2409.38050573749</c:v>
                </c:pt>
                <c:pt idx="1270">
                  <c:v>1921.26929189583</c:v>
                </c:pt>
                <c:pt idx="1271">
                  <c:v>2087.17798111666</c:v>
                </c:pt>
                <c:pt idx="1272">
                  <c:v>1892.15759709583</c:v>
                </c:pt>
                <c:pt idx="1273">
                  <c:v>2173.01398877083</c:v>
                </c:pt>
                <c:pt idx="1274">
                  <c:v>1895.05462394166</c:v>
                </c:pt>
                <c:pt idx="1275">
                  <c:v>2193.56885432916</c:v>
                </c:pt>
                <c:pt idx="1276">
                  <c:v>2045.44873609166</c:v>
                </c:pt>
                <c:pt idx="1277">
                  <c:v>2551.98480454166</c:v>
                </c:pt>
                <c:pt idx="1278">
                  <c:v>2031.18684132499</c:v>
                </c:pt>
                <c:pt idx="1279">
                  <c:v>2302.83701360416</c:v>
                </c:pt>
                <c:pt idx="1280">
                  <c:v>2265.20051680714</c:v>
                </c:pt>
                <c:pt idx="1281">
                  <c:v>2274.59853096249</c:v>
                </c:pt>
                <c:pt idx="1282">
                  <c:v>2135.99824755833</c:v>
                </c:pt>
                <c:pt idx="1283">
                  <c:v>2375.10637022499</c:v>
                </c:pt>
                <c:pt idx="1284">
                  <c:v>2001.98410709999</c:v>
                </c:pt>
                <c:pt idx="1285">
                  <c:v>2222.65080154583</c:v>
                </c:pt>
                <c:pt idx="1286">
                  <c:v>1869.44751362083</c:v>
                </c:pt>
                <c:pt idx="1287">
                  <c:v>2031.89050104166</c:v>
                </c:pt>
                <c:pt idx="1288">
                  <c:v>2070.8754603</c:v>
                </c:pt>
                <c:pt idx="1289">
                  <c:v>2413.41911486249</c:v>
                </c:pt>
                <c:pt idx="1290">
                  <c:v>2139.01039754583</c:v>
                </c:pt>
                <c:pt idx="1291">
                  <c:v>2448.62247427499</c:v>
                </c:pt>
                <c:pt idx="1292">
                  <c:v>2178.94914845416</c:v>
                </c:pt>
                <c:pt idx="1293">
                  <c:v>2403.73271083333</c:v>
                </c:pt>
                <c:pt idx="1294">
                  <c:v>2120.54945463333</c:v>
                </c:pt>
                <c:pt idx="1295">
                  <c:v>2471.67496623749</c:v>
                </c:pt>
                <c:pt idx="1296">
                  <c:v>2086.25206199583</c:v>
                </c:pt>
                <c:pt idx="1297">
                  <c:v>2442.88668104166</c:v>
                </c:pt>
                <c:pt idx="1298">
                  <c:v>1963.98788502083</c:v>
                </c:pt>
                <c:pt idx="1299">
                  <c:v>2139.93995152083</c:v>
                </c:pt>
                <c:pt idx="1300">
                  <c:v>1766.14336092083</c:v>
                </c:pt>
                <c:pt idx="1301">
                  <c:v>2132.2404889</c:v>
                </c:pt>
                <c:pt idx="1302">
                  <c:v>2083.75894689166</c:v>
                </c:pt>
                <c:pt idx="1303">
                  <c:v>2341.16714165</c:v>
                </c:pt>
                <c:pt idx="1304">
                  <c:v>2093.52091827916</c:v>
                </c:pt>
                <c:pt idx="1305">
                  <c:v>2386.49044517916</c:v>
                </c:pt>
                <c:pt idx="1306">
                  <c:v>2032.89357722083</c:v>
                </c:pt>
                <c:pt idx="1307">
                  <c:v>2301.32898219166</c:v>
                </c:pt>
                <c:pt idx="1308">
                  <c:v>2119.08520122499</c:v>
                </c:pt>
                <c:pt idx="1309">
                  <c:v>2325.91377093333</c:v>
                </c:pt>
                <c:pt idx="1310">
                  <c:v>2009.09985255833</c:v>
                </c:pt>
                <c:pt idx="1311">
                  <c:v>2283.40030246249</c:v>
                </c:pt>
                <c:pt idx="1312">
                  <c:v>1919.36765767499</c:v>
                </c:pt>
                <c:pt idx="1313">
                  <c:v>2286.60910756249</c:v>
                </c:pt>
                <c:pt idx="1314">
                  <c:v>1848.72475675416</c:v>
                </c:pt>
                <c:pt idx="1315">
                  <c:v>2055.52582917499</c:v>
                </c:pt>
                <c:pt idx="1316">
                  <c:v>2065.41586628749</c:v>
                </c:pt>
                <c:pt idx="1317">
                  <c:v>2347.57120447916</c:v>
                </c:pt>
                <c:pt idx="1318">
                  <c:v>1953.47188250833</c:v>
                </c:pt>
                <c:pt idx="1319">
                  <c:v>2347.20381338333</c:v>
                </c:pt>
                <c:pt idx="1320">
                  <c:v>2089.96745725416</c:v>
                </c:pt>
                <c:pt idx="1321">
                  <c:v>2308.83261773749</c:v>
                </c:pt>
                <c:pt idx="1322">
                  <c:v>2021.69496208333</c:v>
                </c:pt>
                <c:pt idx="1323">
                  <c:v>2344.45697258749</c:v>
                </c:pt>
                <c:pt idx="1324">
                  <c:v>1995.23664708333</c:v>
                </c:pt>
                <c:pt idx="1325">
                  <c:v>2290.15695679166</c:v>
                </c:pt>
                <c:pt idx="1326">
                  <c:v>1905.25924411666</c:v>
                </c:pt>
                <c:pt idx="1327">
                  <c:v>2075.94736607916</c:v>
                </c:pt>
                <c:pt idx="1328">
                  <c:v>1785.04750215416</c:v>
                </c:pt>
                <c:pt idx="1329">
                  <c:v>2224.86612480833</c:v>
                </c:pt>
                <c:pt idx="1330">
                  <c:v>2128.69922132499</c:v>
                </c:pt>
                <c:pt idx="1331">
                  <c:v>2480.63464542083</c:v>
                </c:pt>
                <c:pt idx="1332">
                  <c:v>2124.5476204875</c:v>
                </c:pt>
                <c:pt idx="1333">
                  <c:v>2571.44064713749</c:v>
                </c:pt>
                <c:pt idx="1334">
                  <c:v>2217.52680752499</c:v>
                </c:pt>
                <c:pt idx="1335">
                  <c:v>2683.70110607499</c:v>
                </c:pt>
                <c:pt idx="1336">
                  <c:v>2215.45282554166</c:v>
                </c:pt>
                <c:pt idx="1337">
                  <c:v>2554.69169653749</c:v>
                </c:pt>
                <c:pt idx="1338">
                  <c:v>2151.40103832083</c:v>
                </c:pt>
                <c:pt idx="1339">
                  <c:v>2318.92517236249</c:v>
                </c:pt>
                <c:pt idx="1340">
                  <c:v>1916.75235766249</c:v>
                </c:pt>
                <c:pt idx="1341">
                  <c:v>2233.58556535833</c:v>
                </c:pt>
                <c:pt idx="1342">
                  <c:v>1842.99417241818</c:v>
                </c:pt>
                <c:pt idx="1343">
                  <c:v>2396.8332543875</c:v>
                </c:pt>
                <c:pt idx="1344">
                  <c:v>2408.68521156666</c:v>
                </c:pt>
                <c:pt idx="1345">
                  <c:v>2942.79362559166</c:v>
                </c:pt>
                <c:pt idx="1346">
                  <c:v>2237.45655339583</c:v>
                </c:pt>
                <c:pt idx="1347">
                  <c:v>2495.23964942916</c:v>
                </c:pt>
                <c:pt idx="1348">
                  <c:v>2130.48374778333</c:v>
                </c:pt>
                <c:pt idx="1349">
                  <c:v>2358.77429511249</c:v>
                </c:pt>
                <c:pt idx="1350">
                  <c:v>2085.40950288333</c:v>
                </c:pt>
                <c:pt idx="1351">
                  <c:v>2406.06192685</c:v>
                </c:pt>
                <c:pt idx="1352">
                  <c:v>2127.61954190833</c:v>
                </c:pt>
                <c:pt idx="1353">
                  <c:v>2560.46907871666</c:v>
                </c:pt>
                <c:pt idx="1354">
                  <c:v>1850.07687563749</c:v>
                </c:pt>
                <c:pt idx="1355">
                  <c:v>2426.71251379999</c:v>
                </c:pt>
                <c:pt idx="1356">
                  <c:v>1944.93938328749</c:v>
                </c:pt>
                <c:pt idx="1357">
                  <c:v>2505.62112916666</c:v>
                </c:pt>
                <c:pt idx="1358">
                  <c:v>2269.73101787916</c:v>
                </c:pt>
                <c:pt idx="1359">
                  <c:v>2653.84190859166</c:v>
                </c:pt>
                <c:pt idx="1360">
                  <c:v>2142.66554924166</c:v>
                </c:pt>
                <c:pt idx="1361">
                  <c:v>2586.23360374999</c:v>
                </c:pt>
                <c:pt idx="1362">
                  <c:v>2057.54990157499</c:v>
                </c:pt>
                <c:pt idx="1363">
                  <c:v>2420.39333094166</c:v>
                </c:pt>
                <c:pt idx="1364">
                  <c:v>2060.36461325833</c:v>
                </c:pt>
                <c:pt idx="1365">
                  <c:v>2679.90891471249</c:v>
                </c:pt>
                <c:pt idx="1366">
                  <c:v>2216.17116314583</c:v>
                </c:pt>
                <c:pt idx="1367">
                  <c:v>2859.29657275416</c:v>
                </c:pt>
                <c:pt idx="1368">
                  <c:v>2109.58620181666</c:v>
                </c:pt>
                <c:pt idx="1369">
                  <c:v>2827.93923481666</c:v>
                </c:pt>
                <c:pt idx="1370">
                  <c:v>2155.95530433332</c:v>
                </c:pt>
                <c:pt idx="1371">
                  <c:v>2406.62763356666</c:v>
                </c:pt>
                <c:pt idx="1372">
                  <c:v>2279.28140259999</c:v>
                </c:pt>
                <c:pt idx="1373">
                  <c:v>2478.70375900416</c:v>
                </c:pt>
                <c:pt idx="1374">
                  <c:v>2198.48364248888</c:v>
                </c:pt>
                <c:pt idx="1375">
                  <c:v>2294.22152299999</c:v>
                </c:pt>
                <c:pt idx="1376">
                  <c:v>2159.42412805714</c:v>
                </c:pt>
                <c:pt idx="1377">
                  <c:v>2379.47266078749</c:v>
                </c:pt>
                <c:pt idx="1378">
                  <c:v>2352.64787476874</c:v>
                </c:pt>
                <c:pt idx="1379">
                  <c:v>2646.20141033333</c:v>
                </c:pt>
                <c:pt idx="1380">
                  <c:v>2272.50585269166</c:v>
                </c:pt>
                <c:pt idx="1381">
                  <c:v>2652.71588895416</c:v>
                </c:pt>
                <c:pt idx="1382">
                  <c:v>2005.09100426666</c:v>
                </c:pt>
                <c:pt idx="1383">
                  <c:v>2234.64248065416</c:v>
                </c:pt>
                <c:pt idx="1384">
                  <c:v>1864.39245998333</c:v>
                </c:pt>
                <c:pt idx="1385">
                  <c:v>2024.61291038333</c:v>
                </c:pt>
                <c:pt idx="1386">
                  <c:v>2005.26518903749</c:v>
                </c:pt>
                <c:pt idx="1387">
                  <c:v>2374.92759146363</c:v>
                </c:pt>
                <c:pt idx="1388">
                  <c:v>2211.18201264285</c:v>
                </c:pt>
                <c:pt idx="1389">
                  <c:v>2294.16193281666</c:v>
                </c:pt>
                <c:pt idx="1390">
                  <c:v>2257.75924128888</c:v>
                </c:pt>
                <c:pt idx="1391">
                  <c:v>2585.15837254999</c:v>
                </c:pt>
                <c:pt idx="1392">
                  <c:v>2375.323090725</c:v>
                </c:pt>
                <c:pt idx="1393">
                  <c:v>2790.3557368125</c:v>
                </c:pt>
                <c:pt idx="1394">
                  <c:v>2180.84489735416</c:v>
                </c:pt>
                <c:pt idx="1395">
                  <c:v>2363.51145879583</c:v>
                </c:pt>
                <c:pt idx="1396">
                  <c:v>1955.83626720416</c:v>
                </c:pt>
                <c:pt idx="1397">
                  <c:v>2182.42597424999</c:v>
                </c:pt>
                <c:pt idx="1398">
                  <c:v>1895.85642568333</c:v>
                </c:pt>
                <c:pt idx="1399">
                  <c:v>2189.57641088749</c:v>
                </c:pt>
                <c:pt idx="1400">
                  <c:v>2183.91100407083</c:v>
                </c:pt>
                <c:pt idx="1401">
                  <c:v>2385.10862179999</c:v>
                </c:pt>
                <c:pt idx="1402">
                  <c:v>2154.49836010999</c:v>
                </c:pt>
                <c:pt idx="1403">
                  <c:v>2305.91359163333</c:v>
                </c:pt>
                <c:pt idx="1404">
                  <c:v>2196.01977080999</c:v>
                </c:pt>
                <c:pt idx="1405">
                  <c:v>2522.46464242083</c:v>
                </c:pt>
                <c:pt idx="1406">
                  <c:v>2208.31865280555</c:v>
                </c:pt>
                <c:pt idx="1407">
                  <c:v>2698.29579794999</c:v>
                </c:pt>
                <c:pt idx="1408">
                  <c:v>2409.15837637083</c:v>
                </c:pt>
                <c:pt idx="1409">
                  <c:v>2971.84343904999</c:v>
                </c:pt>
                <c:pt idx="1410">
                  <c:v>2197.71555454166</c:v>
                </c:pt>
                <c:pt idx="1411">
                  <c:v>2426.73252114999</c:v>
                </c:pt>
                <c:pt idx="1412">
                  <c:v>1917.03239828749</c:v>
                </c:pt>
                <c:pt idx="1413">
                  <c:v>2237.13924589583</c:v>
                </c:pt>
                <c:pt idx="1414">
                  <c:v>2091.60837451666</c:v>
                </c:pt>
                <c:pt idx="1415">
                  <c:v>2455.19467472499</c:v>
                </c:pt>
                <c:pt idx="1416">
                  <c:v>2079.37890237083</c:v>
                </c:pt>
                <c:pt idx="1417">
                  <c:v>2727.84421164166</c:v>
                </c:pt>
                <c:pt idx="1418">
                  <c:v>2275.32213169999</c:v>
                </c:pt>
                <c:pt idx="1419">
                  <c:v>2934.10397338333</c:v>
                </c:pt>
                <c:pt idx="1420">
                  <c:v>2528.13584257083</c:v>
                </c:pt>
                <c:pt idx="1421">
                  <c:v>3237.79916354166</c:v>
                </c:pt>
                <c:pt idx="1422">
                  <c:v>2579.88358816249</c:v>
                </c:pt>
                <c:pt idx="1423">
                  <c:v>3354.06702878333</c:v>
                </c:pt>
                <c:pt idx="1424">
                  <c:v>2559.62945101666</c:v>
                </c:pt>
                <c:pt idx="1425">
                  <c:v>3264.2371815875</c:v>
                </c:pt>
                <c:pt idx="1426">
                  <c:v>2490.98879637499</c:v>
                </c:pt>
                <c:pt idx="1427">
                  <c:v>3251.37714678333</c:v>
                </c:pt>
                <c:pt idx="1428">
                  <c:v>2665.42444382916</c:v>
                </c:pt>
                <c:pt idx="1429">
                  <c:v>3741.02906861249</c:v>
                </c:pt>
                <c:pt idx="1430">
                  <c:v>2649.43510347083</c:v>
                </c:pt>
                <c:pt idx="1431">
                  <c:v>2959.32609863749</c:v>
                </c:pt>
                <c:pt idx="1432">
                  <c:v>2373.5209118875</c:v>
                </c:pt>
                <c:pt idx="1433">
                  <c:v>2643.75417673333</c:v>
                </c:pt>
                <c:pt idx="1434">
                  <c:v>2349.55593094166</c:v>
                </c:pt>
                <c:pt idx="1435">
                  <c:v>2650.22109213333</c:v>
                </c:pt>
                <c:pt idx="1436">
                  <c:v>2229.10723412916</c:v>
                </c:pt>
                <c:pt idx="1437">
                  <c:v>2575.23867805833</c:v>
                </c:pt>
                <c:pt idx="1438">
                  <c:v>2011.67501179166</c:v>
                </c:pt>
                <c:pt idx="1439">
                  <c:v>2307.41264832916</c:v>
                </c:pt>
                <c:pt idx="1440">
                  <c:v>1953.21403804166</c:v>
                </c:pt>
                <c:pt idx="1441">
                  <c:v>2361.07397340833</c:v>
                </c:pt>
                <c:pt idx="1442">
                  <c:v>2209.59354426666</c:v>
                </c:pt>
                <c:pt idx="1443">
                  <c:v>2695.23287887916</c:v>
                </c:pt>
                <c:pt idx="1444">
                  <c:v>2273.24295035</c:v>
                </c:pt>
                <c:pt idx="1445">
                  <c:v>2567.26275027916</c:v>
                </c:pt>
                <c:pt idx="1446">
                  <c:v>2067.92247909583</c:v>
                </c:pt>
                <c:pt idx="1447">
                  <c:v>2223.43608991666</c:v>
                </c:pt>
                <c:pt idx="1448">
                  <c:v>1903.09204798333</c:v>
                </c:pt>
                <c:pt idx="1449">
                  <c:v>2306.41512666249</c:v>
                </c:pt>
                <c:pt idx="1450">
                  <c:v>2159.70688459166</c:v>
                </c:pt>
                <c:pt idx="1451">
                  <c:v>2454.25766834583</c:v>
                </c:pt>
                <c:pt idx="1452">
                  <c:v>2020.56947917272</c:v>
                </c:pt>
                <c:pt idx="1453">
                  <c:v>2363.03645631666</c:v>
                </c:pt>
                <c:pt idx="1454">
                  <c:v>1970.46141897499</c:v>
                </c:pt>
                <c:pt idx="1455">
                  <c:v>2549.55666241666</c:v>
                </c:pt>
                <c:pt idx="1456">
                  <c:v>2301.83577068333</c:v>
                </c:pt>
                <c:pt idx="1457">
                  <c:v>2660.86627086249</c:v>
                </c:pt>
                <c:pt idx="1458">
                  <c:v>2197.63033545833</c:v>
                </c:pt>
                <c:pt idx="1459">
                  <c:v>2379.96887625416</c:v>
                </c:pt>
              </c:numCache>
            </c:numRef>
          </c:yVal>
          <c:smooth val="0"/>
          <c:extLst xmlns:c16r2="http://schemas.microsoft.com/office/drawing/2015/06/chart">
            <c:ext xmlns:c16="http://schemas.microsoft.com/office/drawing/2014/chart" uri="{C3380CC4-5D6E-409C-BE32-E72D297353CC}">
              <c16:uniqueId val="{00000000-D68B-4F4F-BD2D-25E31601F3EC}"/>
            </c:ext>
          </c:extLst>
        </c:ser>
        <c:dLbls>
          <c:showLegendKey val="0"/>
          <c:showVal val="0"/>
          <c:showCatName val="0"/>
          <c:showSerName val="0"/>
          <c:showPercent val="0"/>
          <c:showBubbleSize val="0"/>
        </c:dLbls>
        <c:axId val="1815173144"/>
        <c:axId val="2089637720"/>
      </c:scatterChart>
      <c:valAx>
        <c:axId val="1815173144"/>
        <c:scaling>
          <c:orientation val="minMax"/>
        </c:scaling>
        <c:delete val="0"/>
        <c:axPos val="b"/>
        <c:majorGridlines/>
        <c:numFmt formatCode="&quot;$&quot;#,##0" sourceLinked="0"/>
        <c:majorTickMark val="out"/>
        <c:minorTickMark val="none"/>
        <c:tickLblPos val="nextTo"/>
        <c:crossAx val="2089637720"/>
        <c:crosses val="autoZero"/>
        <c:crossBetween val="midCat"/>
      </c:valAx>
      <c:valAx>
        <c:axId val="2089637720"/>
        <c:scaling>
          <c:orientation val="minMax"/>
        </c:scaling>
        <c:delete val="0"/>
        <c:axPos val="l"/>
        <c:majorGridlines/>
        <c:numFmt formatCode="0" sourceLinked="0"/>
        <c:majorTickMark val="out"/>
        <c:minorTickMark val="none"/>
        <c:tickLblPos val="nextTo"/>
        <c:crossAx val="1815173144"/>
        <c:crosses val="autoZero"/>
        <c:crossBetween val="midCat"/>
      </c:valAx>
    </c:plotArea>
    <c:legend>
      <c:legendPos val="b"/>
      <c:overlay val="0"/>
    </c:legend>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Price USD vs Water</a:t>
            </a:r>
            <a:r>
              <a:rPr lang="en-US" baseline="0"/>
              <a:t> Demand </a:t>
            </a:r>
            <a:endParaRPr lang="en-US"/>
          </a:p>
        </c:rich>
      </c:tx>
      <c:overlay val="0"/>
    </c:title>
    <c:autoTitleDeleted val="0"/>
    <c:plotArea>
      <c:layout/>
      <c:lineChart>
        <c:grouping val="standard"/>
        <c:varyColors val="0"/>
        <c:ser>
          <c:idx val="0"/>
          <c:order val="0"/>
          <c:tx>
            <c:v>Average Price USD</c:v>
          </c:tx>
          <c:marker>
            <c:symbol val="none"/>
          </c:marker>
          <c:cat>
            <c:numRef>
              <c:f>'Economic Market Analysis'!$C$13:$N$13</c:f>
              <c:numCache>
                <c:formatCode>mmm\-yy</c:formatCode>
                <c:ptCount val="12"/>
                <c:pt idx="0">
                  <c:v>41640.0</c:v>
                </c:pt>
                <c:pt idx="1">
                  <c:v>41671.0</c:v>
                </c:pt>
                <c:pt idx="2">
                  <c:v>41699.0</c:v>
                </c:pt>
                <c:pt idx="3">
                  <c:v>41730.0</c:v>
                </c:pt>
                <c:pt idx="4">
                  <c:v>41760.0</c:v>
                </c:pt>
                <c:pt idx="5">
                  <c:v>41791.0</c:v>
                </c:pt>
                <c:pt idx="6">
                  <c:v>41821.0</c:v>
                </c:pt>
                <c:pt idx="7">
                  <c:v>41852.0</c:v>
                </c:pt>
                <c:pt idx="8">
                  <c:v>41883.0</c:v>
                </c:pt>
                <c:pt idx="9">
                  <c:v>41913.0</c:v>
                </c:pt>
                <c:pt idx="10">
                  <c:v>41944.0</c:v>
                </c:pt>
                <c:pt idx="11">
                  <c:v>41974.0</c:v>
                </c:pt>
              </c:numCache>
            </c:numRef>
          </c:cat>
          <c:val>
            <c:numRef>
              <c:f>'Economic Market Analysis'!$C$15:$N$15</c:f>
              <c:numCache>
                <c:formatCode>"$"#,##0.00</c:formatCode>
                <c:ptCount val="12"/>
                <c:pt idx="0">
                  <c:v>86.39175723537197</c:v>
                </c:pt>
                <c:pt idx="1">
                  <c:v>86.82949047586814</c:v>
                </c:pt>
                <c:pt idx="2">
                  <c:v>81.49989122823843</c:v>
                </c:pt>
                <c:pt idx="3">
                  <c:v>72.56923216871083</c:v>
                </c:pt>
                <c:pt idx="4">
                  <c:v>71.25935434122324</c:v>
                </c:pt>
                <c:pt idx="5">
                  <c:v>72.15651079966325</c:v>
                </c:pt>
                <c:pt idx="6">
                  <c:v>76.6027204301075</c:v>
                </c:pt>
                <c:pt idx="7">
                  <c:v>74.93254009856629</c:v>
                </c:pt>
                <c:pt idx="8">
                  <c:v>74.0663198232323</c:v>
                </c:pt>
                <c:pt idx="9">
                  <c:v>75.09314894393237</c:v>
                </c:pt>
                <c:pt idx="10">
                  <c:v>73.70095625450932</c:v>
                </c:pt>
                <c:pt idx="11">
                  <c:v>74.37665683040075</c:v>
                </c:pt>
              </c:numCache>
            </c:numRef>
          </c:val>
          <c:smooth val="0"/>
          <c:extLst xmlns:c16r2="http://schemas.microsoft.com/office/drawing/2015/06/chart">
            <c:ext xmlns:c16="http://schemas.microsoft.com/office/drawing/2014/chart" uri="{C3380CC4-5D6E-409C-BE32-E72D297353CC}">
              <c16:uniqueId val="{00000000-A170-4A18-B907-B0B12E798E67}"/>
            </c:ext>
          </c:extLst>
        </c:ser>
        <c:dLbls>
          <c:showLegendKey val="0"/>
          <c:showVal val="0"/>
          <c:showCatName val="0"/>
          <c:showSerName val="0"/>
          <c:showPercent val="0"/>
          <c:showBubbleSize val="0"/>
        </c:dLbls>
        <c:marker val="1"/>
        <c:smooth val="0"/>
        <c:axId val="1815422152"/>
        <c:axId val="1815425208"/>
      </c:lineChart>
      <c:lineChart>
        <c:grouping val="standard"/>
        <c:varyColors val="0"/>
        <c:ser>
          <c:idx val="1"/>
          <c:order val="1"/>
          <c:tx>
            <c:v>Water Demand</c:v>
          </c:tx>
          <c:marker>
            <c:symbol val="none"/>
          </c:marker>
          <c:cat>
            <c:numRef>
              <c:f>'Economic Market Analysis'!$C$13:$N$13</c:f>
              <c:numCache>
                <c:formatCode>mmm\-yy</c:formatCode>
                <c:ptCount val="12"/>
                <c:pt idx="0">
                  <c:v>41640.0</c:v>
                </c:pt>
                <c:pt idx="1">
                  <c:v>41671.0</c:v>
                </c:pt>
                <c:pt idx="2">
                  <c:v>41699.0</c:v>
                </c:pt>
                <c:pt idx="3">
                  <c:v>41730.0</c:v>
                </c:pt>
                <c:pt idx="4">
                  <c:v>41760.0</c:v>
                </c:pt>
                <c:pt idx="5">
                  <c:v>41791.0</c:v>
                </c:pt>
                <c:pt idx="6">
                  <c:v>41821.0</c:v>
                </c:pt>
                <c:pt idx="7">
                  <c:v>41852.0</c:v>
                </c:pt>
                <c:pt idx="8">
                  <c:v>41883.0</c:v>
                </c:pt>
                <c:pt idx="9">
                  <c:v>41913.0</c:v>
                </c:pt>
                <c:pt idx="10">
                  <c:v>41944.0</c:v>
                </c:pt>
                <c:pt idx="11">
                  <c:v>41974.0</c:v>
                </c:pt>
              </c:numCache>
            </c:numRef>
          </c:cat>
          <c:val>
            <c:numRef>
              <c:f>'Economic Market Analysis'!$C$16:$N$16</c:f>
              <c:numCache>
                <c:formatCode>#,##0.00</c:formatCode>
                <c:ptCount val="12"/>
                <c:pt idx="0">
                  <c:v>2298.190158965397</c:v>
                </c:pt>
                <c:pt idx="1">
                  <c:v>2406.091896211103</c:v>
                </c:pt>
                <c:pt idx="2">
                  <c:v>2127.814543270976</c:v>
                </c:pt>
                <c:pt idx="3">
                  <c:v>2185.799754226371</c:v>
                </c:pt>
                <c:pt idx="4">
                  <c:v>2145.783718866106</c:v>
                </c:pt>
                <c:pt idx="5">
                  <c:v>2229.749661144261</c:v>
                </c:pt>
                <c:pt idx="6">
                  <c:v>2283.050247252767</c:v>
                </c:pt>
                <c:pt idx="7">
                  <c:v>2201.059245881507</c:v>
                </c:pt>
                <c:pt idx="8">
                  <c:v>2153.343185089953</c:v>
                </c:pt>
                <c:pt idx="9">
                  <c:v>2098.99138126178</c:v>
                </c:pt>
                <c:pt idx="10">
                  <c:v>2200.929328992666</c:v>
                </c:pt>
                <c:pt idx="11">
                  <c:v>2312.199539761142</c:v>
                </c:pt>
              </c:numCache>
            </c:numRef>
          </c:val>
          <c:smooth val="0"/>
          <c:extLst xmlns:c16r2="http://schemas.microsoft.com/office/drawing/2015/06/chart">
            <c:ext xmlns:c16="http://schemas.microsoft.com/office/drawing/2014/chart" uri="{C3380CC4-5D6E-409C-BE32-E72D297353CC}">
              <c16:uniqueId val="{00000001-A170-4A18-B907-B0B12E798E67}"/>
            </c:ext>
          </c:extLst>
        </c:ser>
        <c:dLbls>
          <c:showLegendKey val="0"/>
          <c:showVal val="0"/>
          <c:showCatName val="0"/>
          <c:showSerName val="0"/>
          <c:showPercent val="0"/>
          <c:showBubbleSize val="0"/>
        </c:dLbls>
        <c:marker val="1"/>
        <c:smooth val="0"/>
        <c:axId val="1815433608"/>
        <c:axId val="1815430360"/>
      </c:lineChart>
      <c:dateAx>
        <c:axId val="1815422152"/>
        <c:scaling>
          <c:orientation val="minMax"/>
        </c:scaling>
        <c:delete val="0"/>
        <c:axPos val="b"/>
        <c:numFmt formatCode="mmm\-yy" sourceLinked="1"/>
        <c:majorTickMark val="none"/>
        <c:minorTickMark val="none"/>
        <c:tickLblPos val="nextTo"/>
        <c:crossAx val="1815425208"/>
        <c:crosses val="autoZero"/>
        <c:auto val="1"/>
        <c:lblOffset val="100"/>
        <c:baseTimeUnit val="months"/>
      </c:dateAx>
      <c:valAx>
        <c:axId val="1815425208"/>
        <c:scaling>
          <c:orientation val="minMax"/>
        </c:scaling>
        <c:delete val="0"/>
        <c:axPos val="l"/>
        <c:majorGridlines/>
        <c:title>
          <c:overlay val="0"/>
        </c:title>
        <c:numFmt formatCode="&quot;$&quot;#,##0" sourceLinked="0"/>
        <c:majorTickMark val="none"/>
        <c:minorTickMark val="none"/>
        <c:tickLblPos val="nextTo"/>
        <c:crossAx val="1815422152"/>
        <c:crosses val="autoZero"/>
        <c:crossBetween val="between"/>
      </c:valAx>
      <c:valAx>
        <c:axId val="1815430360"/>
        <c:scaling>
          <c:orientation val="minMax"/>
        </c:scaling>
        <c:delete val="0"/>
        <c:axPos val="r"/>
        <c:numFmt formatCode="#,##0" sourceLinked="0"/>
        <c:majorTickMark val="out"/>
        <c:minorTickMark val="none"/>
        <c:tickLblPos val="nextTo"/>
        <c:crossAx val="1815433608"/>
        <c:crosses val="max"/>
        <c:crossBetween val="between"/>
      </c:valAx>
      <c:dateAx>
        <c:axId val="1815433608"/>
        <c:scaling>
          <c:orientation val="minMax"/>
        </c:scaling>
        <c:delete val="1"/>
        <c:axPos val="b"/>
        <c:numFmt formatCode="mmm\-yy" sourceLinked="1"/>
        <c:majorTickMark val="out"/>
        <c:minorTickMark val="none"/>
        <c:tickLblPos val="nextTo"/>
        <c:crossAx val="1815430360"/>
        <c:crosses val="autoZero"/>
        <c:auto val="1"/>
        <c:lblOffset val="100"/>
        <c:baseTimeUnit val="months"/>
      </c:dateAx>
    </c:plotArea>
    <c:legend>
      <c:legendPos val="t"/>
      <c:overlay val="0"/>
    </c:legend>
    <c:plotVisOnly val="1"/>
    <c:dispBlanksAs val="gap"/>
    <c:showDLblsOverMax val="0"/>
  </c:chart>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Avg. Quantity Water vs Price</a:t>
            </a:r>
          </a:p>
          <a:p>
            <a:pPr>
              <a:defRPr/>
            </a:pPr>
            <a:r>
              <a:rPr lang="en-US"/>
              <a:t>Soft AND Hard</a:t>
            </a:r>
          </a:p>
        </c:rich>
      </c:tx>
      <c:overlay val="0"/>
    </c:title>
    <c:autoTitleDeleted val="0"/>
    <c:plotArea>
      <c:layout/>
      <c:scatterChart>
        <c:scatterStyle val="lineMarker"/>
        <c:varyColors val="0"/>
        <c:ser>
          <c:idx val="0"/>
          <c:order val="0"/>
          <c:tx>
            <c:v>Avg. Quantity Water</c:v>
          </c:tx>
          <c:spPr>
            <a:ln w="31750">
              <a:noFill/>
            </a:ln>
          </c:spPr>
          <c:xVal>
            <c:numRef>
              <c:f>'Economic Market Analysis'!$C$15:$N$15</c:f>
              <c:numCache>
                <c:formatCode>"$"#,##0.00</c:formatCode>
                <c:ptCount val="12"/>
                <c:pt idx="0">
                  <c:v>86.39175723537197</c:v>
                </c:pt>
                <c:pt idx="1">
                  <c:v>86.82949047586814</c:v>
                </c:pt>
                <c:pt idx="2">
                  <c:v>81.49989122823843</c:v>
                </c:pt>
                <c:pt idx="3">
                  <c:v>72.56923216871083</c:v>
                </c:pt>
                <c:pt idx="4">
                  <c:v>71.25935434122324</c:v>
                </c:pt>
                <c:pt idx="5">
                  <c:v>72.15651079966325</c:v>
                </c:pt>
                <c:pt idx="6">
                  <c:v>76.6027204301075</c:v>
                </c:pt>
                <c:pt idx="7">
                  <c:v>74.93254009856629</c:v>
                </c:pt>
                <c:pt idx="8">
                  <c:v>74.0663198232323</c:v>
                </c:pt>
                <c:pt idx="9">
                  <c:v>75.09314894393237</c:v>
                </c:pt>
                <c:pt idx="10">
                  <c:v>73.70095625450932</c:v>
                </c:pt>
                <c:pt idx="11">
                  <c:v>74.37665683040075</c:v>
                </c:pt>
              </c:numCache>
            </c:numRef>
          </c:xVal>
          <c:yVal>
            <c:numRef>
              <c:f>'Economic Market Analysis'!$C$16:$N$16</c:f>
              <c:numCache>
                <c:formatCode>#,##0.00</c:formatCode>
                <c:ptCount val="12"/>
                <c:pt idx="0">
                  <c:v>2298.190158965397</c:v>
                </c:pt>
                <c:pt idx="1">
                  <c:v>2406.091896211103</c:v>
                </c:pt>
                <c:pt idx="2">
                  <c:v>2127.814543270976</c:v>
                </c:pt>
                <c:pt idx="3">
                  <c:v>2185.799754226371</c:v>
                </c:pt>
                <c:pt idx="4">
                  <c:v>2145.783718866106</c:v>
                </c:pt>
                <c:pt idx="5">
                  <c:v>2229.749661144261</c:v>
                </c:pt>
                <c:pt idx="6">
                  <c:v>2283.050247252767</c:v>
                </c:pt>
                <c:pt idx="7">
                  <c:v>2201.059245881507</c:v>
                </c:pt>
                <c:pt idx="8">
                  <c:v>2153.343185089953</c:v>
                </c:pt>
                <c:pt idx="9">
                  <c:v>2098.99138126178</c:v>
                </c:pt>
                <c:pt idx="10">
                  <c:v>2200.929328992666</c:v>
                </c:pt>
                <c:pt idx="11">
                  <c:v>2312.199539761142</c:v>
                </c:pt>
              </c:numCache>
            </c:numRef>
          </c:yVal>
          <c:smooth val="0"/>
          <c:extLst xmlns:c16r2="http://schemas.microsoft.com/office/drawing/2015/06/chart">
            <c:ext xmlns:c16="http://schemas.microsoft.com/office/drawing/2014/chart" uri="{C3380CC4-5D6E-409C-BE32-E72D297353CC}">
              <c16:uniqueId val="{00000000-C860-424E-BAD2-75F05C322602}"/>
            </c:ext>
          </c:extLst>
        </c:ser>
        <c:dLbls>
          <c:showLegendKey val="0"/>
          <c:showVal val="0"/>
          <c:showCatName val="0"/>
          <c:showSerName val="0"/>
          <c:showPercent val="0"/>
          <c:showBubbleSize val="0"/>
        </c:dLbls>
        <c:axId val="1815460328"/>
        <c:axId val="1815463448"/>
      </c:scatterChart>
      <c:valAx>
        <c:axId val="1815460328"/>
        <c:scaling>
          <c:orientation val="minMax"/>
        </c:scaling>
        <c:delete val="0"/>
        <c:axPos val="b"/>
        <c:majorGridlines/>
        <c:numFmt formatCode="&quot;$&quot;#,##0" sourceLinked="0"/>
        <c:majorTickMark val="none"/>
        <c:minorTickMark val="none"/>
        <c:tickLblPos val="nextTo"/>
        <c:crossAx val="1815463448"/>
        <c:crosses val="autoZero"/>
        <c:crossBetween val="midCat"/>
      </c:valAx>
      <c:valAx>
        <c:axId val="1815463448"/>
        <c:scaling>
          <c:orientation val="minMax"/>
        </c:scaling>
        <c:delete val="0"/>
        <c:axPos val="l"/>
        <c:majorGridlines/>
        <c:numFmt formatCode="#,##0" sourceLinked="0"/>
        <c:majorTickMark val="none"/>
        <c:minorTickMark val="none"/>
        <c:tickLblPos val="nextTo"/>
        <c:crossAx val="1815460328"/>
        <c:crosses val="autoZero"/>
        <c:crossBetween val="midCat"/>
      </c:valAx>
    </c:plotArea>
    <c:legend>
      <c:legendPos val="t"/>
      <c:overlay val="0"/>
    </c:legend>
    <c:plotVisOnly val="1"/>
    <c:dispBlanksAs val="gap"/>
    <c:showDLblsOverMax val="0"/>
  </c:chart>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Avg. Quantity Water vs Price</a:t>
            </a:r>
          </a:p>
          <a:p>
            <a:pPr>
              <a:defRPr/>
            </a:pPr>
            <a:r>
              <a:rPr lang="en-US"/>
              <a:t>SOFT</a:t>
            </a:r>
          </a:p>
        </c:rich>
      </c:tx>
      <c:overlay val="0"/>
    </c:title>
    <c:autoTitleDeleted val="0"/>
    <c:plotArea>
      <c:layout/>
      <c:scatterChart>
        <c:scatterStyle val="lineMarker"/>
        <c:varyColors val="0"/>
        <c:ser>
          <c:idx val="0"/>
          <c:order val="0"/>
          <c:tx>
            <c:v>Avg Quantity Water</c:v>
          </c:tx>
          <c:spPr>
            <a:ln w="31750">
              <a:noFill/>
            </a:ln>
          </c:spPr>
          <c:xVal>
            <c:numRef>
              <c:f>'Economic Market Analysis'!$C$21:$N$21</c:f>
              <c:numCache>
                <c:formatCode>"$"#,##0.00</c:formatCode>
                <c:ptCount val="12"/>
                <c:pt idx="0">
                  <c:v>62.29969904692077</c:v>
                </c:pt>
                <c:pt idx="1">
                  <c:v>63.0317767219387</c:v>
                </c:pt>
                <c:pt idx="2">
                  <c:v>52.44159438916814</c:v>
                </c:pt>
                <c:pt idx="3">
                  <c:v>51.96327849086094</c:v>
                </c:pt>
                <c:pt idx="4">
                  <c:v>49.10979825327</c:v>
                </c:pt>
                <c:pt idx="5">
                  <c:v>51.4618101515151</c:v>
                </c:pt>
                <c:pt idx="6">
                  <c:v>60.39587320788527</c:v>
                </c:pt>
                <c:pt idx="7">
                  <c:v>56.71959999185397</c:v>
                </c:pt>
                <c:pt idx="8">
                  <c:v>55.14341881313125</c:v>
                </c:pt>
                <c:pt idx="9">
                  <c:v>57.3627206989247</c:v>
                </c:pt>
                <c:pt idx="10">
                  <c:v>54.37205816197685</c:v>
                </c:pt>
                <c:pt idx="11">
                  <c:v>55.52037817693055</c:v>
                </c:pt>
              </c:numCache>
            </c:numRef>
          </c:xVal>
          <c:yVal>
            <c:numRef>
              <c:f>'Economic Market Analysis'!$C$22:$N$22</c:f>
              <c:numCache>
                <c:formatCode>#,##0.00</c:formatCode>
                <c:ptCount val="12"/>
                <c:pt idx="0">
                  <c:v>2205.004435448082</c:v>
                </c:pt>
                <c:pt idx="1">
                  <c:v>2278.914892091833</c:v>
                </c:pt>
                <c:pt idx="2">
                  <c:v>2051.884824664848</c:v>
                </c:pt>
                <c:pt idx="3">
                  <c:v>2022.085389884556</c:v>
                </c:pt>
                <c:pt idx="4">
                  <c:v>2047.98292561269</c:v>
                </c:pt>
                <c:pt idx="5">
                  <c:v>2100.184364529216</c:v>
                </c:pt>
                <c:pt idx="6">
                  <c:v>2122.835293682792</c:v>
                </c:pt>
                <c:pt idx="7">
                  <c:v>2101.269899065536</c:v>
                </c:pt>
                <c:pt idx="8">
                  <c:v>2045.343932720955</c:v>
                </c:pt>
                <c:pt idx="9">
                  <c:v>2009.187152553759</c:v>
                </c:pt>
                <c:pt idx="10">
                  <c:v>2098.421186169728</c:v>
                </c:pt>
                <c:pt idx="11">
                  <c:v>2180.798573374873</c:v>
                </c:pt>
              </c:numCache>
            </c:numRef>
          </c:yVal>
          <c:smooth val="0"/>
          <c:extLst xmlns:c16r2="http://schemas.microsoft.com/office/drawing/2015/06/chart">
            <c:ext xmlns:c16="http://schemas.microsoft.com/office/drawing/2014/chart" uri="{C3380CC4-5D6E-409C-BE32-E72D297353CC}">
              <c16:uniqueId val="{00000000-1C58-4B6E-9C19-8E12D2C6147F}"/>
            </c:ext>
          </c:extLst>
        </c:ser>
        <c:dLbls>
          <c:showLegendKey val="0"/>
          <c:showVal val="0"/>
          <c:showCatName val="0"/>
          <c:showSerName val="0"/>
          <c:showPercent val="0"/>
          <c:showBubbleSize val="0"/>
        </c:dLbls>
        <c:axId val="1815491960"/>
        <c:axId val="1815495080"/>
      </c:scatterChart>
      <c:valAx>
        <c:axId val="1815491960"/>
        <c:scaling>
          <c:orientation val="minMax"/>
        </c:scaling>
        <c:delete val="0"/>
        <c:axPos val="b"/>
        <c:majorGridlines/>
        <c:numFmt formatCode="&quot;$&quot;#,##0" sourceLinked="0"/>
        <c:majorTickMark val="none"/>
        <c:minorTickMark val="none"/>
        <c:tickLblPos val="nextTo"/>
        <c:crossAx val="1815495080"/>
        <c:crosses val="autoZero"/>
        <c:crossBetween val="midCat"/>
      </c:valAx>
      <c:valAx>
        <c:axId val="1815495080"/>
        <c:scaling>
          <c:orientation val="minMax"/>
        </c:scaling>
        <c:delete val="0"/>
        <c:axPos val="l"/>
        <c:majorGridlines/>
        <c:numFmt formatCode="#,##0" sourceLinked="0"/>
        <c:majorTickMark val="none"/>
        <c:minorTickMark val="none"/>
        <c:tickLblPos val="nextTo"/>
        <c:crossAx val="1815491960"/>
        <c:crosses val="autoZero"/>
        <c:crossBetween val="midCat"/>
      </c:valAx>
    </c:plotArea>
    <c:legend>
      <c:legendPos val="t"/>
      <c:overlay val="0"/>
    </c:legend>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Avg. Quantity Water vs Price</a:t>
            </a:r>
          </a:p>
          <a:p>
            <a:pPr>
              <a:defRPr/>
            </a:pPr>
            <a:r>
              <a:rPr lang="en-US"/>
              <a:t>HARD</a:t>
            </a:r>
          </a:p>
        </c:rich>
      </c:tx>
      <c:overlay val="0"/>
    </c:title>
    <c:autoTitleDeleted val="0"/>
    <c:plotArea>
      <c:layout/>
      <c:scatterChart>
        <c:scatterStyle val="lineMarker"/>
        <c:varyColors val="0"/>
        <c:ser>
          <c:idx val="0"/>
          <c:order val="0"/>
          <c:tx>
            <c:v>Avg Quantity Water</c:v>
          </c:tx>
          <c:spPr>
            <a:ln w="31750">
              <a:noFill/>
            </a:ln>
          </c:spPr>
          <c:xVal>
            <c:numRef>
              <c:f>'Economic Market Analysis'!$C$18:$N$18</c:f>
              <c:numCache>
                <c:formatCode>"$"#,##0.00</c:formatCode>
                <c:ptCount val="12"/>
                <c:pt idx="0">
                  <c:v>110.4838154238231</c:v>
                </c:pt>
                <c:pt idx="1">
                  <c:v>110.6272042297976</c:v>
                </c:pt>
                <c:pt idx="2">
                  <c:v>110.5581880673087</c:v>
                </c:pt>
                <c:pt idx="3">
                  <c:v>93.17518584656078</c:v>
                </c:pt>
                <c:pt idx="4">
                  <c:v>93.4089104291765</c:v>
                </c:pt>
                <c:pt idx="5">
                  <c:v>92.85121144781142</c:v>
                </c:pt>
                <c:pt idx="6">
                  <c:v>92.80956765232975</c:v>
                </c:pt>
                <c:pt idx="7">
                  <c:v>93.14548020527855</c:v>
                </c:pt>
                <c:pt idx="8">
                  <c:v>92.9892208333333</c:v>
                </c:pt>
                <c:pt idx="9">
                  <c:v>92.82357718894006</c:v>
                </c:pt>
                <c:pt idx="10">
                  <c:v>93.02985434704179</c:v>
                </c:pt>
                <c:pt idx="11">
                  <c:v>93.23293548387091</c:v>
                </c:pt>
              </c:numCache>
            </c:numRef>
          </c:xVal>
          <c:yVal>
            <c:numRef>
              <c:f>'Economic Market Analysis'!$C$19:$N$19</c:f>
              <c:numCache>
                <c:formatCode>#,##0.00</c:formatCode>
                <c:ptCount val="12"/>
                <c:pt idx="0">
                  <c:v>2391.375882482711</c:v>
                </c:pt>
                <c:pt idx="1">
                  <c:v>2533.268900330375</c:v>
                </c:pt>
                <c:pt idx="2">
                  <c:v>2203.744261877104</c:v>
                </c:pt>
                <c:pt idx="3">
                  <c:v>2349.514118568186</c:v>
                </c:pt>
                <c:pt idx="4">
                  <c:v>2243.584512119523</c:v>
                </c:pt>
                <c:pt idx="5">
                  <c:v>2359.314957759306</c:v>
                </c:pt>
                <c:pt idx="6">
                  <c:v>2443.265200822743</c:v>
                </c:pt>
                <c:pt idx="7">
                  <c:v>2300.848592697476</c:v>
                </c:pt>
                <c:pt idx="8">
                  <c:v>2261.342437458953</c:v>
                </c:pt>
                <c:pt idx="9">
                  <c:v>2188.7956099698</c:v>
                </c:pt>
                <c:pt idx="10">
                  <c:v>2303.437471815605</c:v>
                </c:pt>
                <c:pt idx="11">
                  <c:v>2443.600506147413</c:v>
                </c:pt>
              </c:numCache>
            </c:numRef>
          </c:yVal>
          <c:smooth val="0"/>
          <c:extLst xmlns:c16r2="http://schemas.microsoft.com/office/drawing/2015/06/chart">
            <c:ext xmlns:c16="http://schemas.microsoft.com/office/drawing/2014/chart" uri="{C3380CC4-5D6E-409C-BE32-E72D297353CC}">
              <c16:uniqueId val="{00000000-96A8-481A-8AF1-29A7C6B9DA77}"/>
            </c:ext>
          </c:extLst>
        </c:ser>
        <c:dLbls>
          <c:showLegendKey val="0"/>
          <c:showVal val="0"/>
          <c:showCatName val="0"/>
          <c:showSerName val="0"/>
          <c:showPercent val="0"/>
          <c:showBubbleSize val="0"/>
        </c:dLbls>
        <c:axId val="1815523688"/>
        <c:axId val="1815526808"/>
      </c:scatterChart>
      <c:valAx>
        <c:axId val="1815523688"/>
        <c:scaling>
          <c:orientation val="minMax"/>
        </c:scaling>
        <c:delete val="0"/>
        <c:axPos val="b"/>
        <c:majorGridlines/>
        <c:numFmt formatCode="&quot;$&quot;#,##0" sourceLinked="0"/>
        <c:majorTickMark val="none"/>
        <c:minorTickMark val="none"/>
        <c:tickLblPos val="nextTo"/>
        <c:crossAx val="1815526808"/>
        <c:crosses val="autoZero"/>
        <c:crossBetween val="midCat"/>
      </c:valAx>
      <c:valAx>
        <c:axId val="1815526808"/>
        <c:scaling>
          <c:orientation val="minMax"/>
        </c:scaling>
        <c:delete val="0"/>
        <c:axPos val="l"/>
        <c:majorGridlines/>
        <c:numFmt formatCode="#,##0" sourceLinked="0"/>
        <c:majorTickMark val="none"/>
        <c:minorTickMark val="none"/>
        <c:tickLblPos val="nextTo"/>
        <c:crossAx val="1815523688"/>
        <c:crosses val="autoZero"/>
        <c:crossBetween val="midCat"/>
      </c:valAx>
    </c:plotArea>
    <c:legend>
      <c:legendPos val="t"/>
      <c:overlay val="0"/>
    </c:legend>
    <c:plotVisOnly val="1"/>
    <c:dispBlanksAs val="gap"/>
    <c:showDLblsOverMax val="0"/>
  </c:chart>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v>Soft Water Volume </c:v>
          </c:tx>
          <c:spPr>
            <a:ln w="31750">
              <a:noFill/>
            </a:ln>
          </c:spPr>
          <c:xVal>
            <c:numRef>
              <c:f>'Water Trading Repository Table'!$C$3:$C$732</c:f>
              <c:numCache>
                <c:formatCode>"$"#,##0.00</c:formatCode>
                <c:ptCount val="730"/>
                <c:pt idx="0">
                  <c:v>89.33425</c:v>
                </c:pt>
                <c:pt idx="1">
                  <c:v>61.946</c:v>
                </c:pt>
                <c:pt idx="2">
                  <c:v>45.9017499999999</c:v>
                </c:pt>
                <c:pt idx="3">
                  <c:v>80.85825</c:v>
                </c:pt>
                <c:pt idx="4">
                  <c:v>55.9618333333333</c:v>
                </c:pt>
                <c:pt idx="5">
                  <c:v>101.094833333333</c:v>
                </c:pt>
                <c:pt idx="6">
                  <c:v>26.665</c:v>
                </c:pt>
                <c:pt idx="7">
                  <c:v>38.8945454545454</c:v>
                </c:pt>
                <c:pt idx="8">
                  <c:v>46.715</c:v>
                </c:pt>
                <c:pt idx="9">
                  <c:v>46.2086363636363</c:v>
                </c:pt>
                <c:pt idx="10">
                  <c:v>41.856</c:v>
                </c:pt>
                <c:pt idx="11">
                  <c:v>46.0137499999999</c:v>
                </c:pt>
                <c:pt idx="12">
                  <c:v>34.894375</c:v>
                </c:pt>
                <c:pt idx="13">
                  <c:v>53.3129166666666</c:v>
                </c:pt>
                <c:pt idx="14">
                  <c:v>70.3070833333333</c:v>
                </c:pt>
                <c:pt idx="15">
                  <c:v>64.5529166666666</c:v>
                </c:pt>
                <c:pt idx="16">
                  <c:v>49.77625</c:v>
                </c:pt>
                <c:pt idx="17">
                  <c:v>61.4833333333333</c:v>
                </c:pt>
                <c:pt idx="18">
                  <c:v>56.4070833333333</c:v>
                </c:pt>
                <c:pt idx="19">
                  <c:v>69.81375</c:v>
                </c:pt>
                <c:pt idx="20">
                  <c:v>53.6095833333333</c:v>
                </c:pt>
                <c:pt idx="21">
                  <c:v>53.2916666666666</c:v>
                </c:pt>
                <c:pt idx="22">
                  <c:v>53.8445833333333</c:v>
                </c:pt>
                <c:pt idx="23">
                  <c:v>53.3479166666666</c:v>
                </c:pt>
                <c:pt idx="24">
                  <c:v>55.7121666666666</c:v>
                </c:pt>
                <c:pt idx="25">
                  <c:v>66.45083333333331</c:v>
                </c:pt>
                <c:pt idx="26">
                  <c:v>78.9985833333333</c:v>
                </c:pt>
                <c:pt idx="27">
                  <c:v>159.797333333333</c:v>
                </c:pt>
                <c:pt idx="28">
                  <c:v>108.421</c:v>
                </c:pt>
                <c:pt idx="29">
                  <c:v>132.914</c:v>
                </c:pt>
                <c:pt idx="30">
                  <c:v>68.8665833333333</c:v>
                </c:pt>
                <c:pt idx="31">
                  <c:v>50.4875</c:v>
                </c:pt>
                <c:pt idx="32">
                  <c:v>47.1818333333333</c:v>
                </c:pt>
                <c:pt idx="33">
                  <c:v>43.9378333333333</c:v>
                </c:pt>
                <c:pt idx="34">
                  <c:v>50.634125</c:v>
                </c:pt>
                <c:pt idx="35">
                  <c:v>50.1071666666666</c:v>
                </c:pt>
                <c:pt idx="36">
                  <c:v>43.7679999999999</c:v>
                </c:pt>
                <c:pt idx="37">
                  <c:v>72.0318333333333</c:v>
                </c:pt>
                <c:pt idx="38">
                  <c:v>44.5263333333333</c:v>
                </c:pt>
                <c:pt idx="39">
                  <c:v>65.8818333333333</c:v>
                </c:pt>
                <c:pt idx="40">
                  <c:v>47.2516666666666</c:v>
                </c:pt>
                <c:pt idx="41">
                  <c:v>63.3381666666666</c:v>
                </c:pt>
                <c:pt idx="42">
                  <c:v>49.39425</c:v>
                </c:pt>
                <c:pt idx="43">
                  <c:v>77.9152499999999</c:v>
                </c:pt>
                <c:pt idx="44">
                  <c:v>48.65125</c:v>
                </c:pt>
                <c:pt idx="45">
                  <c:v>59.6629166666666</c:v>
                </c:pt>
                <c:pt idx="46">
                  <c:v>44.107909090909</c:v>
                </c:pt>
                <c:pt idx="47">
                  <c:v>45.83875</c:v>
                </c:pt>
                <c:pt idx="48">
                  <c:v>51.1445833333333</c:v>
                </c:pt>
                <c:pt idx="49">
                  <c:v>73.9905</c:v>
                </c:pt>
                <c:pt idx="50">
                  <c:v>49.5535833333333</c:v>
                </c:pt>
                <c:pt idx="51">
                  <c:v>69.31841666666659</c:v>
                </c:pt>
                <c:pt idx="52">
                  <c:v>59.5356666666666</c:v>
                </c:pt>
                <c:pt idx="53">
                  <c:v>87.515</c:v>
                </c:pt>
                <c:pt idx="54">
                  <c:v>47.82025</c:v>
                </c:pt>
                <c:pt idx="55">
                  <c:v>70.2178333333333</c:v>
                </c:pt>
                <c:pt idx="56">
                  <c:v>63.7313333333333</c:v>
                </c:pt>
                <c:pt idx="57">
                  <c:v>81.9909166666666</c:v>
                </c:pt>
                <c:pt idx="58">
                  <c:v>60.9058333333333</c:v>
                </c:pt>
                <c:pt idx="59">
                  <c:v>73.40933333333329</c:v>
                </c:pt>
                <c:pt idx="60">
                  <c:v>48.4906666666666</c:v>
                </c:pt>
                <c:pt idx="61">
                  <c:v>92.9889999999999</c:v>
                </c:pt>
                <c:pt idx="62">
                  <c:v>56.50075</c:v>
                </c:pt>
                <c:pt idx="63">
                  <c:v>66.6379166666666</c:v>
                </c:pt>
                <c:pt idx="64">
                  <c:v>41.8456666666666</c:v>
                </c:pt>
                <c:pt idx="65">
                  <c:v>86.52533333333329</c:v>
                </c:pt>
                <c:pt idx="66">
                  <c:v>58.5831666666666</c:v>
                </c:pt>
                <c:pt idx="67">
                  <c:v>60.7729166666666</c:v>
                </c:pt>
                <c:pt idx="68">
                  <c:v>42.9464285714285</c:v>
                </c:pt>
                <c:pt idx="69">
                  <c:v>55.4691666666666</c:v>
                </c:pt>
                <c:pt idx="70">
                  <c:v>48.9171428571428</c:v>
                </c:pt>
                <c:pt idx="71">
                  <c:v>45.3404166666666</c:v>
                </c:pt>
                <c:pt idx="72">
                  <c:v>39.4445833333333</c:v>
                </c:pt>
                <c:pt idx="73">
                  <c:v>43.4825</c:v>
                </c:pt>
                <c:pt idx="74">
                  <c:v>42.50875</c:v>
                </c:pt>
                <c:pt idx="75">
                  <c:v>53.6637499999999</c:v>
                </c:pt>
                <c:pt idx="76">
                  <c:v>66.76125</c:v>
                </c:pt>
                <c:pt idx="77">
                  <c:v>61.3454166666666</c:v>
                </c:pt>
                <c:pt idx="78">
                  <c:v>67.13875</c:v>
                </c:pt>
                <c:pt idx="79">
                  <c:v>76.0045833333333</c:v>
                </c:pt>
                <c:pt idx="80">
                  <c:v>43.4158333333333</c:v>
                </c:pt>
                <c:pt idx="81">
                  <c:v>49.0375</c:v>
                </c:pt>
                <c:pt idx="82">
                  <c:v>37.9716666666666</c:v>
                </c:pt>
                <c:pt idx="83">
                  <c:v>50.85375</c:v>
                </c:pt>
                <c:pt idx="84">
                  <c:v>45.6304166666666</c:v>
                </c:pt>
                <c:pt idx="85">
                  <c:v>44.035</c:v>
                </c:pt>
                <c:pt idx="86">
                  <c:v>174.000916666666</c:v>
                </c:pt>
                <c:pt idx="87">
                  <c:v>187.01125</c:v>
                </c:pt>
                <c:pt idx="88">
                  <c:v>62.7718333333333</c:v>
                </c:pt>
                <c:pt idx="89">
                  <c:v>63.74125</c:v>
                </c:pt>
                <c:pt idx="90">
                  <c:v>53.0446666666666</c:v>
                </c:pt>
                <c:pt idx="91">
                  <c:v>68.5991666666666</c:v>
                </c:pt>
                <c:pt idx="92">
                  <c:v>49.8786666666666</c:v>
                </c:pt>
                <c:pt idx="93">
                  <c:v>83.3418333333333</c:v>
                </c:pt>
                <c:pt idx="94">
                  <c:v>48.2404166666666</c:v>
                </c:pt>
                <c:pt idx="95">
                  <c:v>40.6566666666666</c:v>
                </c:pt>
                <c:pt idx="96">
                  <c:v>34.2363</c:v>
                </c:pt>
                <c:pt idx="97">
                  <c:v>41.783</c:v>
                </c:pt>
                <c:pt idx="98">
                  <c:v>38.522625</c:v>
                </c:pt>
                <c:pt idx="99">
                  <c:v>66.54175</c:v>
                </c:pt>
                <c:pt idx="100">
                  <c:v>46.5254166666666</c:v>
                </c:pt>
                <c:pt idx="101">
                  <c:v>153.26475</c:v>
                </c:pt>
                <c:pt idx="102">
                  <c:v>58.4922499999999</c:v>
                </c:pt>
                <c:pt idx="103">
                  <c:v>102.680583333333</c:v>
                </c:pt>
                <c:pt idx="104">
                  <c:v>60.4286666666666</c:v>
                </c:pt>
                <c:pt idx="105">
                  <c:v>44.07575</c:v>
                </c:pt>
                <c:pt idx="106">
                  <c:v>41.51825</c:v>
                </c:pt>
                <c:pt idx="107">
                  <c:v>53.703</c:v>
                </c:pt>
                <c:pt idx="108">
                  <c:v>48.4851666666666</c:v>
                </c:pt>
                <c:pt idx="109">
                  <c:v>51.2385</c:v>
                </c:pt>
                <c:pt idx="110">
                  <c:v>45.216</c:v>
                </c:pt>
                <c:pt idx="111">
                  <c:v>80.2231666666666</c:v>
                </c:pt>
                <c:pt idx="112">
                  <c:v>59.2688333333333</c:v>
                </c:pt>
                <c:pt idx="113">
                  <c:v>122.024166666666</c:v>
                </c:pt>
                <c:pt idx="114">
                  <c:v>52.3751666666666</c:v>
                </c:pt>
                <c:pt idx="115">
                  <c:v>86.0031666666666</c:v>
                </c:pt>
                <c:pt idx="116">
                  <c:v>46.1484166666666</c:v>
                </c:pt>
                <c:pt idx="117">
                  <c:v>80.90525</c:v>
                </c:pt>
                <c:pt idx="118">
                  <c:v>69.3946666666666</c:v>
                </c:pt>
                <c:pt idx="119">
                  <c:v>52.2005</c:v>
                </c:pt>
                <c:pt idx="120">
                  <c:v>51.4696666666666</c:v>
                </c:pt>
                <c:pt idx="121">
                  <c:v>80.4570833333333</c:v>
                </c:pt>
                <c:pt idx="122">
                  <c:v>63.776</c:v>
                </c:pt>
                <c:pt idx="123">
                  <c:v>79.9641666666666</c:v>
                </c:pt>
                <c:pt idx="124">
                  <c:v>48.1491666666666</c:v>
                </c:pt>
                <c:pt idx="125">
                  <c:v>72.47625</c:v>
                </c:pt>
                <c:pt idx="126">
                  <c:v>50.1383333333333</c:v>
                </c:pt>
                <c:pt idx="127">
                  <c:v>43.4670833333333</c:v>
                </c:pt>
                <c:pt idx="128">
                  <c:v>35.8283333333333</c:v>
                </c:pt>
                <c:pt idx="129">
                  <c:v>44.2408333333333</c:v>
                </c:pt>
                <c:pt idx="130">
                  <c:v>48.47625</c:v>
                </c:pt>
                <c:pt idx="131">
                  <c:v>64.3920833333333</c:v>
                </c:pt>
                <c:pt idx="132">
                  <c:v>57.5066666666666</c:v>
                </c:pt>
                <c:pt idx="133">
                  <c:v>60.60125</c:v>
                </c:pt>
                <c:pt idx="134">
                  <c:v>59.6954166666666</c:v>
                </c:pt>
                <c:pt idx="135">
                  <c:v>63.4149999999999</c:v>
                </c:pt>
                <c:pt idx="136">
                  <c:v>40.5864285714285</c:v>
                </c:pt>
                <c:pt idx="137">
                  <c:v>51.2125</c:v>
                </c:pt>
                <c:pt idx="138">
                  <c:v>32.0704545454545</c:v>
                </c:pt>
                <c:pt idx="139">
                  <c:v>57.2349999999999</c:v>
                </c:pt>
                <c:pt idx="140">
                  <c:v>40.7399999999999</c:v>
                </c:pt>
                <c:pt idx="141">
                  <c:v>46.8758333333333</c:v>
                </c:pt>
                <c:pt idx="142">
                  <c:v>35.6323636363636</c:v>
                </c:pt>
                <c:pt idx="143">
                  <c:v>49.2004166666666</c:v>
                </c:pt>
                <c:pt idx="144">
                  <c:v>50.58075</c:v>
                </c:pt>
                <c:pt idx="145">
                  <c:v>47.9710909090909</c:v>
                </c:pt>
                <c:pt idx="146">
                  <c:v>56.9445</c:v>
                </c:pt>
                <c:pt idx="147">
                  <c:v>55.5179166666666</c:v>
                </c:pt>
                <c:pt idx="148">
                  <c:v>42.7791428571428</c:v>
                </c:pt>
                <c:pt idx="149">
                  <c:v>50.0963333333333</c:v>
                </c:pt>
                <c:pt idx="150">
                  <c:v>56.7529999999999</c:v>
                </c:pt>
                <c:pt idx="151">
                  <c:v>62.2336666666666</c:v>
                </c:pt>
                <c:pt idx="152">
                  <c:v>58.3765833333333</c:v>
                </c:pt>
                <c:pt idx="153">
                  <c:v>76.4461666666666</c:v>
                </c:pt>
                <c:pt idx="154">
                  <c:v>59.41725</c:v>
                </c:pt>
                <c:pt idx="155">
                  <c:v>77.6890833333333</c:v>
                </c:pt>
                <c:pt idx="156">
                  <c:v>60.7068333333333</c:v>
                </c:pt>
                <c:pt idx="157">
                  <c:v>54.0755</c:v>
                </c:pt>
                <c:pt idx="158">
                  <c:v>58.0740909090909</c:v>
                </c:pt>
                <c:pt idx="159">
                  <c:v>58.9476666666666</c:v>
                </c:pt>
                <c:pt idx="160">
                  <c:v>50.5504444444444</c:v>
                </c:pt>
                <c:pt idx="161">
                  <c:v>54.70925</c:v>
                </c:pt>
                <c:pt idx="162">
                  <c:v>44.05525</c:v>
                </c:pt>
                <c:pt idx="163">
                  <c:v>52.3754</c:v>
                </c:pt>
                <c:pt idx="164">
                  <c:v>56.051</c:v>
                </c:pt>
                <c:pt idx="165">
                  <c:v>49.2473636363636</c:v>
                </c:pt>
                <c:pt idx="166">
                  <c:v>51.720125</c:v>
                </c:pt>
                <c:pt idx="167">
                  <c:v>58.3611666666666</c:v>
                </c:pt>
                <c:pt idx="168">
                  <c:v>39.4937142857142</c:v>
                </c:pt>
                <c:pt idx="169">
                  <c:v>49.29875</c:v>
                </c:pt>
                <c:pt idx="170">
                  <c:v>56.9209166666666</c:v>
                </c:pt>
                <c:pt idx="171">
                  <c:v>47.4555</c:v>
                </c:pt>
                <c:pt idx="172">
                  <c:v>35.9698888888888</c:v>
                </c:pt>
                <c:pt idx="173">
                  <c:v>42.9447777777777</c:v>
                </c:pt>
                <c:pt idx="174">
                  <c:v>36.92225</c:v>
                </c:pt>
                <c:pt idx="175">
                  <c:v>36.5463333333333</c:v>
                </c:pt>
                <c:pt idx="176">
                  <c:v>37.1244</c:v>
                </c:pt>
                <c:pt idx="177">
                  <c:v>42.9416666666666</c:v>
                </c:pt>
                <c:pt idx="178">
                  <c:v>31.9459999999999</c:v>
                </c:pt>
                <c:pt idx="179">
                  <c:v>50.9333333333333</c:v>
                </c:pt>
                <c:pt idx="180">
                  <c:v>53.7143</c:v>
                </c:pt>
                <c:pt idx="181">
                  <c:v>50.4933333333333</c:v>
                </c:pt>
                <c:pt idx="182">
                  <c:v>63.0670833333333</c:v>
                </c:pt>
                <c:pt idx="183">
                  <c:v>78.3205833333333</c:v>
                </c:pt>
                <c:pt idx="184">
                  <c:v>62.1805833333333</c:v>
                </c:pt>
                <c:pt idx="185">
                  <c:v>60.06025</c:v>
                </c:pt>
                <c:pt idx="186">
                  <c:v>45.0175</c:v>
                </c:pt>
                <c:pt idx="187">
                  <c:v>79.7666666666666</c:v>
                </c:pt>
                <c:pt idx="188">
                  <c:v>40.5616666666666</c:v>
                </c:pt>
                <c:pt idx="189">
                  <c:v>47.8218181818181</c:v>
                </c:pt>
                <c:pt idx="190">
                  <c:v>43.1745833333333</c:v>
                </c:pt>
                <c:pt idx="191">
                  <c:v>54.1766666666666</c:v>
                </c:pt>
                <c:pt idx="192">
                  <c:v>49.4054166666666</c:v>
                </c:pt>
                <c:pt idx="193">
                  <c:v>73.72958333333329</c:v>
                </c:pt>
                <c:pt idx="194">
                  <c:v>44.0149999999999</c:v>
                </c:pt>
                <c:pt idx="195">
                  <c:v>51.4095833333333</c:v>
                </c:pt>
                <c:pt idx="196">
                  <c:v>47.1545833333333</c:v>
                </c:pt>
                <c:pt idx="197">
                  <c:v>65.5254166666666</c:v>
                </c:pt>
                <c:pt idx="198">
                  <c:v>61.5183333333333</c:v>
                </c:pt>
                <c:pt idx="199">
                  <c:v>79.88375000000001</c:v>
                </c:pt>
                <c:pt idx="200">
                  <c:v>53.2337499999999</c:v>
                </c:pt>
                <c:pt idx="201">
                  <c:v>88.895</c:v>
                </c:pt>
                <c:pt idx="202">
                  <c:v>28.6485</c:v>
                </c:pt>
                <c:pt idx="203">
                  <c:v>44.7929166666666</c:v>
                </c:pt>
                <c:pt idx="204">
                  <c:v>47.22625</c:v>
                </c:pt>
                <c:pt idx="205">
                  <c:v>49.3720833333333</c:v>
                </c:pt>
                <c:pt idx="206">
                  <c:v>51.4916666666666</c:v>
                </c:pt>
                <c:pt idx="207">
                  <c:v>53.55</c:v>
                </c:pt>
                <c:pt idx="208">
                  <c:v>52.5641666666666</c:v>
                </c:pt>
                <c:pt idx="209">
                  <c:v>56.3049999999999</c:v>
                </c:pt>
                <c:pt idx="210">
                  <c:v>50.9929166666666</c:v>
                </c:pt>
                <c:pt idx="211">
                  <c:v>54.9929166666666</c:v>
                </c:pt>
                <c:pt idx="212">
                  <c:v>50.9091666666666</c:v>
                </c:pt>
                <c:pt idx="213">
                  <c:v>50.2333333333333</c:v>
                </c:pt>
                <c:pt idx="214">
                  <c:v>45.06</c:v>
                </c:pt>
                <c:pt idx="215">
                  <c:v>48.6995833333333</c:v>
                </c:pt>
                <c:pt idx="216">
                  <c:v>48.7583333333333</c:v>
                </c:pt>
                <c:pt idx="217">
                  <c:v>48.1683333333333</c:v>
                </c:pt>
                <c:pt idx="218">
                  <c:v>50.2616666666666</c:v>
                </c:pt>
                <c:pt idx="219">
                  <c:v>47.7983333333333</c:v>
                </c:pt>
                <c:pt idx="220">
                  <c:v>49.2441666666666</c:v>
                </c:pt>
                <c:pt idx="221">
                  <c:v>50.7345833333333</c:v>
                </c:pt>
                <c:pt idx="222">
                  <c:v>53.69</c:v>
                </c:pt>
                <c:pt idx="223">
                  <c:v>53.2716666666666</c:v>
                </c:pt>
                <c:pt idx="224">
                  <c:v>49.4508333333333</c:v>
                </c:pt>
                <c:pt idx="225">
                  <c:v>52.0591666666666</c:v>
                </c:pt>
                <c:pt idx="226">
                  <c:v>37.89</c:v>
                </c:pt>
                <c:pt idx="227">
                  <c:v>45.8166666666666</c:v>
                </c:pt>
                <c:pt idx="228">
                  <c:v>36.7570833333333</c:v>
                </c:pt>
                <c:pt idx="229">
                  <c:v>44.2145833333333</c:v>
                </c:pt>
                <c:pt idx="230">
                  <c:v>49.3845833333333</c:v>
                </c:pt>
                <c:pt idx="231">
                  <c:v>48.0804166666666</c:v>
                </c:pt>
                <c:pt idx="232">
                  <c:v>52.4695833333333</c:v>
                </c:pt>
                <c:pt idx="233">
                  <c:v>53.4029166666666</c:v>
                </c:pt>
                <c:pt idx="234">
                  <c:v>39.44625</c:v>
                </c:pt>
                <c:pt idx="235">
                  <c:v>47.9633333333333</c:v>
                </c:pt>
                <c:pt idx="236">
                  <c:v>42.5022222222222</c:v>
                </c:pt>
                <c:pt idx="237">
                  <c:v>44.9416666666666</c:v>
                </c:pt>
                <c:pt idx="238">
                  <c:v>45.2042857142857</c:v>
                </c:pt>
                <c:pt idx="239">
                  <c:v>48.3220833333333</c:v>
                </c:pt>
                <c:pt idx="240">
                  <c:v>44.1816666666666</c:v>
                </c:pt>
                <c:pt idx="241">
                  <c:v>79.2887272727272</c:v>
                </c:pt>
                <c:pt idx="242">
                  <c:v>51.94125</c:v>
                </c:pt>
                <c:pt idx="243">
                  <c:v>49.0996666666666</c:v>
                </c:pt>
                <c:pt idx="244">
                  <c:v>66.7433333333333</c:v>
                </c:pt>
                <c:pt idx="245">
                  <c:v>59.95325</c:v>
                </c:pt>
                <c:pt idx="246">
                  <c:v>48.0525</c:v>
                </c:pt>
                <c:pt idx="247">
                  <c:v>43.4133333333333</c:v>
                </c:pt>
                <c:pt idx="248">
                  <c:v>41.1374999999999</c:v>
                </c:pt>
                <c:pt idx="249">
                  <c:v>54.3541666666666</c:v>
                </c:pt>
                <c:pt idx="250">
                  <c:v>50.5133333333333</c:v>
                </c:pt>
                <c:pt idx="251">
                  <c:v>59.3216666666666</c:v>
                </c:pt>
                <c:pt idx="252">
                  <c:v>70.6241666666666</c:v>
                </c:pt>
                <c:pt idx="253">
                  <c:v>75.6508333333333</c:v>
                </c:pt>
                <c:pt idx="254">
                  <c:v>48.5474999999999</c:v>
                </c:pt>
                <c:pt idx="255">
                  <c:v>45.3508333333333</c:v>
                </c:pt>
                <c:pt idx="256">
                  <c:v>47.2908333333333</c:v>
                </c:pt>
                <c:pt idx="257">
                  <c:v>60.9354166666666</c:v>
                </c:pt>
                <c:pt idx="258">
                  <c:v>60.8879166666666</c:v>
                </c:pt>
                <c:pt idx="259">
                  <c:v>73.6945833333333</c:v>
                </c:pt>
                <c:pt idx="260">
                  <c:v>57.9958333333333</c:v>
                </c:pt>
                <c:pt idx="261">
                  <c:v>49.68125</c:v>
                </c:pt>
                <c:pt idx="262">
                  <c:v>28.8027777777777</c:v>
                </c:pt>
                <c:pt idx="263">
                  <c:v>57.8879166666666</c:v>
                </c:pt>
                <c:pt idx="264">
                  <c:v>34.658125</c:v>
                </c:pt>
                <c:pt idx="265">
                  <c:v>42.6458333333333</c:v>
                </c:pt>
                <c:pt idx="266">
                  <c:v>38.7508333333333</c:v>
                </c:pt>
                <c:pt idx="267">
                  <c:v>44.8320833333333</c:v>
                </c:pt>
                <c:pt idx="268">
                  <c:v>37.4038888888888</c:v>
                </c:pt>
                <c:pt idx="269">
                  <c:v>46.27625</c:v>
                </c:pt>
                <c:pt idx="270">
                  <c:v>37.74875</c:v>
                </c:pt>
                <c:pt idx="271">
                  <c:v>46.2620833333333</c:v>
                </c:pt>
                <c:pt idx="272">
                  <c:v>39.8790909090909</c:v>
                </c:pt>
                <c:pt idx="273">
                  <c:v>47.3729166666666</c:v>
                </c:pt>
                <c:pt idx="274">
                  <c:v>40.5581818181818</c:v>
                </c:pt>
                <c:pt idx="275">
                  <c:v>53.5504166666666</c:v>
                </c:pt>
                <c:pt idx="276">
                  <c:v>47.15375</c:v>
                </c:pt>
                <c:pt idx="277">
                  <c:v>54.6083333333333</c:v>
                </c:pt>
                <c:pt idx="278">
                  <c:v>50.1270833333333</c:v>
                </c:pt>
                <c:pt idx="279">
                  <c:v>49.5308333333333</c:v>
                </c:pt>
                <c:pt idx="280">
                  <c:v>38.4625</c:v>
                </c:pt>
                <c:pt idx="281">
                  <c:v>47.2754166666666</c:v>
                </c:pt>
                <c:pt idx="282">
                  <c:v>45.8325</c:v>
                </c:pt>
                <c:pt idx="283">
                  <c:v>50.7429166666666</c:v>
                </c:pt>
                <c:pt idx="284">
                  <c:v>46.2624999999999</c:v>
                </c:pt>
                <c:pt idx="285">
                  <c:v>49.195</c:v>
                </c:pt>
                <c:pt idx="286">
                  <c:v>37.2570833333333</c:v>
                </c:pt>
                <c:pt idx="287">
                  <c:v>43.0333333333333</c:v>
                </c:pt>
                <c:pt idx="288">
                  <c:v>39.8964285714285</c:v>
                </c:pt>
                <c:pt idx="289">
                  <c:v>53.0875</c:v>
                </c:pt>
                <c:pt idx="290">
                  <c:v>44.0025</c:v>
                </c:pt>
                <c:pt idx="291">
                  <c:v>50.5866666666666</c:v>
                </c:pt>
                <c:pt idx="292">
                  <c:v>46.0270833333333</c:v>
                </c:pt>
                <c:pt idx="293">
                  <c:v>51.3929166666666</c:v>
                </c:pt>
                <c:pt idx="294">
                  <c:v>46.5908333333333</c:v>
                </c:pt>
                <c:pt idx="295">
                  <c:v>54.30375</c:v>
                </c:pt>
                <c:pt idx="296">
                  <c:v>45.06875</c:v>
                </c:pt>
                <c:pt idx="297">
                  <c:v>42.70625</c:v>
                </c:pt>
                <c:pt idx="298">
                  <c:v>35.2055555555555</c:v>
                </c:pt>
                <c:pt idx="299">
                  <c:v>49.2208333333333</c:v>
                </c:pt>
                <c:pt idx="300">
                  <c:v>42.534375</c:v>
                </c:pt>
                <c:pt idx="301">
                  <c:v>49.4140909090909</c:v>
                </c:pt>
                <c:pt idx="302">
                  <c:v>53.5806999999999</c:v>
                </c:pt>
                <c:pt idx="303">
                  <c:v>84.9220833333333</c:v>
                </c:pt>
                <c:pt idx="304">
                  <c:v>39.3469999999999</c:v>
                </c:pt>
                <c:pt idx="305">
                  <c:v>43.3159166666666</c:v>
                </c:pt>
                <c:pt idx="306">
                  <c:v>47.9022222222222</c:v>
                </c:pt>
                <c:pt idx="307">
                  <c:v>54.9801666666666</c:v>
                </c:pt>
                <c:pt idx="308">
                  <c:v>35.0899999999999</c:v>
                </c:pt>
                <c:pt idx="309">
                  <c:v>41.2283333333333</c:v>
                </c:pt>
                <c:pt idx="310">
                  <c:v>48.4129166666666</c:v>
                </c:pt>
                <c:pt idx="311">
                  <c:v>49.2199999999999</c:v>
                </c:pt>
                <c:pt idx="312">
                  <c:v>51.0470833333333</c:v>
                </c:pt>
                <c:pt idx="313">
                  <c:v>53.3279166666666</c:v>
                </c:pt>
                <c:pt idx="314">
                  <c:v>46.8425</c:v>
                </c:pt>
                <c:pt idx="315">
                  <c:v>56.6724999999999</c:v>
                </c:pt>
                <c:pt idx="316">
                  <c:v>42.86</c:v>
                </c:pt>
                <c:pt idx="317">
                  <c:v>53.1808333333333</c:v>
                </c:pt>
                <c:pt idx="318">
                  <c:v>40.8270833333333</c:v>
                </c:pt>
                <c:pt idx="319">
                  <c:v>51.91625</c:v>
                </c:pt>
                <c:pt idx="320">
                  <c:v>58.3075</c:v>
                </c:pt>
                <c:pt idx="321">
                  <c:v>79.13374999999991</c:v>
                </c:pt>
                <c:pt idx="322">
                  <c:v>52.4974999999999</c:v>
                </c:pt>
                <c:pt idx="323">
                  <c:v>47.9629166666666</c:v>
                </c:pt>
                <c:pt idx="324">
                  <c:v>62.5412499999999</c:v>
                </c:pt>
                <c:pt idx="325">
                  <c:v>79.1875</c:v>
                </c:pt>
                <c:pt idx="326">
                  <c:v>38.7470833333333</c:v>
                </c:pt>
                <c:pt idx="327">
                  <c:v>49.4170833333333</c:v>
                </c:pt>
                <c:pt idx="328">
                  <c:v>41.0108333333333</c:v>
                </c:pt>
                <c:pt idx="329">
                  <c:v>48.9662499999999</c:v>
                </c:pt>
                <c:pt idx="330">
                  <c:v>46.8566666666666</c:v>
                </c:pt>
                <c:pt idx="331">
                  <c:v>60.0674999999999</c:v>
                </c:pt>
                <c:pt idx="332">
                  <c:v>46.4858333333333</c:v>
                </c:pt>
                <c:pt idx="333">
                  <c:v>63.3799999999999</c:v>
                </c:pt>
                <c:pt idx="334">
                  <c:v>56.7758333333333</c:v>
                </c:pt>
                <c:pt idx="335">
                  <c:v>71.7616666666666</c:v>
                </c:pt>
                <c:pt idx="336">
                  <c:v>57.2154166666666</c:v>
                </c:pt>
                <c:pt idx="337">
                  <c:v>72.0716666666666</c:v>
                </c:pt>
                <c:pt idx="338">
                  <c:v>55.7891666666666</c:v>
                </c:pt>
                <c:pt idx="339">
                  <c:v>57.0787499999999</c:v>
                </c:pt>
                <c:pt idx="340">
                  <c:v>52.03875</c:v>
                </c:pt>
                <c:pt idx="341">
                  <c:v>57.935</c:v>
                </c:pt>
                <c:pt idx="342">
                  <c:v>38.5311111111111</c:v>
                </c:pt>
                <c:pt idx="343">
                  <c:v>51.3004166666666</c:v>
                </c:pt>
                <c:pt idx="344">
                  <c:v>35.748125</c:v>
                </c:pt>
                <c:pt idx="345">
                  <c:v>43.7841666666666</c:v>
                </c:pt>
                <c:pt idx="346">
                  <c:v>32.951</c:v>
                </c:pt>
                <c:pt idx="347">
                  <c:v>45.6595833333333</c:v>
                </c:pt>
                <c:pt idx="348">
                  <c:v>42.175909090909</c:v>
                </c:pt>
                <c:pt idx="349">
                  <c:v>45.81875</c:v>
                </c:pt>
                <c:pt idx="350">
                  <c:v>45.18125</c:v>
                </c:pt>
                <c:pt idx="351">
                  <c:v>59.6508333333333</c:v>
                </c:pt>
                <c:pt idx="352">
                  <c:v>53.0899999999999</c:v>
                </c:pt>
                <c:pt idx="353">
                  <c:v>59.6241666666666</c:v>
                </c:pt>
                <c:pt idx="354">
                  <c:v>52.5408333333333</c:v>
                </c:pt>
                <c:pt idx="355">
                  <c:v>52.7066666666666</c:v>
                </c:pt>
                <c:pt idx="356">
                  <c:v>50.46625</c:v>
                </c:pt>
                <c:pt idx="357">
                  <c:v>57.7133333333333</c:v>
                </c:pt>
                <c:pt idx="358">
                  <c:v>33.4791666666666</c:v>
                </c:pt>
                <c:pt idx="359">
                  <c:v>48.625</c:v>
                </c:pt>
                <c:pt idx="360">
                  <c:v>34.729375</c:v>
                </c:pt>
                <c:pt idx="361">
                  <c:v>54.0312499999999</c:v>
                </c:pt>
                <c:pt idx="362">
                  <c:v>80.35550000000001</c:v>
                </c:pt>
                <c:pt idx="363">
                  <c:v>197.626916666666</c:v>
                </c:pt>
                <c:pt idx="364">
                  <c:v>38.4015</c:v>
                </c:pt>
                <c:pt idx="365">
                  <c:v>43.8649166666666</c:v>
                </c:pt>
                <c:pt idx="366">
                  <c:v>44.8295</c:v>
                </c:pt>
                <c:pt idx="367">
                  <c:v>61.38075</c:v>
                </c:pt>
                <c:pt idx="368">
                  <c:v>26.1074999999999</c:v>
                </c:pt>
                <c:pt idx="369">
                  <c:v>45.7833333333333</c:v>
                </c:pt>
                <c:pt idx="370">
                  <c:v>51.35375</c:v>
                </c:pt>
                <c:pt idx="371">
                  <c:v>42.387</c:v>
                </c:pt>
                <c:pt idx="372">
                  <c:v>52.655</c:v>
                </c:pt>
                <c:pt idx="373">
                  <c:v>53.0366666666666</c:v>
                </c:pt>
                <c:pt idx="374">
                  <c:v>36.6645833333333</c:v>
                </c:pt>
                <c:pt idx="375">
                  <c:v>70.0175</c:v>
                </c:pt>
                <c:pt idx="376">
                  <c:v>45.7370833333333</c:v>
                </c:pt>
                <c:pt idx="377">
                  <c:v>47.9529166666666</c:v>
                </c:pt>
                <c:pt idx="378">
                  <c:v>48.6433333333333</c:v>
                </c:pt>
                <c:pt idx="379">
                  <c:v>53.9433333333333</c:v>
                </c:pt>
                <c:pt idx="380">
                  <c:v>78.1541666666666</c:v>
                </c:pt>
                <c:pt idx="381">
                  <c:v>72.4779166666666</c:v>
                </c:pt>
                <c:pt idx="382">
                  <c:v>43.2433333333333</c:v>
                </c:pt>
                <c:pt idx="383">
                  <c:v>67.4620833333333</c:v>
                </c:pt>
                <c:pt idx="384">
                  <c:v>50.9333333333333</c:v>
                </c:pt>
                <c:pt idx="385">
                  <c:v>50.8608333333333</c:v>
                </c:pt>
                <c:pt idx="386">
                  <c:v>46.8145833333333</c:v>
                </c:pt>
                <c:pt idx="387">
                  <c:v>65.9670833333333</c:v>
                </c:pt>
                <c:pt idx="388">
                  <c:v>52.4625</c:v>
                </c:pt>
                <c:pt idx="389">
                  <c:v>67.15375</c:v>
                </c:pt>
                <c:pt idx="390">
                  <c:v>57.93625</c:v>
                </c:pt>
                <c:pt idx="391">
                  <c:v>59.9316666666666</c:v>
                </c:pt>
                <c:pt idx="392">
                  <c:v>60.7225</c:v>
                </c:pt>
                <c:pt idx="393">
                  <c:v>59.85625</c:v>
                </c:pt>
                <c:pt idx="394">
                  <c:v>51.8199999999999</c:v>
                </c:pt>
                <c:pt idx="395">
                  <c:v>76.1416666666666</c:v>
                </c:pt>
                <c:pt idx="396">
                  <c:v>66.975</c:v>
                </c:pt>
                <c:pt idx="397">
                  <c:v>82.1716666666666</c:v>
                </c:pt>
                <c:pt idx="398">
                  <c:v>50.0162499999999</c:v>
                </c:pt>
                <c:pt idx="399">
                  <c:v>64.7133333333333</c:v>
                </c:pt>
                <c:pt idx="400">
                  <c:v>44.0225</c:v>
                </c:pt>
                <c:pt idx="401">
                  <c:v>54.5445833333333</c:v>
                </c:pt>
                <c:pt idx="402">
                  <c:v>44.4191666666666</c:v>
                </c:pt>
                <c:pt idx="403">
                  <c:v>74.7116666666666</c:v>
                </c:pt>
                <c:pt idx="404">
                  <c:v>43.5283333333333</c:v>
                </c:pt>
                <c:pt idx="405">
                  <c:v>58.1995833333333</c:v>
                </c:pt>
                <c:pt idx="406">
                  <c:v>38.4038888888888</c:v>
                </c:pt>
                <c:pt idx="407">
                  <c:v>48.52875</c:v>
                </c:pt>
                <c:pt idx="408">
                  <c:v>45.4545833333333</c:v>
                </c:pt>
                <c:pt idx="409">
                  <c:v>65.0912499999999</c:v>
                </c:pt>
                <c:pt idx="410">
                  <c:v>53.25375</c:v>
                </c:pt>
                <c:pt idx="411">
                  <c:v>62.6349999999999</c:v>
                </c:pt>
                <c:pt idx="412">
                  <c:v>43.7979166666666</c:v>
                </c:pt>
                <c:pt idx="413">
                  <c:v>74.7904166666666</c:v>
                </c:pt>
                <c:pt idx="414">
                  <c:v>54.195</c:v>
                </c:pt>
                <c:pt idx="415">
                  <c:v>81.42874999999999</c:v>
                </c:pt>
                <c:pt idx="416">
                  <c:v>61.5916666666666</c:v>
                </c:pt>
                <c:pt idx="417">
                  <c:v>84.005</c:v>
                </c:pt>
                <c:pt idx="418">
                  <c:v>73.07125</c:v>
                </c:pt>
                <c:pt idx="419">
                  <c:v>89.2516666666666</c:v>
                </c:pt>
                <c:pt idx="420">
                  <c:v>70.0245833333333</c:v>
                </c:pt>
                <c:pt idx="421">
                  <c:v>72.64</c:v>
                </c:pt>
                <c:pt idx="422">
                  <c:v>63.7191666666666</c:v>
                </c:pt>
                <c:pt idx="423">
                  <c:v>76.6804166666666</c:v>
                </c:pt>
                <c:pt idx="424">
                  <c:v>97.3719999999999</c:v>
                </c:pt>
                <c:pt idx="425">
                  <c:v>87.4750833333333</c:v>
                </c:pt>
                <c:pt idx="426">
                  <c:v>42.4478888888888</c:v>
                </c:pt>
                <c:pt idx="427">
                  <c:v>54.3791666666666</c:v>
                </c:pt>
                <c:pt idx="428">
                  <c:v>47.2263333333333</c:v>
                </c:pt>
                <c:pt idx="429">
                  <c:v>65.7411666666666</c:v>
                </c:pt>
                <c:pt idx="430">
                  <c:v>43.6204166666666</c:v>
                </c:pt>
                <c:pt idx="431">
                  <c:v>75.9479166666666</c:v>
                </c:pt>
                <c:pt idx="432">
                  <c:v>45.175</c:v>
                </c:pt>
                <c:pt idx="433">
                  <c:v>49.1033333333333</c:v>
                </c:pt>
                <c:pt idx="434">
                  <c:v>48.37875</c:v>
                </c:pt>
                <c:pt idx="435">
                  <c:v>49.6458333333333</c:v>
                </c:pt>
                <c:pt idx="436">
                  <c:v>52.8779166666666</c:v>
                </c:pt>
                <c:pt idx="437">
                  <c:v>98.38625</c:v>
                </c:pt>
                <c:pt idx="438">
                  <c:v>59.5904166666666</c:v>
                </c:pt>
                <c:pt idx="439">
                  <c:v>72.0966666666666</c:v>
                </c:pt>
                <c:pt idx="440">
                  <c:v>47.9270833333333</c:v>
                </c:pt>
                <c:pt idx="441">
                  <c:v>57.2433333333333</c:v>
                </c:pt>
                <c:pt idx="442">
                  <c:v>63.7583333333333</c:v>
                </c:pt>
                <c:pt idx="443">
                  <c:v>69.53083333333331</c:v>
                </c:pt>
                <c:pt idx="444">
                  <c:v>55.00875</c:v>
                </c:pt>
                <c:pt idx="445">
                  <c:v>67.9595833333333</c:v>
                </c:pt>
                <c:pt idx="446">
                  <c:v>58.4549999999999</c:v>
                </c:pt>
                <c:pt idx="447">
                  <c:v>59.5133333333333</c:v>
                </c:pt>
                <c:pt idx="448">
                  <c:v>62.10625</c:v>
                </c:pt>
                <c:pt idx="449">
                  <c:v>75.08374999999999</c:v>
                </c:pt>
                <c:pt idx="450">
                  <c:v>72.0675</c:v>
                </c:pt>
                <c:pt idx="451">
                  <c:v>69.1670833333333</c:v>
                </c:pt>
                <c:pt idx="452">
                  <c:v>47.7720833333333</c:v>
                </c:pt>
                <c:pt idx="453">
                  <c:v>57.9862499999999</c:v>
                </c:pt>
                <c:pt idx="454">
                  <c:v>53.97125</c:v>
                </c:pt>
                <c:pt idx="455">
                  <c:v>66.1008333333333</c:v>
                </c:pt>
                <c:pt idx="456">
                  <c:v>48.20625</c:v>
                </c:pt>
                <c:pt idx="457">
                  <c:v>63.6575</c:v>
                </c:pt>
                <c:pt idx="458">
                  <c:v>46.99</c:v>
                </c:pt>
                <c:pt idx="459">
                  <c:v>61.3383333333333</c:v>
                </c:pt>
                <c:pt idx="460">
                  <c:v>40.4195833333333</c:v>
                </c:pt>
                <c:pt idx="461">
                  <c:v>54.9216666666666</c:v>
                </c:pt>
                <c:pt idx="462">
                  <c:v>55.7437499999999</c:v>
                </c:pt>
                <c:pt idx="463">
                  <c:v>64.7841666666666</c:v>
                </c:pt>
                <c:pt idx="464">
                  <c:v>39.4079166666666</c:v>
                </c:pt>
                <c:pt idx="465">
                  <c:v>45.2983333333333</c:v>
                </c:pt>
                <c:pt idx="466">
                  <c:v>42.2027272727272</c:v>
                </c:pt>
                <c:pt idx="467">
                  <c:v>56.2558333333333</c:v>
                </c:pt>
                <c:pt idx="468">
                  <c:v>44.3475</c:v>
                </c:pt>
                <c:pt idx="469">
                  <c:v>60.9570833333333</c:v>
                </c:pt>
                <c:pt idx="470">
                  <c:v>46.7316666666666</c:v>
                </c:pt>
                <c:pt idx="471">
                  <c:v>56.8070833333333</c:v>
                </c:pt>
                <c:pt idx="472">
                  <c:v>41.4533333333333</c:v>
                </c:pt>
                <c:pt idx="473">
                  <c:v>56.3629166666666</c:v>
                </c:pt>
                <c:pt idx="474">
                  <c:v>44.2949999999999</c:v>
                </c:pt>
                <c:pt idx="475">
                  <c:v>56.6520833333333</c:v>
                </c:pt>
                <c:pt idx="476">
                  <c:v>54.3895833333333</c:v>
                </c:pt>
                <c:pt idx="477">
                  <c:v>79.1654166666666</c:v>
                </c:pt>
                <c:pt idx="478">
                  <c:v>54.53875</c:v>
                </c:pt>
                <c:pt idx="479">
                  <c:v>56.9908333333333</c:v>
                </c:pt>
                <c:pt idx="480">
                  <c:v>46.33375</c:v>
                </c:pt>
                <c:pt idx="481">
                  <c:v>59.1416666666666</c:v>
                </c:pt>
                <c:pt idx="482">
                  <c:v>39.8716666666666</c:v>
                </c:pt>
                <c:pt idx="483">
                  <c:v>42.4241666666666</c:v>
                </c:pt>
                <c:pt idx="484">
                  <c:v>31.8691666666666</c:v>
                </c:pt>
                <c:pt idx="485">
                  <c:v>51.9420833333333</c:v>
                </c:pt>
                <c:pt idx="486">
                  <c:v>71.97658333333329</c:v>
                </c:pt>
                <c:pt idx="487">
                  <c:v>55.5705</c:v>
                </c:pt>
                <c:pt idx="488">
                  <c:v>35.1788181818181</c:v>
                </c:pt>
                <c:pt idx="489">
                  <c:v>82.8085833333333</c:v>
                </c:pt>
                <c:pt idx="490">
                  <c:v>44.0227272727272</c:v>
                </c:pt>
                <c:pt idx="491">
                  <c:v>80.227</c:v>
                </c:pt>
                <c:pt idx="492">
                  <c:v>55.7558333333333</c:v>
                </c:pt>
                <c:pt idx="493">
                  <c:v>62.7508333333333</c:v>
                </c:pt>
                <c:pt idx="494">
                  <c:v>33.0433333333333</c:v>
                </c:pt>
                <c:pt idx="495">
                  <c:v>37.8445833333333</c:v>
                </c:pt>
                <c:pt idx="496">
                  <c:v>47.8799999999999</c:v>
                </c:pt>
                <c:pt idx="497">
                  <c:v>50.42</c:v>
                </c:pt>
                <c:pt idx="498">
                  <c:v>47.5070833333333</c:v>
                </c:pt>
                <c:pt idx="499">
                  <c:v>74.43333333333329</c:v>
                </c:pt>
                <c:pt idx="500">
                  <c:v>72.4670833333333</c:v>
                </c:pt>
                <c:pt idx="501">
                  <c:v>77.19625</c:v>
                </c:pt>
                <c:pt idx="502">
                  <c:v>52.41</c:v>
                </c:pt>
                <c:pt idx="503">
                  <c:v>73.8799999999999</c:v>
                </c:pt>
                <c:pt idx="504">
                  <c:v>62.4691666666666</c:v>
                </c:pt>
                <c:pt idx="505">
                  <c:v>70.3633333333333</c:v>
                </c:pt>
                <c:pt idx="506">
                  <c:v>48.3712499999999</c:v>
                </c:pt>
                <c:pt idx="507">
                  <c:v>88.02958333333331</c:v>
                </c:pt>
                <c:pt idx="508">
                  <c:v>51.3358333333333</c:v>
                </c:pt>
                <c:pt idx="509">
                  <c:v>65.3295833333333</c:v>
                </c:pt>
                <c:pt idx="510">
                  <c:v>53.7699999999999</c:v>
                </c:pt>
                <c:pt idx="511">
                  <c:v>63.9569999999999</c:v>
                </c:pt>
                <c:pt idx="512">
                  <c:v>51.33875</c:v>
                </c:pt>
                <c:pt idx="513">
                  <c:v>54.9345833333333</c:v>
                </c:pt>
                <c:pt idx="514">
                  <c:v>34.5225</c:v>
                </c:pt>
                <c:pt idx="515">
                  <c:v>54.93625</c:v>
                </c:pt>
                <c:pt idx="516">
                  <c:v>51.0729166666666</c:v>
                </c:pt>
                <c:pt idx="517">
                  <c:v>52.2945833333333</c:v>
                </c:pt>
                <c:pt idx="518">
                  <c:v>44.7266666666666</c:v>
                </c:pt>
                <c:pt idx="519">
                  <c:v>77.5175</c:v>
                </c:pt>
                <c:pt idx="520">
                  <c:v>49.5545833333333</c:v>
                </c:pt>
                <c:pt idx="521">
                  <c:v>52.4429166666666</c:v>
                </c:pt>
                <c:pt idx="522">
                  <c:v>49.8287499999999</c:v>
                </c:pt>
                <c:pt idx="523">
                  <c:v>67.5495833333333</c:v>
                </c:pt>
                <c:pt idx="524">
                  <c:v>48.2075</c:v>
                </c:pt>
                <c:pt idx="525">
                  <c:v>46.8087499999999</c:v>
                </c:pt>
                <c:pt idx="526">
                  <c:v>45.87375</c:v>
                </c:pt>
                <c:pt idx="527">
                  <c:v>47.7245833333333</c:v>
                </c:pt>
                <c:pt idx="528">
                  <c:v>28.8459999999999</c:v>
                </c:pt>
                <c:pt idx="529">
                  <c:v>60.2445833333333</c:v>
                </c:pt>
                <c:pt idx="530">
                  <c:v>36.31625</c:v>
                </c:pt>
                <c:pt idx="531">
                  <c:v>44.5374999999999</c:v>
                </c:pt>
                <c:pt idx="532">
                  <c:v>34.5533333333333</c:v>
                </c:pt>
                <c:pt idx="533">
                  <c:v>53.4024999999999</c:v>
                </c:pt>
                <c:pt idx="534">
                  <c:v>50.3558333333333</c:v>
                </c:pt>
                <c:pt idx="535">
                  <c:v>59.46375</c:v>
                </c:pt>
                <c:pt idx="536">
                  <c:v>50.2483333333333</c:v>
                </c:pt>
                <c:pt idx="537">
                  <c:v>52.9354166666666</c:v>
                </c:pt>
                <c:pt idx="538">
                  <c:v>61.7058333333333</c:v>
                </c:pt>
                <c:pt idx="539">
                  <c:v>63.6554166666666</c:v>
                </c:pt>
                <c:pt idx="540">
                  <c:v>55.8370833333333</c:v>
                </c:pt>
                <c:pt idx="541">
                  <c:v>51.7833333333333</c:v>
                </c:pt>
                <c:pt idx="542">
                  <c:v>51.995</c:v>
                </c:pt>
                <c:pt idx="543">
                  <c:v>60.6374999999999</c:v>
                </c:pt>
                <c:pt idx="544">
                  <c:v>44.73875</c:v>
                </c:pt>
                <c:pt idx="545">
                  <c:v>59.0162499999999</c:v>
                </c:pt>
                <c:pt idx="546">
                  <c:v>41.7096</c:v>
                </c:pt>
                <c:pt idx="547">
                  <c:v>56.2808333333333</c:v>
                </c:pt>
                <c:pt idx="548">
                  <c:v>35.24225</c:v>
                </c:pt>
                <c:pt idx="549">
                  <c:v>73.4006666666666</c:v>
                </c:pt>
                <c:pt idx="550">
                  <c:v>64.4280833333333</c:v>
                </c:pt>
                <c:pt idx="551">
                  <c:v>75.9522499999999</c:v>
                </c:pt>
                <c:pt idx="552">
                  <c:v>53.5320833333333</c:v>
                </c:pt>
                <c:pt idx="553">
                  <c:v>70.23333333333331</c:v>
                </c:pt>
                <c:pt idx="554">
                  <c:v>43.7925</c:v>
                </c:pt>
                <c:pt idx="555">
                  <c:v>43.9679166666666</c:v>
                </c:pt>
                <c:pt idx="556">
                  <c:v>51.145</c:v>
                </c:pt>
                <c:pt idx="557">
                  <c:v>44.2258333333333</c:v>
                </c:pt>
                <c:pt idx="558">
                  <c:v>62.5325</c:v>
                </c:pt>
                <c:pt idx="559">
                  <c:v>83.4608333333333</c:v>
                </c:pt>
                <c:pt idx="560">
                  <c:v>58.6229166666666</c:v>
                </c:pt>
                <c:pt idx="561">
                  <c:v>66.8308333333333</c:v>
                </c:pt>
                <c:pt idx="562">
                  <c:v>53.8358333333333</c:v>
                </c:pt>
                <c:pt idx="563">
                  <c:v>68.9475</c:v>
                </c:pt>
                <c:pt idx="564">
                  <c:v>60.9183333333333</c:v>
                </c:pt>
                <c:pt idx="565">
                  <c:v>65.825</c:v>
                </c:pt>
                <c:pt idx="566">
                  <c:v>45.2466666666666</c:v>
                </c:pt>
                <c:pt idx="567">
                  <c:v>93.7891666666666</c:v>
                </c:pt>
                <c:pt idx="568">
                  <c:v>45.9566666666666</c:v>
                </c:pt>
                <c:pt idx="569">
                  <c:v>71.9991666666666</c:v>
                </c:pt>
                <c:pt idx="570">
                  <c:v>37.19875</c:v>
                </c:pt>
                <c:pt idx="571">
                  <c:v>52.4466666666666</c:v>
                </c:pt>
                <c:pt idx="572">
                  <c:v>42.4991666666666</c:v>
                </c:pt>
                <c:pt idx="573">
                  <c:v>63.8075</c:v>
                </c:pt>
                <c:pt idx="574">
                  <c:v>54.5766666666666</c:v>
                </c:pt>
                <c:pt idx="575">
                  <c:v>55.9825</c:v>
                </c:pt>
                <c:pt idx="576">
                  <c:v>44.2991666666666</c:v>
                </c:pt>
                <c:pt idx="577">
                  <c:v>59.9891666666666</c:v>
                </c:pt>
                <c:pt idx="578">
                  <c:v>51.0329166666666</c:v>
                </c:pt>
                <c:pt idx="579">
                  <c:v>64.2191666666666</c:v>
                </c:pt>
                <c:pt idx="580">
                  <c:v>71.8358333333333</c:v>
                </c:pt>
                <c:pt idx="581">
                  <c:v>76.0375</c:v>
                </c:pt>
                <c:pt idx="582">
                  <c:v>53.73</c:v>
                </c:pt>
                <c:pt idx="583">
                  <c:v>76.7079166666666</c:v>
                </c:pt>
                <c:pt idx="584">
                  <c:v>49.93</c:v>
                </c:pt>
                <c:pt idx="585">
                  <c:v>56.1558333333333</c:v>
                </c:pt>
                <c:pt idx="586">
                  <c:v>49.8691666666666</c:v>
                </c:pt>
                <c:pt idx="587">
                  <c:v>57.0691666666666</c:v>
                </c:pt>
                <c:pt idx="588">
                  <c:v>42.99875</c:v>
                </c:pt>
                <c:pt idx="589">
                  <c:v>50.1279166666666</c:v>
                </c:pt>
                <c:pt idx="590">
                  <c:v>37.5587499999999</c:v>
                </c:pt>
                <c:pt idx="591">
                  <c:v>42.2962499999999</c:v>
                </c:pt>
                <c:pt idx="592">
                  <c:v>47.5333333333333</c:v>
                </c:pt>
                <c:pt idx="593">
                  <c:v>58.02375</c:v>
                </c:pt>
                <c:pt idx="594">
                  <c:v>57.10375</c:v>
                </c:pt>
                <c:pt idx="595">
                  <c:v>68.65208333333329</c:v>
                </c:pt>
                <c:pt idx="596">
                  <c:v>60.0491666666666</c:v>
                </c:pt>
                <c:pt idx="597">
                  <c:v>60.7708333333333</c:v>
                </c:pt>
                <c:pt idx="598">
                  <c:v>52.8570833333333</c:v>
                </c:pt>
                <c:pt idx="599">
                  <c:v>55.77875</c:v>
                </c:pt>
                <c:pt idx="600">
                  <c:v>45.5079166666666</c:v>
                </c:pt>
                <c:pt idx="601">
                  <c:v>57.3620833333333</c:v>
                </c:pt>
                <c:pt idx="602">
                  <c:v>65.62916666666661</c:v>
                </c:pt>
                <c:pt idx="603">
                  <c:v>67.6258333333333</c:v>
                </c:pt>
                <c:pt idx="604">
                  <c:v>51.22375</c:v>
                </c:pt>
                <c:pt idx="605">
                  <c:v>69.5866666666666</c:v>
                </c:pt>
                <c:pt idx="606">
                  <c:v>61.6116666666666</c:v>
                </c:pt>
                <c:pt idx="607">
                  <c:v>54.9283333333333</c:v>
                </c:pt>
                <c:pt idx="608">
                  <c:v>54.774375</c:v>
                </c:pt>
                <c:pt idx="609">
                  <c:v>57.5251666666666</c:v>
                </c:pt>
                <c:pt idx="610">
                  <c:v>55.5259166666666</c:v>
                </c:pt>
                <c:pt idx="611">
                  <c:v>93.17625</c:v>
                </c:pt>
                <c:pt idx="612">
                  <c:v>73.73925</c:v>
                </c:pt>
                <c:pt idx="613">
                  <c:v>67.3714166666666</c:v>
                </c:pt>
                <c:pt idx="614">
                  <c:v>54.0245833333333</c:v>
                </c:pt>
                <c:pt idx="615">
                  <c:v>56.475</c:v>
                </c:pt>
                <c:pt idx="616">
                  <c:v>50.3766666666666</c:v>
                </c:pt>
                <c:pt idx="617">
                  <c:v>41.9158333333333</c:v>
                </c:pt>
                <c:pt idx="618">
                  <c:v>42.0070833333333</c:v>
                </c:pt>
                <c:pt idx="619">
                  <c:v>48.2645833333333</c:v>
                </c:pt>
                <c:pt idx="620">
                  <c:v>57.5816666666666</c:v>
                </c:pt>
                <c:pt idx="621">
                  <c:v>81.2558333333333</c:v>
                </c:pt>
                <c:pt idx="622">
                  <c:v>50.5095833333333</c:v>
                </c:pt>
                <c:pt idx="623">
                  <c:v>61.9158333333333</c:v>
                </c:pt>
                <c:pt idx="624">
                  <c:v>44.4520833333333</c:v>
                </c:pt>
                <c:pt idx="625">
                  <c:v>66.2733333333333</c:v>
                </c:pt>
                <c:pt idx="626">
                  <c:v>56.90625</c:v>
                </c:pt>
                <c:pt idx="627">
                  <c:v>65.3175</c:v>
                </c:pt>
                <c:pt idx="628">
                  <c:v>63.1516666666666</c:v>
                </c:pt>
                <c:pt idx="629">
                  <c:v>78.0254166666666</c:v>
                </c:pt>
                <c:pt idx="630">
                  <c:v>50.1358333333333</c:v>
                </c:pt>
                <c:pt idx="631">
                  <c:v>74.4545833333333</c:v>
                </c:pt>
                <c:pt idx="632">
                  <c:v>47.6004166666666</c:v>
                </c:pt>
                <c:pt idx="633">
                  <c:v>54.03875</c:v>
                </c:pt>
                <c:pt idx="634">
                  <c:v>53.2404166666666</c:v>
                </c:pt>
                <c:pt idx="635">
                  <c:v>79.7545833333333</c:v>
                </c:pt>
                <c:pt idx="636">
                  <c:v>46.8712499999999</c:v>
                </c:pt>
                <c:pt idx="637">
                  <c:v>73.2675</c:v>
                </c:pt>
                <c:pt idx="638">
                  <c:v>49.975</c:v>
                </c:pt>
                <c:pt idx="639">
                  <c:v>77.7662499999999</c:v>
                </c:pt>
                <c:pt idx="640">
                  <c:v>56.20375</c:v>
                </c:pt>
                <c:pt idx="641">
                  <c:v>74.7445833333333</c:v>
                </c:pt>
                <c:pt idx="642">
                  <c:v>55.78375</c:v>
                </c:pt>
                <c:pt idx="643">
                  <c:v>48.4945833333333</c:v>
                </c:pt>
                <c:pt idx="644">
                  <c:v>33.2994444444444</c:v>
                </c:pt>
                <c:pt idx="645">
                  <c:v>40.535</c:v>
                </c:pt>
                <c:pt idx="646">
                  <c:v>33.345</c:v>
                </c:pt>
                <c:pt idx="647">
                  <c:v>44.9583333333333</c:v>
                </c:pt>
                <c:pt idx="648">
                  <c:v>38.8475</c:v>
                </c:pt>
                <c:pt idx="649">
                  <c:v>56.4879166666666</c:v>
                </c:pt>
                <c:pt idx="650">
                  <c:v>44.54875</c:v>
                </c:pt>
                <c:pt idx="651">
                  <c:v>54.9779166666666</c:v>
                </c:pt>
                <c:pt idx="652">
                  <c:v>36.4375</c:v>
                </c:pt>
                <c:pt idx="653">
                  <c:v>56.4187499999999</c:v>
                </c:pt>
                <c:pt idx="654">
                  <c:v>54.0883333333333</c:v>
                </c:pt>
                <c:pt idx="655">
                  <c:v>46.5124999999999</c:v>
                </c:pt>
                <c:pt idx="656">
                  <c:v>45.9966666666666</c:v>
                </c:pt>
                <c:pt idx="657">
                  <c:v>48.3140909090909</c:v>
                </c:pt>
                <c:pt idx="658">
                  <c:v>44.3228571428571</c:v>
                </c:pt>
                <c:pt idx="659">
                  <c:v>39.0049999999999</c:v>
                </c:pt>
                <c:pt idx="660">
                  <c:v>32.4338888888888</c:v>
                </c:pt>
                <c:pt idx="661">
                  <c:v>54.3170833333333</c:v>
                </c:pt>
                <c:pt idx="662">
                  <c:v>54.1154166666666</c:v>
                </c:pt>
                <c:pt idx="663">
                  <c:v>55.4416666666666</c:v>
                </c:pt>
                <c:pt idx="664">
                  <c:v>55.4337499999999</c:v>
                </c:pt>
                <c:pt idx="665">
                  <c:v>42.2208333333333</c:v>
                </c:pt>
                <c:pt idx="666">
                  <c:v>39.7412499999999</c:v>
                </c:pt>
                <c:pt idx="667">
                  <c:v>47.6275</c:v>
                </c:pt>
                <c:pt idx="668">
                  <c:v>51.69725</c:v>
                </c:pt>
                <c:pt idx="669">
                  <c:v>91.08674999999999</c:v>
                </c:pt>
                <c:pt idx="670">
                  <c:v>108.491333333333</c:v>
                </c:pt>
                <c:pt idx="671">
                  <c:v>103.1505</c:v>
                </c:pt>
                <c:pt idx="672">
                  <c:v>44.5545</c:v>
                </c:pt>
                <c:pt idx="673">
                  <c:v>56.4591666666666</c:v>
                </c:pt>
                <c:pt idx="674">
                  <c:v>45.98625</c:v>
                </c:pt>
                <c:pt idx="675">
                  <c:v>45.4258333333333</c:v>
                </c:pt>
                <c:pt idx="676">
                  <c:v>39.857</c:v>
                </c:pt>
                <c:pt idx="677">
                  <c:v>42.8686363636363</c:v>
                </c:pt>
                <c:pt idx="678">
                  <c:v>37.8484999999999</c:v>
                </c:pt>
                <c:pt idx="679">
                  <c:v>47.80625</c:v>
                </c:pt>
                <c:pt idx="680">
                  <c:v>60.9220833333333</c:v>
                </c:pt>
                <c:pt idx="681">
                  <c:v>62.5266666666666</c:v>
                </c:pt>
                <c:pt idx="682">
                  <c:v>80.0262499999999</c:v>
                </c:pt>
                <c:pt idx="683">
                  <c:v>93.38125</c:v>
                </c:pt>
                <c:pt idx="684">
                  <c:v>52.6329166666666</c:v>
                </c:pt>
                <c:pt idx="685">
                  <c:v>66.2979166666666</c:v>
                </c:pt>
                <c:pt idx="686">
                  <c:v>41.9358333333333</c:v>
                </c:pt>
                <c:pt idx="687">
                  <c:v>47.5566666666666</c:v>
                </c:pt>
                <c:pt idx="688">
                  <c:v>51.5362499999999</c:v>
                </c:pt>
                <c:pt idx="689">
                  <c:v>58.0066666666666</c:v>
                </c:pt>
                <c:pt idx="690">
                  <c:v>55.4245833333333</c:v>
                </c:pt>
                <c:pt idx="691">
                  <c:v>69.6895833333333</c:v>
                </c:pt>
                <c:pt idx="692">
                  <c:v>56.5733333333333</c:v>
                </c:pt>
                <c:pt idx="693">
                  <c:v>89.4145833333333</c:v>
                </c:pt>
                <c:pt idx="694">
                  <c:v>65.42541666666661</c:v>
                </c:pt>
                <c:pt idx="695">
                  <c:v>79.21833333333331</c:v>
                </c:pt>
                <c:pt idx="696">
                  <c:v>61.0904166666666</c:v>
                </c:pt>
                <c:pt idx="697">
                  <c:v>82.68458333333329</c:v>
                </c:pt>
                <c:pt idx="698">
                  <c:v>58.4845833333333</c:v>
                </c:pt>
                <c:pt idx="699">
                  <c:v>88.3529166666666</c:v>
                </c:pt>
                <c:pt idx="700">
                  <c:v>68.3441666666666</c:v>
                </c:pt>
                <c:pt idx="701">
                  <c:v>54.7549999999999</c:v>
                </c:pt>
                <c:pt idx="702">
                  <c:v>57.5662499999999</c:v>
                </c:pt>
                <c:pt idx="703">
                  <c:v>53.73375</c:v>
                </c:pt>
                <c:pt idx="704">
                  <c:v>59.6970833333333</c:v>
                </c:pt>
                <c:pt idx="705">
                  <c:v>51.7345833333333</c:v>
                </c:pt>
                <c:pt idx="706">
                  <c:v>38.4233333333333</c:v>
                </c:pt>
                <c:pt idx="707">
                  <c:v>44.9495833333333</c:v>
                </c:pt>
                <c:pt idx="708">
                  <c:v>44.59</c:v>
                </c:pt>
                <c:pt idx="709">
                  <c:v>48.775</c:v>
                </c:pt>
                <c:pt idx="710">
                  <c:v>46.7908333333333</c:v>
                </c:pt>
                <c:pt idx="711">
                  <c:v>56.9729166666666</c:v>
                </c:pt>
                <c:pt idx="712">
                  <c:v>46.9695833333333</c:v>
                </c:pt>
                <c:pt idx="713">
                  <c:v>48.4270833333333</c:v>
                </c:pt>
                <c:pt idx="714">
                  <c:v>42.3508333333333</c:v>
                </c:pt>
                <c:pt idx="715">
                  <c:v>40.6808333333333</c:v>
                </c:pt>
                <c:pt idx="716">
                  <c:v>37.1666666666666</c:v>
                </c:pt>
                <c:pt idx="717">
                  <c:v>38.9608333333333</c:v>
                </c:pt>
                <c:pt idx="718">
                  <c:v>40.2654166666666</c:v>
                </c:pt>
                <c:pt idx="719">
                  <c:v>42.8674999999999</c:v>
                </c:pt>
                <c:pt idx="720">
                  <c:v>49.3962499999999</c:v>
                </c:pt>
                <c:pt idx="721">
                  <c:v>41.4558333333333</c:v>
                </c:pt>
                <c:pt idx="722">
                  <c:v>33.3677272727272</c:v>
                </c:pt>
                <c:pt idx="723">
                  <c:v>43.60125</c:v>
                </c:pt>
                <c:pt idx="724">
                  <c:v>45.1020833333333</c:v>
                </c:pt>
                <c:pt idx="725">
                  <c:v>48.5054166666666</c:v>
                </c:pt>
                <c:pt idx="726">
                  <c:v>40.7454166666666</c:v>
                </c:pt>
                <c:pt idx="727">
                  <c:v>52.2662499999999</c:v>
                </c:pt>
                <c:pt idx="728">
                  <c:v>44.8895833333333</c:v>
                </c:pt>
                <c:pt idx="729">
                  <c:v>42.4995833333333</c:v>
                </c:pt>
              </c:numCache>
            </c:numRef>
          </c:xVal>
          <c:yVal>
            <c:numRef>
              <c:f>'Water Trading Repository Table'!$B$3:$B$732</c:f>
              <c:numCache>
                <c:formatCode>0.00</c:formatCode>
                <c:ptCount val="730"/>
                <c:pt idx="0">
                  <c:v>2674.4305</c:v>
                </c:pt>
                <c:pt idx="1">
                  <c:v>2576.12783333333</c:v>
                </c:pt>
                <c:pt idx="2">
                  <c:v>2131.98195833333</c:v>
                </c:pt>
                <c:pt idx="3">
                  <c:v>2772.05595833333</c:v>
                </c:pt>
                <c:pt idx="4">
                  <c:v>2143.486625</c:v>
                </c:pt>
                <c:pt idx="5">
                  <c:v>2682.031125</c:v>
                </c:pt>
                <c:pt idx="6">
                  <c:v>1788.07475</c:v>
                </c:pt>
                <c:pt idx="7">
                  <c:v>2082.84509090909</c:v>
                </c:pt>
                <c:pt idx="8">
                  <c:v>1815.8505</c:v>
                </c:pt>
                <c:pt idx="9">
                  <c:v>2219.27536363636</c:v>
                </c:pt>
                <c:pt idx="10">
                  <c:v>2142.3453</c:v>
                </c:pt>
                <c:pt idx="11">
                  <c:v>2169.74370833333</c:v>
                </c:pt>
                <c:pt idx="12">
                  <c:v>2228.9215</c:v>
                </c:pt>
                <c:pt idx="13">
                  <c:v>2289.449</c:v>
                </c:pt>
                <c:pt idx="14">
                  <c:v>1966.19391666666</c:v>
                </c:pt>
                <c:pt idx="15">
                  <c:v>2222.98404166666</c:v>
                </c:pt>
                <c:pt idx="16">
                  <c:v>1651.58858333333</c:v>
                </c:pt>
                <c:pt idx="17">
                  <c:v>1957.57495833333</c:v>
                </c:pt>
                <c:pt idx="18">
                  <c:v>1865.02499999999</c:v>
                </c:pt>
                <c:pt idx="19">
                  <c:v>2157.29333333333</c:v>
                </c:pt>
                <c:pt idx="20">
                  <c:v>1933.90079166666</c:v>
                </c:pt>
                <c:pt idx="21">
                  <c:v>2161.194375</c:v>
                </c:pt>
                <c:pt idx="22">
                  <c:v>1672.51316666666</c:v>
                </c:pt>
                <c:pt idx="23">
                  <c:v>1928.05904166666</c:v>
                </c:pt>
                <c:pt idx="24">
                  <c:v>1863.63699999999</c:v>
                </c:pt>
                <c:pt idx="25">
                  <c:v>2185.68658333333</c:v>
                </c:pt>
                <c:pt idx="26">
                  <c:v>2185.57604166666</c:v>
                </c:pt>
                <c:pt idx="27">
                  <c:v>3175.27691666666</c:v>
                </c:pt>
                <c:pt idx="28">
                  <c:v>2648.79408333333</c:v>
                </c:pt>
                <c:pt idx="29">
                  <c:v>3164.51675</c:v>
                </c:pt>
                <c:pt idx="30">
                  <c:v>2308.03954166666</c:v>
                </c:pt>
                <c:pt idx="31">
                  <c:v>2417.77904166666</c:v>
                </c:pt>
                <c:pt idx="32">
                  <c:v>1961.419625</c:v>
                </c:pt>
                <c:pt idx="33">
                  <c:v>2127.07145833333</c:v>
                </c:pt>
                <c:pt idx="34">
                  <c:v>2004.69231249999</c:v>
                </c:pt>
                <c:pt idx="35">
                  <c:v>2200.499</c:v>
                </c:pt>
                <c:pt idx="36">
                  <c:v>1839.56214285714</c:v>
                </c:pt>
                <c:pt idx="37">
                  <c:v>2184.156125</c:v>
                </c:pt>
                <c:pt idx="38">
                  <c:v>1748.4125</c:v>
                </c:pt>
                <c:pt idx="39">
                  <c:v>2417.65070833333</c:v>
                </c:pt>
                <c:pt idx="40">
                  <c:v>2067.54829166666</c:v>
                </c:pt>
                <c:pt idx="41">
                  <c:v>2572.71675</c:v>
                </c:pt>
                <c:pt idx="42">
                  <c:v>2070.56383333333</c:v>
                </c:pt>
                <c:pt idx="43">
                  <c:v>2702.10716666666</c:v>
                </c:pt>
                <c:pt idx="44">
                  <c:v>2155.50554166666</c:v>
                </c:pt>
                <c:pt idx="45">
                  <c:v>2449.97354166666</c:v>
                </c:pt>
                <c:pt idx="46">
                  <c:v>1994.98945454545</c:v>
                </c:pt>
                <c:pt idx="47">
                  <c:v>2281.83491666666</c:v>
                </c:pt>
                <c:pt idx="48">
                  <c:v>1951.52633333333</c:v>
                </c:pt>
                <c:pt idx="49">
                  <c:v>2341.05929166666</c:v>
                </c:pt>
                <c:pt idx="50">
                  <c:v>1823.69091666666</c:v>
                </c:pt>
                <c:pt idx="51">
                  <c:v>2288.37904166666</c:v>
                </c:pt>
                <c:pt idx="52">
                  <c:v>1833.969625</c:v>
                </c:pt>
                <c:pt idx="53">
                  <c:v>2465.66325</c:v>
                </c:pt>
                <c:pt idx="54">
                  <c:v>1844.722</c:v>
                </c:pt>
                <c:pt idx="55">
                  <c:v>2259.03716666666</c:v>
                </c:pt>
                <c:pt idx="56">
                  <c:v>1988.96608333333</c:v>
                </c:pt>
                <c:pt idx="57">
                  <c:v>2498.43016666666</c:v>
                </c:pt>
                <c:pt idx="58">
                  <c:v>2064.48324999999</c:v>
                </c:pt>
                <c:pt idx="59">
                  <c:v>2629.69354166666</c:v>
                </c:pt>
                <c:pt idx="60">
                  <c:v>2088.80875</c:v>
                </c:pt>
                <c:pt idx="61">
                  <c:v>2670.88983333333</c:v>
                </c:pt>
                <c:pt idx="62">
                  <c:v>2061.80587499999</c:v>
                </c:pt>
                <c:pt idx="63">
                  <c:v>2388.200625</c:v>
                </c:pt>
                <c:pt idx="64">
                  <c:v>2012.08266666666</c:v>
                </c:pt>
                <c:pt idx="65">
                  <c:v>2765.58395833333</c:v>
                </c:pt>
                <c:pt idx="66">
                  <c:v>1877.67058333333</c:v>
                </c:pt>
                <c:pt idx="67">
                  <c:v>2193.59641666666</c:v>
                </c:pt>
                <c:pt idx="68">
                  <c:v>2175.58921428571</c:v>
                </c:pt>
                <c:pt idx="69">
                  <c:v>2378.29995833333</c:v>
                </c:pt>
                <c:pt idx="70">
                  <c:v>2051.62914285714</c:v>
                </c:pt>
                <c:pt idx="71">
                  <c:v>2120.047875</c:v>
                </c:pt>
                <c:pt idx="72">
                  <c:v>1760.261375</c:v>
                </c:pt>
                <c:pt idx="73">
                  <c:v>2111.64145833333</c:v>
                </c:pt>
                <c:pt idx="74">
                  <c:v>2026.51229166666</c:v>
                </c:pt>
                <c:pt idx="75">
                  <c:v>2289.05620833333</c:v>
                </c:pt>
                <c:pt idx="76">
                  <c:v>1996.34679166666</c:v>
                </c:pt>
                <c:pt idx="77">
                  <c:v>2194.73129166666</c:v>
                </c:pt>
                <c:pt idx="78">
                  <c:v>1922.08879166666</c:v>
                </c:pt>
                <c:pt idx="79">
                  <c:v>2188.25929166666</c:v>
                </c:pt>
                <c:pt idx="80">
                  <c:v>1805.33145833333</c:v>
                </c:pt>
                <c:pt idx="81">
                  <c:v>1953.63308333333</c:v>
                </c:pt>
                <c:pt idx="82">
                  <c:v>1709.93233333333</c:v>
                </c:pt>
                <c:pt idx="83">
                  <c:v>2004.21187499999</c:v>
                </c:pt>
                <c:pt idx="84">
                  <c:v>1882.41370833333</c:v>
                </c:pt>
                <c:pt idx="85">
                  <c:v>2126.41379166666</c:v>
                </c:pt>
                <c:pt idx="86">
                  <c:v>2547.82225</c:v>
                </c:pt>
                <c:pt idx="87">
                  <c:v>3266.07708333333</c:v>
                </c:pt>
                <c:pt idx="88">
                  <c:v>2419.28275</c:v>
                </c:pt>
                <c:pt idx="89">
                  <c:v>2691.45399999999</c:v>
                </c:pt>
                <c:pt idx="90">
                  <c:v>2256.86075</c:v>
                </c:pt>
                <c:pt idx="91">
                  <c:v>2775.10066666666</c:v>
                </c:pt>
                <c:pt idx="92">
                  <c:v>2142.85258333333</c:v>
                </c:pt>
                <c:pt idx="93">
                  <c:v>2670.64508333333</c:v>
                </c:pt>
                <c:pt idx="94">
                  <c:v>1874.96795833333</c:v>
                </c:pt>
                <c:pt idx="95">
                  <c:v>2058.61191666666</c:v>
                </c:pt>
                <c:pt idx="96">
                  <c:v>1985.4231</c:v>
                </c:pt>
                <c:pt idx="97">
                  <c:v>2291.04</c:v>
                </c:pt>
                <c:pt idx="98">
                  <c:v>2199.879625</c:v>
                </c:pt>
                <c:pt idx="99">
                  <c:v>2610.51429166666</c:v>
                </c:pt>
                <c:pt idx="100">
                  <c:v>2211.90070833333</c:v>
                </c:pt>
                <c:pt idx="101">
                  <c:v>3203.99358333333</c:v>
                </c:pt>
                <c:pt idx="102">
                  <c:v>2531.77875</c:v>
                </c:pt>
                <c:pt idx="103">
                  <c:v>3296.54145833333</c:v>
                </c:pt>
                <c:pt idx="104">
                  <c:v>2438.704875</c:v>
                </c:pt>
                <c:pt idx="105">
                  <c:v>2403.74920833333</c:v>
                </c:pt>
                <c:pt idx="106">
                  <c:v>1741.94345833333</c:v>
                </c:pt>
                <c:pt idx="107">
                  <c:v>1985.73895833333</c:v>
                </c:pt>
                <c:pt idx="108">
                  <c:v>1658.63741666666</c:v>
                </c:pt>
                <c:pt idx="109">
                  <c:v>2032.00670833333</c:v>
                </c:pt>
                <c:pt idx="110">
                  <c:v>2014.14358333333</c:v>
                </c:pt>
                <c:pt idx="111">
                  <c:v>2763.39149999999</c:v>
                </c:pt>
                <c:pt idx="112">
                  <c:v>2260.07733333333</c:v>
                </c:pt>
                <c:pt idx="113">
                  <c:v>3089.39804166666</c:v>
                </c:pt>
                <c:pt idx="114">
                  <c:v>2268.41604166666</c:v>
                </c:pt>
                <c:pt idx="115">
                  <c:v>2928.504125</c:v>
                </c:pt>
                <c:pt idx="116">
                  <c:v>2219.08508333333</c:v>
                </c:pt>
                <c:pt idx="117">
                  <c:v>2785.351</c:v>
                </c:pt>
                <c:pt idx="118">
                  <c:v>2022.31391666666</c:v>
                </c:pt>
                <c:pt idx="119">
                  <c:v>2246.174625</c:v>
                </c:pt>
                <c:pt idx="120">
                  <c:v>1955.92941666666</c:v>
                </c:pt>
                <c:pt idx="121">
                  <c:v>2746.75520833333</c:v>
                </c:pt>
                <c:pt idx="122">
                  <c:v>1767.717125</c:v>
                </c:pt>
                <c:pt idx="123">
                  <c:v>2275.62616666666</c:v>
                </c:pt>
                <c:pt idx="124">
                  <c:v>2016.70516666666</c:v>
                </c:pt>
                <c:pt idx="125">
                  <c:v>2550.789</c:v>
                </c:pt>
                <c:pt idx="126">
                  <c:v>1815.82908333333</c:v>
                </c:pt>
                <c:pt idx="127">
                  <c:v>2059.78404166666</c:v>
                </c:pt>
                <c:pt idx="128">
                  <c:v>1758.11533333333</c:v>
                </c:pt>
                <c:pt idx="129">
                  <c:v>2062.889875</c:v>
                </c:pt>
                <c:pt idx="130">
                  <c:v>2008.605625</c:v>
                </c:pt>
                <c:pt idx="131">
                  <c:v>2403.17054166666</c:v>
                </c:pt>
                <c:pt idx="132">
                  <c:v>1802.78075</c:v>
                </c:pt>
                <c:pt idx="133">
                  <c:v>2012.33841666666</c:v>
                </c:pt>
                <c:pt idx="134">
                  <c:v>1925.64695833333</c:v>
                </c:pt>
                <c:pt idx="135">
                  <c:v>2278.76370833333</c:v>
                </c:pt>
                <c:pt idx="136">
                  <c:v>2003.20657142857</c:v>
                </c:pt>
                <c:pt idx="137">
                  <c:v>2089.93858333333</c:v>
                </c:pt>
                <c:pt idx="138">
                  <c:v>1675.94927272727</c:v>
                </c:pt>
                <c:pt idx="139">
                  <c:v>2098.66945833333</c:v>
                </c:pt>
                <c:pt idx="140">
                  <c:v>1905.87735</c:v>
                </c:pt>
                <c:pt idx="141">
                  <c:v>2054.77229166666</c:v>
                </c:pt>
                <c:pt idx="142">
                  <c:v>1897.8969090909</c:v>
                </c:pt>
                <c:pt idx="143">
                  <c:v>2157.90275</c:v>
                </c:pt>
                <c:pt idx="144">
                  <c:v>2109.0095</c:v>
                </c:pt>
                <c:pt idx="145">
                  <c:v>2259.53731818181</c:v>
                </c:pt>
                <c:pt idx="146">
                  <c:v>2036.0522</c:v>
                </c:pt>
                <c:pt idx="147">
                  <c:v>2303.133875</c:v>
                </c:pt>
                <c:pt idx="148">
                  <c:v>1791.68449999999</c:v>
                </c:pt>
                <c:pt idx="149">
                  <c:v>2076.2275</c:v>
                </c:pt>
                <c:pt idx="150">
                  <c:v>1771.01158333333</c:v>
                </c:pt>
                <c:pt idx="151">
                  <c:v>2304.18295833333</c:v>
                </c:pt>
                <c:pt idx="152">
                  <c:v>2108.38570833333</c:v>
                </c:pt>
                <c:pt idx="153">
                  <c:v>2577.164625</c:v>
                </c:pt>
                <c:pt idx="154">
                  <c:v>2107.15958333333</c:v>
                </c:pt>
                <c:pt idx="155">
                  <c:v>2527.91441666666</c:v>
                </c:pt>
                <c:pt idx="156">
                  <c:v>2046.20375</c:v>
                </c:pt>
                <c:pt idx="157">
                  <c:v>2268.36779166666</c:v>
                </c:pt>
                <c:pt idx="158">
                  <c:v>1968.24409090909</c:v>
                </c:pt>
                <c:pt idx="159">
                  <c:v>2173.028625</c:v>
                </c:pt>
                <c:pt idx="160">
                  <c:v>2010.48955555555</c:v>
                </c:pt>
                <c:pt idx="161">
                  <c:v>2118.190375</c:v>
                </c:pt>
                <c:pt idx="162">
                  <c:v>1785.15037499999</c:v>
                </c:pt>
                <c:pt idx="163">
                  <c:v>1962.36544999999</c:v>
                </c:pt>
                <c:pt idx="164">
                  <c:v>1752.3129</c:v>
                </c:pt>
                <c:pt idx="165">
                  <c:v>1970.06404545454</c:v>
                </c:pt>
                <c:pt idx="166">
                  <c:v>2105.802125</c:v>
                </c:pt>
                <c:pt idx="167">
                  <c:v>2244.61220833333</c:v>
                </c:pt>
                <c:pt idx="168">
                  <c:v>2130.47057142857</c:v>
                </c:pt>
                <c:pt idx="169">
                  <c:v>2107.23454166666</c:v>
                </c:pt>
                <c:pt idx="170">
                  <c:v>1890.046125</c:v>
                </c:pt>
                <c:pt idx="171">
                  <c:v>2064.86241666666</c:v>
                </c:pt>
                <c:pt idx="172">
                  <c:v>1992.39727777777</c:v>
                </c:pt>
                <c:pt idx="173">
                  <c:v>2193.59583333333</c:v>
                </c:pt>
                <c:pt idx="174">
                  <c:v>1713.057875</c:v>
                </c:pt>
                <c:pt idx="175">
                  <c:v>1844.64211111111</c:v>
                </c:pt>
                <c:pt idx="176">
                  <c:v>1794.3062</c:v>
                </c:pt>
                <c:pt idx="177">
                  <c:v>1879.98222222222</c:v>
                </c:pt>
                <c:pt idx="178">
                  <c:v>1726.26783333333</c:v>
                </c:pt>
                <c:pt idx="179">
                  <c:v>1909.55291666666</c:v>
                </c:pt>
                <c:pt idx="180">
                  <c:v>1895.53734999999</c:v>
                </c:pt>
                <c:pt idx="181">
                  <c:v>2075.28145833333</c:v>
                </c:pt>
                <c:pt idx="182">
                  <c:v>2204.4625</c:v>
                </c:pt>
                <c:pt idx="183">
                  <c:v>2647.48058333333</c:v>
                </c:pt>
                <c:pt idx="184">
                  <c:v>1895.28920833333</c:v>
                </c:pt>
                <c:pt idx="185">
                  <c:v>2096.71670833333</c:v>
                </c:pt>
                <c:pt idx="186">
                  <c:v>2094.10083333333</c:v>
                </c:pt>
                <c:pt idx="187">
                  <c:v>2630.43091666666</c:v>
                </c:pt>
                <c:pt idx="188">
                  <c:v>1754.18574999999</c:v>
                </c:pt>
                <c:pt idx="189">
                  <c:v>1884.88554545454</c:v>
                </c:pt>
                <c:pt idx="190">
                  <c:v>1949.35475</c:v>
                </c:pt>
                <c:pt idx="191">
                  <c:v>2305.11054166666</c:v>
                </c:pt>
                <c:pt idx="192">
                  <c:v>2093.98512499999</c:v>
                </c:pt>
                <c:pt idx="193">
                  <c:v>2421.53862499999</c:v>
                </c:pt>
                <c:pt idx="194">
                  <c:v>1716.26629166666</c:v>
                </c:pt>
                <c:pt idx="195">
                  <c:v>1981.66070833333</c:v>
                </c:pt>
                <c:pt idx="196">
                  <c:v>1874.97291666666</c:v>
                </c:pt>
                <c:pt idx="197">
                  <c:v>2096.99399999999</c:v>
                </c:pt>
                <c:pt idx="198">
                  <c:v>1859.77166666666</c:v>
                </c:pt>
                <c:pt idx="199">
                  <c:v>2115.2125</c:v>
                </c:pt>
                <c:pt idx="200">
                  <c:v>2080.55758333333</c:v>
                </c:pt>
                <c:pt idx="201">
                  <c:v>2572.006</c:v>
                </c:pt>
                <c:pt idx="202">
                  <c:v>1915.4982</c:v>
                </c:pt>
                <c:pt idx="203">
                  <c:v>2139.759</c:v>
                </c:pt>
                <c:pt idx="204">
                  <c:v>1821.26558333333</c:v>
                </c:pt>
                <c:pt idx="205">
                  <c:v>2098.18991666666</c:v>
                </c:pt>
                <c:pt idx="206">
                  <c:v>1740.50766666666</c:v>
                </c:pt>
                <c:pt idx="207">
                  <c:v>2164.19929166666</c:v>
                </c:pt>
                <c:pt idx="208">
                  <c:v>2045.94541666666</c:v>
                </c:pt>
                <c:pt idx="209">
                  <c:v>2398.56170833333</c:v>
                </c:pt>
                <c:pt idx="210">
                  <c:v>2048.9235</c:v>
                </c:pt>
                <c:pt idx="211">
                  <c:v>2373.506</c:v>
                </c:pt>
                <c:pt idx="212">
                  <c:v>1995.30845833333</c:v>
                </c:pt>
                <c:pt idx="213">
                  <c:v>2278.07858333333</c:v>
                </c:pt>
                <c:pt idx="214">
                  <c:v>1923.85266666666</c:v>
                </c:pt>
                <c:pt idx="215">
                  <c:v>2298.48358333333</c:v>
                </c:pt>
                <c:pt idx="216">
                  <c:v>1924.03687499999</c:v>
                </c:pt>
                <c:pt idx="217">
                  <c:v>2205.93491666666</c:v>
                </c:pt>
                <c:pt idx="218">
                  <c:v>1731.95370833333</c:v>
                </c:pt>
                <c:pt idx="219">
                  <c:v>1932.34066666666</c:v>
                </c:pt>
                <c:pt idx="220">
                  <c:v>1618.65729166666</c:v>
                </c:pt>
                <c:pt idx="221">
                  <c:v>1923.44045833333</c:v>
                </c:pt>
                <c:pt idx="222">
                  <c:v>1879.78416666666</c:v>
                </c:pt>
                <c:pt idx="223">
                  <c:v>2109.70466666666</c:v>
                </c:pt>
                <c:pt idx="224">
                  <c:v>1805.62670833333</c:v>
                </c:pt>
                <c:pt idx="225">
                  <c:v>2094.196125</c:v>
                </c:pt>
                <c:pt idx="226">
                  <c:v>1835.21833333333</c:v>
                </c:pt>
                <c:pt idx="227">
                  <c:v>2135.9255</c:v>
                </c:pt>
                <c:pt idx="228">
                  <c:v>1650.9535</c:v>
                </c:pt>
                <c:pt idx="229">
                  <c:v>1909.936875</c:v>
                </c:pt>
                <c:pt idx="230">
                  <c:v>1819.76733333333</c:v>
                </c:pt>
                <c:pt idx="231">
                  <c:v>2076.17883333333</c:v>
                </c:pt>
                <c:pt idx="232">
                  <c:v>1647.12066666666</c:v>
                </c:pt>
                <c:pt idx="233">
                  <c:v>1907.809875</c:v>
                </c:pt>
                <c:pt idx="234">
                  <c:v>1546.12645833333</c:v>
                </c:pt>
                <c:pt idx="235">
                  <c:v>1858.03879166666</c:v>
                </c:pt>
                <c:pt idx="236">
                  <c:v>1922.371</c:v>
                </c:pt>
                <c:pt idx="237">
                  <c:v>2112.48645833333</c:v>
                </c:pt>
                <c:pt idx="238">
                  <c:v>2040.25571428571</c:v>
                </c:pt>
                <c:pt idx="239">
                  <c:v>2149.37733333333</c:v>
                </c:pt>
                <c:pt idx="240">
                  <c:v>1816.918</c:v>
                </c:pt>
                <c:pt idx="241">
                  <c:v>2432.27331818181</c:v>
                </c:pt>
                <c:pt idx="242">
                  <c:v>2029.36579166666</c:v>
                </c:pt>
                <c:pt idx="243">
                  <c:v>2417.70766666666</c:v>
                </c:pt>
                <c:pt idx="244">
                  <c:v>1971.13304166666</c:v>
                </c:pt>
                <c:pt idx="245">
                  <c:v>2307.28170833333</c:v>
                </c:pt>
                <c:pt idx="246">
                  <c:v>2072.04604166666</c:v>
                </c:pt>
                <c:pt idx="247">
                  <c:v>2325.55370833333</c:v>
                </c:pt>
                <c:pt idx="248">
                  <c:v>1682.53033333333</c:v>
                </c:pt>
                <c:pt idx="249">
                  <c:v>1845.692375</c:v>
                </c:pt>
                <c:pt idx="250">
                  <c:v>1947.22745833333</c:v>
                </c:pt>
                <c:pt idx="251">
                  <c:v>2272.67083333333</c:v>
                </c:pt>
                <c:pt idx="252">
                  <c:v>2162.96904166666</c:v>
                </c:pt>
                <c:pt idx="253">
                  <c:v>2396.80916666666</c:v>
                </c:pt>
                <c:pt idx="254">
                  <c:v>1959.90287499999</c:v>
                </c:pt>
                <c:pt idx="255">
                  <c:v>2223.83566666666</c:v>
                </c:pt>
                <c:pt idx="256">
                  <c:v>1947.63870833333</c:v>
                </c:pt>
                <c:pt idx="257">
                  <c:v>2195.36529166666</c:v>
                </c:pt>
                <c:pt idx="258">
                  <c:v>1752.35545833333</c:v>
                </c:pt>
                <c:pt idx="259">
                  <c:v>1953.04658333333</c:v>
                </c:pt>
                <c:pt idx="260">
                  <c:v>2006.93199999999</c:v>
                </c:pt>
                <c:pt idx="261">
                  <c:v>2167.68195833333</c:v>
                </c:pt>
                <c:pt idx="262">
                  <c:v>2025.96983333333</c:v>
                </c:pt>
                <c:pt idx="263">
                  <c:v>2364.04054166666</c:v>
                </c:pt>
                <c:pt idx="264">
                  <c:v>1953.5266875</c:v>
                </c:pt>
                <c:pt idx="265">
                  <c:v>2081.50116666666</c:v>
                </c:pt>
                <c:pt idx="266">
                  <c:v>1833.82929166666</c:v>
                </c:pt>
                <c:pt idx="267">
                  <c:v>2114.1895</c:v>
                </c:pt>
                <c:pt idx="268">
                  <c:v>1983.90711111111</c:v>
                </c:pt>
                <c:pt idx="269">
                  <c:v>2093.39308333333</c:v>
                </c:pt>
                <c:pt idx="270">
                  <c:v>1989.154375</c:v>
                </c:pt>
                <c:pt idx="271">
                  <c:v>2151.98383333333</c:v>
                </c:pt>
                <c:pt idx="272">
                  <c:v>1885.09454545454</c:v>
                </c:pt>
                <c:pt idx="273">
                  <c:v>2100.12425</c:v>
                </c:pt>
                <c:pt idx="274">
                  <c:v>1702.17618181818</c:v>
                </c:pt>
                <c:pt idx="275">
                  <c:v>1951.595625</c:v>
                </c:pt>
                <c:pt idx="276">
                  <c:v>1599.57408333333</c:v>
                </c:pt>
                <c:pt idx="277">
                  <c:v>1928.08866666666</c:v>
                </c:pt>
                <c:pt idx="278">
                  <c:v>1874.05004166666</c:v>
                </c:pt>
                <c:pt idx="279">
                  <c:v>2228.79675</c:v>
                </c:pt>
                <c:pt idx="280">
                  <c:v>1865.50854166666</c:v>
                </c:pt>
                <c:pt idx="281">
                  <c:v>2147.93854166666</c:v>
                </c:pt>
                <c:pt idx="282">
                  <c:v>1896.82779166666</c:v>
                </c:pt>
                <c:pt idx="283">
                  <c:v>2179.96991666666</c:v>
                </c:pt>
                <c:pt idx="284">
                  <c:v>1908.97083333333</c:v>
                </c:pt>
                <c:pt idx="285">
                  <c:v>2201.03941666666</c:v>
                </c:pt>
                <c:pt idx="286">
                  <c:v>1941.47354166666</c:v>
                </c:pt>
                <c:pt idx="287">
                  <c:v>2156.947125</c:v>
                </c:pt>
                <c:pt idx="288">
                  <c:v>1900.72428571428</c:v>
                </c:pt>
                <c:pt idx="289">
                  <c:v>1990.69633333333</c:v>
                </c:pt>
                <c:pt idx="290">
                  <c:v>1641.170875</c:v>
                </c:pt>
                <c:pt idx="291">
                  <c:v>1928.349</c:v>
                </c:pt>
                <c:pt idx="292">
                  <c:v>1902.70066666666</c:v>
                </c:pt>
                <c:pt idx="293">
                  <c:v>2189.06766666666</c:v>
                </c:pt>
                <c:pt idx="294">
                  <c:v>1932.23420833333</c:v>
                </c:pt>
                <c:pt idx="295">
                  <c:v>2221.45120833333</c:v>
                </c:pt>
                <c:pt idx="296">
                  <c:v>1911.44145833333</c:v>
                </c:pt>
                <c:pt idx="297">
                  <c:v>2154.56716666666</c:v>
                </c:pt>
                <c:pt idx="298">
                  <c:v>2086.45572222222</c:v>
                </c:pt>
                <c:pt idx="299">
                  <c:v>2375.89162499999</c:v>
                </c:pt>
                <c:pt idx="300">
                  <c:v>2278.90968749999</c:v>
                </c:pt>
                <c:pt idx="301">
                  <c:v>2414.67318181818</c:v>
                </c:pt>
                <c:pt idx="302">
                  <c:v>1976.13129999999</c:v>
                </c:pt>
                <c:pt idx="303">
                  <c:v>2665.508625</c:v>
                </c:pt>
                <c:pt idx="304">
                  <c:v>2063.612</c:v>
                </c:pt>
                <c:pt idx="305">
                  <c:v>2220.75304166666</c:v>
                </c:pt>
                <c:pt idx="306">
                  <c:v>2043.6455</c:v>
                </c:pt>
                <c:pt idx="307">
                  <c:v>2350.27729166666</c:v>
                </c:pt>
                <c:pt idx="308">
                  <c:v>1895.89842857142</c:v>
                </c:pt>
                <c:pt idx="309">
                  <c:v>2092.56974999999</c:v>
                </c:pt>
                <c:pt idx="310">
                  <c:v>1798.14591666666</c:v>
                </c:pt>
                <c:pt idx="311">
                  <c:v>2105.56733333333</c:v>
                </c:pt>
                <c:pt idx="312">
                  <c:v>1923.17379166666</c:v>
                </c:pt>
                <c:pt idx="313">
                  <c:v>2208.37954166666</c:v>
                </c:pt>
                <c:pt idx="314">
                  <c:v>1958.063125</c:v>
                </c:pt>
                <c:pt idx="315">
                  <c:v>2245.55820833333</c:v>
                </c:pt>
                <c:pt idx="316">
                  <c:v>1918.86162499999</c:v>
                </c:pt>
                <c:pt idx="317">
                  <c:v>2000.08429166666</c:v>
                </c:pt>
                <c:pt idx="318">
                  <c:v>1909.68320833333</c:v>
                </c:pt>
                <c:pt idx="319">
                  <c:v>2065.28845833333</c:v>
                </c:pt>
                <c:pt idx="320">
                  <c:v>1660.33879166666</c:v>
                </c:pt>
                <c:pt idx="321">
                  <c:v>1883.58904166666</c:v>
                </c:pt>
                <c:pt idx="322">
                  <c:v>1905.79729166666</c:v>
                </c:pt>
                <c:pt idx="323">
                  <c:v>2126.854125</c:v>
                </c:pt>
                <c:pt idx="324">
                  <c:v>2100.21645833333</c:v>
                </c:pt>
                <c:pt idx="325">
                  <c:v>2545.14741666666</c:v>
                </c:pt>
                <c:pt idx="326">
                  <c:v>2023.94958333333</c:v>
                </c:pt>
                <c:pt idx="327">
                  <c:v>2276.050125</c:v>
                </c:pt>
                <c:pt idx="328">
                  <c:v>1991.160125</c:v>
                </c:pt>
                <c:pt idx="329">
                  <c:v>2287.93870833333</c:v>
                </c:pt>
                <c:pt idx="330">
                  <c:v>1849.92329166666</c:v>
                </c:pt>
                <c:pt idx="331">
                  <c:v>2194.12920833333</c:v>
                </c:pt>
                <c:pt idx="332">
                  <c:v>1790.38795833333</c:v>
                </c:pt>
                <c:pt idx="333">
                  <c:v>2141.336375</c:v>
                </c:pt>
                <c:pt idx="334">
                  <c:v>2057.93349999999</c:v>
                </c:pt>
                <c:pt idx="335">
                  <c:v>2406.06816666666</c:v>
                </c:pt>
                <c:pt idx="336">
                  <c:v>2095.86541666666</c:v>
                </c:pt>
                <c:pt idx="337">
                  <c:v>2445.301</c:v>
                </c:pt>
                <c:pt idx="338">
                  <c:v>2086.92258333333</c:v>
                </c:pt>
                <c:pt idx="339">
                  <c:v>2370.00979166666</c:v>
                </c:pt>
                <c:pt idx="340">
                  <c:v>2085.08641666666</c:v>
                </c:pt>
                <c:pt idx="341">
                  <c:v>2395.16129166666</c:v>
                </c:pt>
                <c:pt idx="342">
                  <c:v>2235.58866666666</c:v>
                </c:pt>
                <c:pt idx="343">
                  <c:v>2318.01045833333</c:v>
                </c:pt>
                <c:pt idx="344">
                  <c:v>2014.8761875</c:v>
                </c:pt>
                <c:pt idx="345">
                  <c:v>2078.22725</c:v>
                </c:pt>
                <c:pt idx="346">
                  <c:v>1914.3522</c:v>
                </c:pt>
                <c:pt idx="347">
                  <c:v>2149.40616666666</c:v>
                </c:pt>
                <c:pt idx="348">
                  <c:v>1990.13631818181</c:v>
                </c:pt>
                <c:pt idx="349">
                  <c:v>2258.92833333333</c:v>
                </c:pt>
                <c:pt idx="350">
                  <c:v>1961.3875</c:v>
                </c:pt>
                <c:pt idx="351">
                  <c:v>2335.626125</c:v>
                </c:pt>
                <c:pt idx="352">
                  <c:v>2000.83629166666</c:v>
                </c:pt>
                <c:pt idx="353">
                  <c:v>2338.03887499999</c:v>
                </c:pt>
                <c:pt idx="354">
                  <c:v>2019.33712499999</c:v>
                </c:pt>
                <c:pt idx="355">
                  <c:v>2289.04070833333</c:v>
                </c:pt>
                <c:pt idx="356">
                  <c:v>1994.43520833333</c:v>
                </c:pt>
                <c:pt idx="357">
                  <c:v>2222.37770833333</c:v>
                </c:pt>
                <c:pt idx="358">
                  <c:v>1792.535625</c:v>
                </c:pt>
                <c:pt idx="359">
                  <c:v>2035.47041666666</c:v>
                </c:pt>
                <c:pt idx="360">
                  <c:v>1825.59381249999</c:v>
                </c:pt>
                <c:pt idx="361">
                  <c:v>2076.48879166666</c:v>
                </c:pt>
                <c:pt idx="362">
                  <c:v>2384.762875</c:v>
                </c:pt>
                <c:pt idx="363">
                  <c:v>3175.5055</c:v>
                </c:pt>
                <c:pt idx="364">
                  <c:v>1879.307</c:v>
                </c:pt>
                <c:pt idx="365">
                  <c:v>2233.83775</c:v>
                </c:pt>
                <c:pt idx="366">
                  <c:v>2098.06265</c:v>
                </c:pt>
                <c:pt idx="367">
                  <c:v>2477.55145833333</c:v>
                </c:pt>
                <c:pt idx="368">
                  <c:v>1810.37575</c:v>
                </c:pt>
                <c:pt idx="369">
                  <c:v>2138.38879166666</c:v>
                </c:pt>
                <c:pt idx="370">
                  <c:v>1767.764</c:v>
                </c:pt>
                <c:pt idx="371">
                  <c:v>2166.1871</c:v>
                </c:pt>
                <c:pt idx="372">
                  <c:v>1971.05274999999</c:v>
                </c:pt>
                <c:pt idx="373">
                  <c:v>2203.15641666666</c:v>
                </c:pt>
                <c:pt idx="374">
                  <c:v>1859.28154166666</c:v>
                </c:pt>
                <c:pt idx="375">
                  <c:v>2249.01529166666</c:v>
                </c:pt>
                <c:pt idx="376">
                  <c:v>1922.16112499999</c:v>
                </c:pt>
                <c:pt idx="377">
                  <c:v>2221.432875</c:v>
                </c:pt>
                <c:pt idx="378">
                  <c:v>1745.832125</c:v>
                </c:pt>
                <c:pt idx="379">
                  <c:v>2018.58658333333</c:v>
                </c:pt>
                <c:pt idx="380">
                  <c:v>1857.62129166666</c:v>
                </c:pt>
                <c:pt idx="381">
                  <c:v>2091.56254166666</c:v>
                </c:pt>
                <c:pt idx="382">
                  <c:v>1880.002375</c:v>
                </c:pt>
                <c:pt idx="383">
                  <c:v>2144.029</c:v>
                </c:pt>
                <c:pt idx="384">
                  <c:v>1942.277375</c:v>
                </c:pt>
                <c:pt idx="385">
                  <c:v>2156.90508333333</c:v>
                </c:pt>
                <c:pt idx="386">
                  <c:v>1863.51966666666</c:v>
                </c:pt>
                <c:pt idx="387">
                  <c:v>2113.29420833333</c:v>
                </c:pt>
                <c:pt idx="388">
                  <c:v>1727.41979166666</c:v>
                </c:pt>
                <c:pt idx="389">
                  <c:v>2095.5535</c:v>
                </c:pt>
                <c:pt idx="390">
                  <c:v>1967.71812499999</c:v>
                </c:pt>
                <c:pt idx="391">
                  <c:v>2343.9105</c:v>
                </c:pt>
                <c:pt idx="392">
                  <c:v>2027.19783333333</c:v>
                </c:pt>
                <c:pt idx="393">
                  <c:v>2471.715625</c:v>
                </c:pt>
                <c:pt idx="394">
                  <c:v>2030.91945833333</c:v>
                </c:pt>
                <c:pt idx="395">
                  <c:v>2445.45320833333</c:v>
                </c:pt>
                <c:pt idx="396">
                  <c:v>2128.77466666666</c:v>
                </c:pt>
                <c:pt idx="397">
                  <c:v>2486.29025</c:v>
                </c:pt>
                <c:pt idx="398">
                  <c:v>2153.58625</c:v>
                </c:pt>
                <c:pt idx="399">
                  <c:v>2445.949875</c:v>
                </c:pt>
                <c:pt idx="400">
                  <c:v>1976.46641666666</c:v>
                </c:pt>
                <c:pt idx="401">
                  <c:v>2273.79779166666</c:v>
                </c:pt>
                <c:pt idx="402">
                  <c:v>1887.09054166666</c:v>
                </c:pt>
                <c:pt idx="403">
                  <c:v>2286.27645833333</c:v>
                </c:pt>
                <c:pt idx="404">
                  <c:v>2117.26695833333</c:v>
                </c:pt>
                <c:pt idx="405">
                  <c:v>2382.97833333333</c:v>
                </c:pt>
                <c:pt idx="406">
                  <c:v>2141.53866666666</c:v>
                </c:pt>
                <c:pt idx="407">
                  <c:v>2240.23416666666</c:v>
                </c:pt>
                <c:pt idx="408">
                  <c:v>1878.19175</c:v>
                </c:pt>
                <c:pt idx="409">
                  <c:v>2191.525625</c:v>
                </c:pt>
                <c:pt idx="410">
                  <c:v>1887.74637499999</c:v>
                </c:pt>
                <c:pt idx="411">
                  <c:v>2213.96283333333</c:v>
                </c:pt>
                <c:pt idx="412">
                  <c:v>1996.06308333333</c:v>
                </c:pt>
                <c:pt idx="413">
                  <c:v>2482.76925</c:v>
                </c:pt>
                <c:pt idx="414">
                  <c:v>1897.66616666666</c:v>
                </c:pt>
                <c:pt idx="415">
                  <c:v>2206.1185</c:v>
                </c:pt>
                <c:pt idx="416">
                  <c:v>1751.10304166666</c:v>
                </c:pt>
                <c:pt idx="417">
                  <c:v>2099.307625</c:v>
                </c:pt>
                <c:pt idx="418">
                  <c:v>2000.35366666666</c:v>
                </c:pt>
                <c:pt idx="419">
                  <c:v>2385.59849999999</c:v>
                </c:pt>
                <c:pt idx="420">
                  <c:v>2051.99195833333</c:v>
                </c:pt>
                <c:pt idx="421">
                  <c:v>2307.160125</c:v>
                </c:pt>
                <c:pt idx="422">
                  <c:v>1992.06812499999</c:v>
                </c:pt>
                <c:pt idx="423">
                  <c:v>2272.55004166666</c:v>
                </c:pt>
                <c:pt idx="424">
                  <c:v>2619.61275</c:v>
                </c:pt>
                <c:pt idx="425">
                  <c:v>3135.29141666666</c:v>
                </c:pt>
                <c:pt idx="426">
                  <c:v>2020.72577777777</c:v>
                </c:pt>
                <c:pt idx="427">
                  <c:v>2479.90366666666</c:v>
                </c:pt>
                <c:pt idx="428">
                  <c:v>2173.70583333333</c:v>
                </c:pt>
                <c:pt idx="429">
                  <c:v>2584.78358333333</c:v>
                </c:pt>
                <c:pt idx="430">
                  <c:v>2057.466</c:v>
                </c:pt>
                <c:pt idx="431">
                  <c:v>2659.63975</c:v>
                </c:pt>
                <c:pt idx="432">
                  <c:v>1999.15021428571</c:v>
                </c:pt>
                <c:pt idx="433">
                  <c:v>2072.13229166666</c:v>
                </c:pt>
                <c:pt idx="434">
                  <c:v>1795.002125</c:v>
                </c:pt>
                <c:pt idx="435">
                  <c:v>2046.49437499999</c:v>
                </c:pt>
                <c:pt idx="436">
                  <c:v>2152.072375</c:v>
                </c:pt>
                <c:pt idx="437">
                  <c:v>2471.39079166666</c:v>
                </c:pt>
                <c:pt idx="438">
                  <c:v>1920.27795833333</c:v>
                </c:pt>
                <c:pt idx="439">
                  <c:v>2274.86483333333</c:v>
                </c:pt>
                <c:pt idx="440">
                  <c:v>1595.48858333333</c:v>
                </c:pt>
                <c:pt idx="441">
                  <c:v>1906.04541666666</c:v>
                </c:pt>
                <c:pt idx="442">
                  <c:v>1899.76866666666</c:v>
                </c:pt>
                <c:pt idx="443">
                  <c:v>2168.54474999999</c:v>
                </c:pt>
                <c:pt idx="444">
                  <c:v>1893.92883333333</c:v>
                </c:pt>
                <c:pt idx="445">
                  <c:v>2163.90545833333</c:v>
                </c:pt>
                <c:pt idx="446">
                  <c:v>1709.37475</c:v>
                </c:pt>
                <c:pt idx="447">
                  <c:v>1969.11608333333</c:v>
                </c:pt>
                <c:pt idx="448">
                  <c:v>1981.62925</c:v>
                </c:pt>
                <c:pt idx="449">
                  <c:v>2265.6325</c:v>
                </c:pt>
                <c:pt idx="450">
                  <c:v>2017.86683333333</c:v>
                </c:pt>
                <c:pt idx="451">
                  <c:v>2272.41120833333</c:v>
                </c:pt>
                <c:pt idx="452">
                  <c:v>1957.98008333333</c:v>
                </c:pt>
                <c:pt idx="453">
                  <c:v>2410.05508333333</c:v>
                </c:pt>
                <c:pt idx="454">
                  <c:v>2061.58424999999</c:v>
                </c:pt>
                <c:pt idx="455">
                  <c:v>2334.32591666666</c:v>
                </c:pt>
                <c:pt idx="456">
                  <c:v>1791.68908333333</c:v>
                </c:pt>
                <c:pt idx="457">
                  <c:v>2115.05070833333</c:v>
                </c:pt>
                <c:pt idx="458">
                  <c:v>1725.135625</c:v>
                </c:pt>
                <c:pt idx="459">
                  <c:v>2079.96133333333</c:v>
                </c:pt>
                <c:pt idx="460">
                  <c:v>1869.921375</c:v>
                </c:pt>
                <c:pt idx="461">
                  <c:v>2151.50654166666</c:v>
                </c:pt>
                <c:pt idx="462">
                  <c:v>2009.341125</c:v>
                </c:pt>
                <c:pt idx="463">
                  <c:v>2258.47554166666</c:v>
                </c:pt>
                <c:pt idx="464">
                  <c:v>1953.27870833333</c:v>
                </c:pt>
                <c:pt idx="465">
                  <c:v>2179.17370833333</c:v>
                </c:pt>
                <c:pt idx="466">
                  <c:v>2002.07149999999</c:v>
                </c:pt>
                <c:pt idx="467">
                  <c:v>2190.58120833333</c:v>
                </c:pt>
                <c:pt idx="468">
                  <c:v>2238.64941666666</c:v>
                </c:pt>
                <c:pt idx="469">
                  <c:v>2101.758875</c:v>
                </c:pt>
                <c:pt idx="470">
                  <c:v>1744.84112499999</c:v>
                </c:pt>
                <c:pt idx="471">
                  <c:v>1955.663625</c:v>
                </c:pt>
                <c:pt idx="472">
                  <c:v>1709.34116666666</c:v>
                </c:pt>
                <c:pt idx="473">
                  <c:v>2090.60516666666</c:v>
                </c:pt>
                <c:pt idx="474">
                  <c:v>1930.23291666666</c:v>
                </c:pt>
                <c:pt idx="475">
                  <c:v>2252.14954166666</c:v>
                </c:pt>
                <c:pt idx="476">
                  <c:v>2025.5565</c:v>
                </c:pt>
                <c:pt idx="477">
                  <c:v>2431.169875</c:v>
                </c:pt>
                <c:pt idx="478">
                  <c:v>1985.14395833333</c:v>
                </c:pt>
                <c:pt idx="479">
                  <c:v>2232.04804166666</c:v>
                </c:pt>
                <c:pt idx="480">
                  <c:v>2000.48891666666</c:v>
                </c:pt>
                <c:pt idx="481">
                  <c:v>2244.60945833333</c:v>
                </c:pt>
                <c:pt idx="482">
                  <c:v>1956.49824999999</c:v>
                </c:pt>
                <c:pt idx="483">
                  <c:v>2234.69416666666</c:v>
                </c:pt>
                <c:pt idx="484">
                  <c:v>1764.02116666666</c:v>
                </c:pt>
                <c:pt idx="485">
                  <c:v>1984.90370833333</c:v>
                </c:pt>
                <c:pt idx="486">
                  <c:v>2259.34341666666</c:v>
                </c:pt>
                <c:pt idx="487">
                  <c:v>2360.62929166666</c:v>
                </c:pt>
                <c:pt idx="488">
                  <c:v>1846.40777272727</c:v>
                </c:pt>
                <c:pt idx="489">
                  <c:v>2621.36474999999</c:v>
                </c:pt>
                <c:pt idx="490">
                  <c:v>1922.99563636363</c:v>
                </c:pt>
                <c:pt idx="491">
                  <c:v>2474.15908333333</c:v>
                </c:pt>
                <c:pt idx="492">
                  <c:v>2056.328</c:v>
                </c:pt>
                <c:pt idx="493">
                  <c:v>2567.837625</c:v>
                </c:pt>
                <c:pt idx="494">
                  <c:v>2030.38058333333</c:v>
                </c:pt>
                <c:pt idx="495">
                  <c:v>2019.70716666666</c:v>
                </c:pt>
                <c:pt idx="496">
                  <c:v>1680.81474999999</c:v>
                </c:pt>
                <c:pt idx="497">
                  <c:v>2067.74695833333</c:v>
                </c:pt>
                <c:pt idx="498">
                  <c:v>2076.187375</c:v>
                </c:pt>
                <c:pt idx="499">
                  <c:v>2497.87379166666</c:v>
                </c:pt>
                <c:pt idx="500">
                  <c:v>1934.89733333333</c:v>
                </c:pt>
                <c:pt idx="501">
                  <c:v>2169.93679166666</c:v>
                </c:pt>
                <c:pt idx="502">
                  <c:v>1909.34512499999</c:v>
                </c:pt>
                <c:pt idx="503">
                  <c:v>2149.74941666666</c:v>
                </c:pt>
                <c:pt idx="504">
                  <c:v>1873.66083333333</c:v>
                </c:pt>
                <c:pt idx="505">
                  <c:v>2116.88016666666</c:v>
                </c:pt>
                <c:pt idx="506">
                  <c:v>1699.71541666666</c:v>
                </c:pt>
                <c:pt idx="507">
                  <c:v>2109.264875</c:v>
                </c:pt>
                <c:pt idx="508">
                  <c:v>1848.33954166666</c:v>
                </c:pt>
                <c:pt idx="509">
                  <c:v>2107.09733333333</c:v>
                </c:pt>
                <c:pt idx="510">
                  <c:v>2006.966125</c:v>
                </c:pt>
                <c:pt idx="511">
                  <c:v>2248.763</c:v>
                </c:pt>
                <c:pt idx="512">
                  <c:v>1784.022</c:v>
                </c:pt>
                <c:pt idx="513">
                  <c:v>2240.7225</c:v>
                </c:pt>
                <c:pt idx="514">
                  <c:v>1836.48533333333</c:v>
                </c:pt>
                <c:pt idx="515">
                  <c:v>2042.45633333333</c:v>
                </c:pt>
                <c:pt idx="516">
                  <c:v>2023.13179166666</c:v>
                </c:pt>
                <c:pt idx="517">
                  <c:v>2365.69899999999</c:v>
                </c:pt>
                <c:pt idx="518">
                  <c:v>2014.65874999999</c:v>
                </c:pt>
                <c:pt idx="519">
                  <c:v>2307.14987499999</c:v>
                </c:pt>
                <c:pt idx="520">
                  <c:v>2004.167125</c:v>
                </c:pt>
                <c:pt idx="521">
                  <c:v>2271.43324999999</c:v>
                </c:pt>
                <c:pt idx="522">
                  <c:v>1920.902125</c:v>
                </c:pt>
                <c:pt idx="523">
                  <c:v>2218.104</c:v>
                </c:pt>
                <c:pt idx="524">
                  <c:v>1970.10358333333</c:v>
                </c:pt>
                <c:pt idx="525">
                  <c:v>2213.64704166666</c:v>
                </c:pt>
                <c:pt idx="526">
                  <c:v>1732.70195833333</c:v>
                </c:pt>
                <c:pt idx="527">
                  <c:v>1933.2025</c:v>
                </c:pt>
                <c:pt idx="528">
                  <c:v>1784.03869999999</c:v>
                </c:pt>
                <c:pt idx="529">
                  <c:v>2104.99025</c:v>
                </c:pt>
                <c:pt idx="530">
                  <c:v>1969.7938125</c:v>
                </c:pt>
                <c:pt idx="531">
                  <c:v>2124.48358333333</c:v>
                </c:pt>
                <c:pt idx="532">
                  <c:v>1837.43941666666</c:v>
                </c:pt>
                <c:pt idx="533">
                  <c:v>2198.057625</c:v>
                </c:pt>
                <c:pt idx="534">
                  <c:v>1935.00420833333</c:v>
                </c:pt>
                <c:pt idx="535">
                  <c:v>2156.934375</c:v>
                </c:pt>
                <c:pt idx="536">
                  <c:v>1926.1875</c:v>
                </c:pt>
                <c:pt idx="537">
                  <c:v>2214.951625</c:v>
                </c:pt>
                <c:pt idx="538">
                  <c:v>1951.085125</c:v>
                </c:pt>
                <c:pt idx="539">
                  <c:v>2127.36279166666</c:v>
                </c:pt>
                <c:pt idx="540">
                  <c:v>1725.21108333333</c:v>
                </c:pt>
                <c:pt idx="541">
                  <c:v>1899.99741666666</c:v>
                </c:pt>
                <c:pt idx="542">
                  <c:v>1602.69004166666</c:v>
                </c:pt>
                <c:pt idx="543">
                  <c:v>1989.90491666666</c:v>
                </c:pt>
                <c:pt idx="544">
                  <c:v>1684.19170833333</c:v>
                </c:pt>
                <c:pt idx="545">
                  <c:v>1953.33245833333</c:v>
                </c:pt>
                <c:pt idx="546">
                  <c:v>2007.64449999999</c:v>
                </c:pt>
                <c:pt idx="547">
                  <c:v>2220.78666666666</c:v>
                </c:pt>
                <c:pt idx="548">
                  <c:v>1886.12816666666</c:v>
                </c:pt>
                <c:pt idx="549">
                  <c:v>2790.45141666666</c:v>
                </c:pt>
                <c:pt idx="550">
                  <c:v>1962.53995833333</c:v>
                </c:pt>
                <c:pt idx="551">
                  <c:v>2332.38454166666</c:v>
                </c:pt>
                <c:pt idx="552">
                  <c:v>2132.88175</c:v>
                </c:pt>
                <c:pt idx="553">
                  <c:v>2626.24604166666</c:v>
                </c:pt>
                <c:pt idx="554">
                  <c:v>2052.88066666666</c:v>
                </c:pt>
                <c:pt idx="555">
                  <c:v>1989.07779166666</c:v>
                </c:pt>
                <c:pt idx="556">
                  <c:v>1942.30254166666</c:v>
                </c:pt>
                <c:pt idx="557">
                  <c:v>2247.85679166666</c:v>
                </c:pt>
                <c:pt idx="558">
                  <c:v>2029.94787499999</c:v>
                </c:pt>
                <c:pt idx="559">
                  <c:v>2304.03929166666</c:v>
                </c:pt>
                <c:pt idx="560">
                  <c:v>1755.53504166666</c:v>
                </c:pt>
                <c:pt idx="561">
                  <c:v>2048.38716666666</c:v>
                </c:pt>
                <c:pt idx="562">
                  <c:v>1943.12725</c:v>
                </c:pt>
                <c:pt idx="563">
                  <c:v>2243.94925</c:v>
                </c:pt>
                <c:pt idx="564">
                  <c:v>1881.12570833333</c:v>
                </c:pt>
                <c:pt idx="565">
                  <c:v>2096.140125</c:v>
                </c:pt>
                <c:pt idx="566">
                  <c:v>1722.93383333333</c:v>
                </c:pt>
                <c:pt idx="567">
                  <c:v>2293.70854166666</c:v>
                </c:pt>
                <c:pt idx="568">
                  <c:v>1850.04408333333</c:v>
                </c:pt>
                <c:pt idx="569">
                  <c:v>2374.06416666666</c:v>
                </c:pt>
                <c:pt idx="570">
                  <c:v>1611.22</c:v>
                </c:pt>
                <c:pt idx="571">
                  <c:v>1846.55791666666</c:v>
                </c:pt>
                <c:pt idx="572">
                  <c:v>1799.310375</c:v>
                </c:pt>
                <c:pt idx="573">
                  <c:v>2070.29945833333</c:v>
                </c:pt>
                <c:pt idx="574">
                  <c:v>1832.39116666666</c:v>
                </c:pt>
                <c:pt idx="575">
                  <c:v>2099.49795833333</c:v>
                </c:pt>
                <c:pt idx="576">
                  <c:v>1845.81924999999</c:v>
                </c:pt>
                <c:pt idx="577">
                  <c:v>2042.69916666666</c:v>
                </c:pt>
                <c:pt idx="578">
                  <c:v>1838.79779166666</c:v>
                </c:pt>
                <c:pt idx="579">
                  <c:v>2088.83558333333</c:v>
                </c:pt>
                <c:pt idx="580">
                  <c:v>1883.367125</c:v>
                </c:pt>
                <c:pt idx="581">
                  <c:v>2092.37133333333</c:v>
                </c:pt>
                <c:pt idx="582">
                  <c:v>1741.1715</c:v>
                </c:pt>
                <c:pt idx="583">
                  <c:v>2051.60645833333</c:v>
                </c:pt>
                <c:pt idx="584">
                  <c:v>1642.181625</c:v>
                </c:pt>
                <c:pt idx="585">
                  <c:v>1924.98241666666</c:v>
                </c:pt>
                <c:pt idx="586">
                  <c:v>1831.92758333333</c:v>
                </c:pt>
                <c:pt idx="587">
                  <c:v>2062.153625</c:v>
                </c:pt>
                <c:pt idx="588">
                  <c:v>1844.183375</c:v>
                </c:pt>
                <c:pt idx="589">
                  <c:v>2069.80945833333</c:v>
                </c:pt>
                <c:pt idx="590">
                  <c:v>1826.20020833333</c:v>
                </c:pt>
                <c:pt idx="591">
                  <c:v>2041.88616666666</c:v>
                </c:pt>
                <c:pt idx="592">
                  <c:v>1819.07708333333</c:v>
                </c:pt>
                <c:pt idx="593">
                  <c:v>2089.33404166666</c:v>
                </c:pt>
                <c:pt idx="594">
                  <c:v>1807.22899999999</c:v>
                </c:pt>
                <c:pt idx="595">
                  <c:v>2062.937625</c:v>
                </c:pt>
                <c:pt idx="596">
                  <c:v>1688.17129166666</c:v>
                </c:pt>
                <c:pt idx="597">
                  <c:v>1882.361125</c:v>
                </c:pt>
                <c:pt idx="598">
                  <c:v>1591.99795833333</c:v>
                </c:pt>
                <c:pt idx="599">
                  <c:v>1926.10125</c:v>
                </c:pt>
                <c:pt idx="600">
                  <c:v>1874.92641666666</c:v>
                </c:pt>
                <c:pt idx="601">
                  <c:v>2207.34833333333</c:v>
                </c:pt>
                <c:pt idx="602">
                  <c:v>1911.436125</c:v>
                </c:pt>
                <c:pt idx="603">
                  <c:v>2309.99241666666</c:v>
                </c:pt>
                <c:pt idx="604">
                  <c:v>1934.67541666666</c:v>
                </c:pt>
                <c:pt idx="605">
                  <c:v>2446.97529166666</c:v>
                </c:pt>
                <c:pt idx="606">
                  <c:v>1950.04379166666</c:v>
                </c:pt>
                <c:pt idx="607">
                  <c:v>2245.54358333333</c:v>
                </c:pt>
                <c:pt idx="608">
                  <c:v>2055.88925</c:v>
                </c:pt>
                <c:pt idx="609">
                  <c:v>2244.63725</c:v>
                </c:pt>
                <c:pt idx="610">
                  <c:v>2363.62954166666</c:v>
                </c:pt>
                <c:pt idx="611">
                  <c:v>3211.52324999999</c:v>
                </c:pt>
                <c:pt idx="612">
                  <c:v>2147.26883333333</c:v>
                </c:pt>
                <c:pt idx="613">
                  <c:v>2340.14141666666</c:v>
                </c:pt>
                <c:pt idx="614">
                  <c:v>2180.680125</c:v>
                </c:pt>
                <c:pt idx="615">
                  <c:v>2606.26066666666</c:v>
                </c:pt>
                <c:pt idx="616">
                  <c:v>1593.28204166666</c:v>
                </c:pt>
                <c:pt idx="617">
                  <c:v>1816.42308333333</c:v>
                </c:pt>
                <c:pt idx="618">
                  <c:v>2012.89008333333</c:v>
                </c:pt>
                <c:pt idx="619">
                  <c:v>2323.33687499999</c:v>
                </c:pt>
                <c:pt idx="620">
                  <c:v>2038.519125</c:v>
                </c:pt>
                <c:pt idx="621">
                  <c:v>2540.80845833333</c:v>
                </c:pt>
                <c:pt idx="622">
                  <c:v>1708.62170833333</c:v>
                </c:pt>
                <c:pt idx="623">
                  <c:v>2016.76895833333</c:v>
                </c:pt>
                <c:pt idx="624">
                  <c:v>1949.906625</c:v>
                </c:pt>
                <c:pt idx="625">
                  <c:v>2290.60125</c:v>
                </c:pt>
                <c:pt idx="626">
                  <c:v>1880.72729166666</c:v>
                </c:pt>
                <c:pt idx="627">
                  <c:v>2154.90604166666</c:v>
                </c:pt>
                <c:pt idx="628">
                  <c:v>1956.88375</c:v>
                </c:pt>
                <c:pt idx="629">
                  <c:v>2342.821625</c:v>
                </c:pt>
                <c:pt idx="630">
                  <c:v>2046.51670833333</c:v>
                </c:pt>
                <c:pt idx="631">
                  <c:v>2574.933375</c:v>
                </c:pt>
                <c:pt idx="632">
                  <c:v>1838.41791666666</c:v>
                </c:pt>
                <c:pt idx="633">
                  <c:v>2156.31995833333</c:v>
                </c:pt>
                <c:pt idx="634">
                  <c:v>1879.32187499999</c:v>
                </c:pt>
                <c:pt idx="635">
                  <c:v>2407.23104166666</c:v>
                </c:pt>
                <c:pt idx="636">
                  <c:v>1984.76958333333</c:v>
                </c:pt>
                <c:pt idx="637">
                  <c:v>2474.53420833333</c:v>
                </c:pt>
                <c:pt idx="638">
                  <c:v>1896.93095833333</c:v>
                </c:pt>
                <c:pt idx="639">
                  <c:v>2473.40729166666</c:v>
                </c:pt>
                <c:pt idx="640">
                  <c:v>1830.451625</c:v>
                </c:pt>
                <c:pt idx="641">
                  <c:v>2146.01333333333</c:v>
                </c:pt>
                <c:pt idx="642">
                  <c:v>1967.22974999999</c:v>
                </c:pt>
                <c:pt idx="643">
                  <c:v>2182.494</c:v>
                </c:pt>
                <c:pt idx="644">
                  <c:v>1929.89377777777</c:v>
                </c:pt>
                <c:pt idx="645">
                  <c:v>2045.63636363636</c:v>
                </c:pt>
                <c:pt idx="646">
                  <c:v>1880.09085714285</c:v>
                </c:pt>
                <c:pt idx="647">
                  <c:v>2085.98975</c:v>
                </c:pt>
                <c:pt idx="648">
                  <c:v>2014.6393125</c:v>
                </c:pt>
                <c:pt idx="649">
                  <c:v>2325.59958333333</c:v>
                </c:pt>
                <c:pt idx="650">
                  <c:v>1960.05679166666</c:v>
                </c:pt>
                <c:pt idx="651">
                  <c:v>2341.87466666666</c:v>
                </c:pt>
                <c:pt idx="652">
                  <c:v>1722.6105</c:v>
                </c:pt>
                <c:pt idx="653">
                  <c:v>2026.191375</c:v>
                </c:pt>
                <c:pt idx="654">
                  <c:v>1621.52129166666</c:v>
                </c:pt>
                <c:pt idx="655">
                  <c:v>1833.590125</c:v>
                </c:pt>
                <c:pt idx="656">
                  <c:v>1763.492875</c:v>
                </c:pt>
                <c:pt idx="657">
                  <c:v>2059.60249999999</c:v>
                </c:pt>
                <c:pt idx="658">
                  <c:v>1995.29342857142</c:v>
                </c:pt>
                <c:pt idx="659">
                  <c:v>2089.67854166666</c:v>
                </c:pt>
                <c:pt idx="660">
                  <c:v>1968.56105555555</c:v>
                </c:pt>
                <c:pt idx="661">
                  <c:v>2332.91908333333</c:v>
                </c:pt>
                <c:pt idx="662">
                  <c:v>2027.29349999999</c:v>
                </c:pt>
                <c:pt idx="663">
                  <c:v>2408.96666666666</c:v>
                </c:pt>
                <c:pt idx="664">
                  <c:v>2020.800875</c:v>
                </c:pt>
                <c:pt idx="665">
                  <c:v>2143.77416666666</c:v>
                </c:pt>
                <c:pt idx="666">
                  <c:v>1733.66625</c:v>
                </c:pt>
                <c:pt idx="667">
                  <c:v>1938.42895833333</c:v>
                </c:pt>
                <c:pt idx="668">
                  <c:v>1811.34920833333</c:v>
                </c:pt>
                <c:pt idx="669">
                  <c:v>2407.55220833333</c:v>
                </c:pt>
                <c:pt idx="670">
                  <c:v>2557.52991666666</c:v>
                </c:pt>
                <c:pt idx="671">
                  <c:v>3343.20679166666</c:v>
                </c:pt>
                <c:pt idx="672">
                  <c:v>1855.55504166666</c:v>
                </c:pt>
                <c:pt idx="673">
                  <c:v>2107.13554166666</c:v>
                </c:pt>
                <c:pt idx="674">
                  <c:v>2148.76162499999</c:v>
                </c:pt>
                <c:pt idx="675">
                  <c:v>2362.40445833333</c:v>
                </c:pt>
                <c:pt idx="676">
                  <c:v>1645.9033</c:v>
                </c:pt>
                <c:pt idx="677">
                  <c:v>1852.95022727272</c:v>
                </c:pt>
                <c:pt idx="678">
                  <c:v>2100.81445</c:v>
                </c:pt>
                <c:pt idx="679">
                  <c:v>2257.85349999999</c:v>
                </c:pt>
                <c:pt idx="680">
                  <c:v>2056.586625</c:v>
                </c:pt>
                <c:pt idx="681">
                  <c:v>2275.60616666666</c:v>
                </c:pt>
                <c:pt idx="682">
                  <c:v>1961.332875</c:v>
                </c:pt>
                <c:pt idx="683">
                  <c:v>2277.71670833333</c:v>
                </c:pt>
                <c:pt idx="684">
                  <c:v>1943.82499999999</c:v>
                </c:pt>
                <c:pt idx="685">
                  <c:v>2235.05154166666</c:v>
                </c:pt>
                <c:pt idx="686">
                  <c:v>1723.949625</c:v>
                </c:pt>
                <c:pt idx="687">
                  <c:v>1901.24691666666</c:v>
                </c:pt>
                <c:pt idx="688">
                  <c:v>1893.21308333333</c:v>
                </c:pt>
                <c:pt idx="689">
                  <c:v>2235.23520833333</c:v>
                </c:pt>
                <c:pt idx="690">
                  <c:v>2172.78420833333</c:v>
                </c:pt>
                <c:pt idx="691">
                  <c:v>2876.38424999999</c:v>
                </c:pt>
                <c:pt idx="692">
                  <c:v>2270.68025</c:v>
                </c:pt>
                <c:pt idx="693">
                  <c:v>3024.13345833333</c:v>
                </c:pt>
                <c:pt idx="694">
                  <c:v>2140.97379166666</c:v>
                </c:pt>
                <c:pt idx="695">
                  <c:v>2883.38633333333</c:v>
                </c:pt>
                <c:pt idx="696">
                  <c:v>2117.80129166666</c:v>
                </c:pt>
                <c:pt idx="697">
                  <c:v>2926.39679166666</c:v>
                </c:pt>
                <c:pt idx="698">
                  <c:v>2367.222625</c:v>
                </c:pt>
                <c:pt idx="699">
                  <c:v>3195.300125</c:v>
                </c:pt>
                <c:pt idx="700">
                  <c:v>2338.93441666666</c:v>
                </c:pt>
                <c:pt idx="701">
                  <c:v>2643.50179166666</c:v>
                </c:pt>
                <c:pt idx="702">
                  <c:v>2096.20741666666</c:v>
                </c:pt>
                <c:pt idx="703">
                  <c:v>2410.14495833333</c:v>
                </c:pt>
                <c:pt idx="704">
                  <c:v>2059.38004166666</c:v>
                </c:pt>
                <c:pt idx="705">
                  <c:v>2394.10775</c:v>
                </c:pt>
                <c:pt idx="706">
                  <c:v>1972.16495833333</c:v>
                </c:pt>
                <c:pt idx="707">
                  <c:v>2230.0865</c:v>
                </c:pt>
                <c:pt idx="708">
                  <c:v>1787.87870833333</c:v>
                </c:pt>
                <c:pt idx="709">
                  <c:v>1997.304125</c:v>
                </c:pt>
                <c:pt idx="710">
                  <c:v>1729.95091666666</c:v>
                </c:pt>
                <c:pt idx="711">
                  <c:v>2047.0395</c:v>
                </c:pt>
                <c:pt idx="712">
                  <c:v>1953.64370833333</c:v>
                </c:pt>
                <c:pt idx="713">
                  <c:v>2451.742875</c:v>
                </c:pt>
                <c:pt idx="714">
                  <c:v>1992.57287499999</c:v>
                </c:pt>
                <c:pt idx="715">
                  <c:v>2288.72925</c:v>
                </c:pt>
                <c:pt idx="716">
                  <c:v>1741.06274999999</c:v>
                </c:pt>
                <c:pt idx="717">
                  <c:v>1948.48549999999</c:v>
                </c:pt>
                <c:pt idx="718">
                  <c:v>1686.002375</c:v>
                </c:pt>
                <c:pt idx="719">
                  <c:v>2049.07045833333</c:v>
                </c:pt>
                <c:pt idx="720">
                  <c:v>1898.97333333333</c:v>
                </c:pt>
                <c:pt idx="721">
                  <c:v>2160.010125</c:v>
                </c:pt>
                <c:pt idx="722">
                  <c:v>1749.87186363636</c:v>
                </c:pt>
                <c:pt idx="723">
                  <c:v>2125.454375</c:v>
                </c:pt>
                <c:pt idx="724">
                  <c:v>1779.80779166666</c:v>
                </c:pt>
                <c:pt idx="725">
                  <c:v>2286.21641666666</c:v>
                </c:pt>
                <c:pt idx="726">
                  <c:v>1982.47729166666</c:v>
                </c:pt>
                <c:pt idx="727">
                  <c:v>2385.11704166666</c:v>
                </c:pt>
                <c:pt idx="728">
                  <c:v>1959.64729166666</c:v>
                </c:pt>
                <c:pt idx="729">
                  <c:v>2134.082</c:v>
                </c:pt>
              </c:numCache>
            </c:numRef>
          </c:yVal>
          <c:smooth val="0"/>
          <c:extLst xmlns:c16r2="http://schemas.microsoft.com/office/drawing/2015/06/chart">
            <c:ext xmlns:c16="http://schemas.microsoft.com/office/drawing/2014/chart" uri="{C3380CC4-5D6E-409C-BE32-E72D297353CC}">
              <c16:uniqueId val="{00000000-F611-42D3-B6EA-B1B84E2024AC}"/>
            </c:ext>
          </c:extLst>
        </c:ser>
        <c:dLbls>
          <c:showLegendKey val="0"/>
          <c:showVal val="0"/>
          <c:showCatName val="0"/>
          <c:showSerName val="0"/>
          <c:showPercent val="0"/>
          <c:showBubbleSize val="0"/>
        </c:dLbls>
        <c:axId val="1815553320"/>
        <c:axId val="1815556376"/>
      </c:scatterChart>
      <c:valAx>
        <c:axId val="1815553320"/>
        <c:scaling>
          <c:orientation val="minMax"/>
        </c:scaling>
        <c:delete val="0"/>
        <c:axPos val="b"/>
        <c:majorGridlines/>
        <c:numFmt formatCode="&quot;$&quot;#,##0" sourceLinked="0"/>
        <c:majorTickMark val="none"/>
        <c:minorTickMark val="none"/>
        <c:tickLblPos val="nextTo"/>
        <c:crossAx val="1815556376"/>
        <c:crosses val="autoZero"/>
        <c:crossBetween val="midCat"/>
      </c:valAx>
      <c:valAx>
        <c:axId val="1815556376"/>
        <c:scaling>
          <c:orientation val="minMax"/>
        </c:scaling>
        <c:delete val="0"/>
        <c:axPos val="l"/>
        <c:majorGridlines/>
        <c:numFmt formatCode="0" sourceLinked="0"/>
        <c:majorTickMark val="none"/>
        <c:minorTickMark val="none"/>
        <c:tickLblPos val="nextTo"/>
        <c:crossAx val="1815553320"/>
        <c:crosses val="autoZero"/>
        <c:crossBetween val="midCat"/>
      </c:valAx>
    </c:plotArea>
    <c:legend>
      <c:legendPos val="t"/>
      <c:overlay val="0"/>
    </c:legend>
    <c:plotVisOnly val="1"/>
    <c:dispBlanksAs val="gap"/>
    <c:showDLblsOverMax val="0"/>
  </c:chart>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v>Hard Water Volume</c:v>
          </c:tx>
          <c:spPr>
            <a:ln w="31750">
              <a:noFill/>
            </a:ln>
          </c:spPr>
          <c:xVal>
            <c:numRef>
              <c:f>'Water Trading Repository Table'!$C$733:$C$1462</c:f>
              <c:numCache>
                <c:formatCode>"$"#,##0.00</c:formatCode>
                <c:ptCount val="730"/>
                <c:pt idx="0">
                  <c:v>108.187499999999</c:v>
                </c:pt>
                <c:pt idx="1">
                  <c:v>111.245</c:v>
                </c:pt>
                <c:pt idx="2">
                  <c:v>110.513333333333</c:v>
                </c:pt>
                <c:pt idx="3">
                  <c:v>109.415</c:v>
                </c:pt>
                <c:pt idx="4">
                  <c:v>109.898333333333</c:v>
                </c:pt>
                <c:pt idx="5">
                  <c:v>111.870833333333</c:v>
                </c:pt>
                <c:pt idx="6">
                  <c:v>108.641</c:v>
                </c:pt>
                <c:pt idx="7">
                  <c:v>112.475</c:v>
                </c:pt>
                <c:pt idx="8">
                  <c:v>111.093333333333</c:v>
                </c:pt>
                <c:pt idx="9">
                  <c:v>111.433636363636</c:v>
                </c:pt>
                <c:pt idx="10">
                  <c:v>110.707</c:v>
                </c:pt>
                <c:pt idx="11">
                  <c:v>108.410833333333</c:v>
                </c:pt>
                <c:pt idx="12">
                  <c:v>110.375833333333</c:v>
                </c:pt>
                <c:pt idx="13">
                  <c:v>110.207499999999</c:v>
                </c:pt>
                <c:pt idx="14">
                  <c:v>111.74</c:v>
                </c:pt>
                <c:pt idx="15">
                  <c:v>111.213333333333</c:v>
                </c:pt>
                <c:pt idx="16">
                  <c:v>108.968333333333</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c:v>
                </c:pt>
                <c:pt idx="30">
                  <c:v>112.73</c:v>
                </c:pt>
                <c:pt idx="31">
                  <c:v>111.525</c:v>
                </c:pt>
                <c:pt idx="32">
                  <c:v>110.448333333333</c:v>
                </c:pt>
                <c:pt idx="33">
                  <c:v>109.194166666666</c:v>
                </c:pt>
                <c:pt idx="34">
                  <c:v>112.3375</c:v>
                </c:pt>
                <c:pt idx="35">
                  <c:v>109.475</c:v>
                </c:pt>
                <c:pt idx="36">
                  <c:v>109.988571428571</c:v>
                </c:pt>
                <c:pt idx="37">
                  <c:v>110.447499999999</c:v>
                </c:pt>
                <c:pt idx="38">
                  <c:v>109.126666666666</c:v>
                </c:pt>
                <c:pt idx="39">
                  <c:v>111.745833333333</c:v>
                </c:pt>
                <c:pt idx="40">
                  <c:v>110.930833333333</c:v>
                </c:pt>
                <c:pt idx="41">
                  <c:v>110.345833333333</c:v>
                </c:pt>
                <c:pt idx="42">
                  <c:v>110.689999999999</c:v>
                </c:pt>
                <c:pt idx="43">
                  <c:v>111.839166666666</c:v>
                </c:pt>
                <c:pt idx="44">
                  <c:v>111.340833333333</c:v>
                </c:pt>
                <c:pt idx="45">
                  <c:v>111.143333333333</c:v>
                </c:pt>
                <c:pt idx="46">
                  <c:v>110.728181818181</c:v>
                </c:pt>
                <c:pt idx="47">
                  <c:v>110.1</c:v>
                </c:pt>
                <c:pt idx="48">
                  <c:v>111.549166666666</c:v>
                </c:pt>
                <c:pt idx="49">
                  <c:v>110.77</c:v>
                </c:pt>
                <c:pt idx="50">
                  <c:v>109.4325</c:v>
                </c:pt>
                <c:pt idx="51">
                  <c:v>110.096666666666</c:v>
                </c:pt>
                <c:pt idx="52">
                  <c:v>110.041666666666</c:v>
                </c:pt>
                <c:pt idx="53">
                  <c:v>111.239166666666</c:v>
                </c:pt>
                <c:pt idx="54">
                  <c:v>110.66</c:v>
                </c:pt>
                <c:pt idx="55">
                  <c:v>110.686666666666</c:v>
                </c:pt>
                <c:pt idx="56">
                  <c:v>110.626666666666</c:v>
                </c:pt>
                <c:pt idx="57">
                  <c:v>111.218333333333</c:v>
                </c:pt>
                <c:pt idx="58">
                  <c:v>110.458333333333</c:v>
                </c:pt>
                <c:pt idx="59">
                  <c:v>109.5825</c:v>
                </c:pt>
                <c:pt idx="60">
                  <c:v>110.054166666666</c:v>
                </c:pt>
                <c:pt idx="61">
                  <c:v>110.781666666666</c:v>
                </c:pt>
                <c:pt idx="62">
                  <c:v>112.41</c:v>
                </c:pt>
                <c:pt idx="63">
                  <c:v>110.198333333333</c:v>
                </c:pt>
                <c:pt idx="64">
                  <c:v>110.217499999999</c:v>
                </c:pt>
                <c:pt idx="65">
                  <c:v>110.13</c:v>
                </c:pt>
                <c:pt idx="66">
                  <c:v>109.869999999999</c:v>
                </c:pt>
                <c:pt idx="67">
                  <c:v>110.466666666666</c:v>
                </c:pt>
                <c:pt idx="68">
                  <c:v>110.5425</c:v>
                </c:pt>
                <c:pt idx="69">
                  <c:v>110.200833333333</c:v>
                </c:pt>
                <c:pt idx="70">
                  <c:v>111.087499999999</c:v>
                </c:pt>
                <c:pt idx="71">
                  <c:v>111.925833333333</c:v>
                </c:pt>
                <c:pt idx="72">
                  <c:v>112.255</c:v>
                </c:pt>
                <c:pt idx="73">
                  <c:v>109.486666666666</c:v>
                </c:pt>
                <c:pt idx="74">
                  <c:v>109.698333333333</c:v>
                </c:pt>
                <c:pt idx="75">
                  <c:v>111.646666666666</c:v>
                </c:pt>
                <c:pt idx="76">
                  <c:v>111.567777777777</c:v>
                </c:pt>
                <c:pt idx="77">
                  <c:v>109.755833333333</c:v>
                </c:pt>
                <c:pt idx="78">
                  <c:v>109.170909090909</c:v>
                </c:pt>
                <c:pt idx="79">
                  <c:v>111.1325</c:v>
                </c:pt>
                <c:pt idx="80">
                  <c:v>109.654166666666</c:v>
                </c:pt>
                <c:pt idx="81">
                  <c:v>109.68</c:v>
                </c:pt>
                <c:pt idx="82">
                  <c:v>110.405833333333</c:v>
                </c:pt>
                <c:pt idx="83">
                  <c:v>112.8225</c:v>
                </c:pt>
                <c:pt idx="84">
                  <c:v>110.1425</c:v>
                </c:pt>
                <c:pt idx="85">
                  <c:v>109.690833333333</c:v>
                </c:pt>
                <c:pt idx="86">
                  <c:v>109.825833333333</c:v>
                </c:pt>
                <c:pt idx="87">
                  <c:v>111.9975</c:v>
                </c:pt>
                <c:pt idx="88">
                  <c:v>111.880833333333</c:v>
                </c:pt>
                <c:pt idx="89">
                  <c:v>112.263333333333</c:v>
                </c:pt>
                <c:pt idx="90">
                  <c:v>110.1575</c:v>
                </c:pt>
                <c:pt idx="91">
                  <c:v>111.238333333333</c:v>
                </c:pt>
                <c:pt idx="92">
                  <c:v>110.713333333333</c:v>
                </c:pt>
                <c:pt idx="93">
                  <c:v>109.839166666666</c:v>
                </c:pt>
                <c:pt idx="94">
                  <c:v>111.431666666666</c:v>
                </c:pt>
                <c:pt idx="95">
                  <c:v>111.125833333333</c:v>
                </c:pt>
                <c:pt idx="96">
                  <c:v>111.320999999999</c:v>
                </c:pt>
                <c:pt idx="97">
                  <c:v>111.665</c:v>
                </c:pt>
                <c:pt idx="98">
                  <c:v>111.086249999999</c:v>
                </c:pt>
                <c:pt idx="99">
                  <c:v>110.289166666666</c:v>
                </c:pt>
                <c:pt idx="100">
                  <c:v>111.447499999999</c:v>
                </c:pt>
                <c:pt idx="101">
                  <c:v>111.652499999999</c:v>
                </c:pt>
                <c:pt idx="102">
                  <c:v>110.511666666666</c:v>
                </c:pt>
                <c:pt idx="103">
                  <c:v>111.26</c:v>
                </c:pt>
                <c:pt idx="104">
                  <c:v>108.296666666666</c:v>
                </c:pt>
                <c:pt idx="105">
                  <c:v>110.400833333333</c:v>
                </c:pt>
                <c:pt idx="106">
                  <c:v>109.865</c:v>
                </c:pt>
                <c:pt idx="107">
                  <c:v>110.7425</c:v>
                </c:pt>
                <c:pt idx="108">
                  <c:v>110.730833333333</c:v>
                </c:pt>
                <c:pt idx="109">
                  <c:v>108.715833333333</c:v>
                </c:pt>
                <c:pt idx="110">
                  <c:v>109.4475</c:v>
                </c:pt>
                <c:pt idx="111">
                  <c:v>111.644999999999</c:v>
                </c:pt>
                <c:pt idx="112">
                  <c:v>111.014999999999</c:v>
                </c:pt>
                <c:pt idx="113">
                  <c:v>110.439166666666</c:v>
                </c:pt>
                <c:pt idx="114">
                  <c:v>109.7925</c:v>
                </c:pt>
                <c:pt idx="115">
                  <c:v>110.529166666666</c:v>
                </c:pt>
                <c:pt idx="116">
                  <c:v>110.634166666666</c:v>
                </c:pt>
                <c:pt idx="117">
                  <c:v>109.004166666666</c:v>
                </c:pt>
                <c:pt idx="118">
                  <c:v>110.425</c:v>
                </c:pt>
                <c:pt idx="119">
                  <c:v>110.660833333333</c:v>
                </c:pt>
                <c:pt idx="120">
                  <c:v>110.2175</c:v>
                </c:pt>
                <c:pt idx="121">
                  <c:v>109.5225</c:v>
                </c:pt>
                <c:pt idx="122">
                  <c:v>111.56</c:v>
                </c:pt>
                <c:pt idx="123">
                  <c:v>108.58</c:v>
                </c:pt>
                <c:pt idx="124">
                  <c:v>110.815833333333</c:v>
                </c:pt>
                <c:pt idx="125">
                  <c:v>110.408333333333</c:v>
                </c:pt>
                <c:pt idx="126">
                  <c:v>111.223333333333</c:v>
                </c:pt>
                <c:pt idx="127">
                  <c:v>109.500833333333</c:v>
                </c:pt>
                <c:pt idx="128">
                  <c:v>111.568888888888</c:v>
                </c:pt>
                <c:pt idx="129">
                  <c:v>109.425</c:v>
                </c:pt>
                <c:pt idx="130">
                  <c:v>110.594</c:v>
                </c:pt>
                <c:pt idx="131">
                  <c:v>111.001666666666</c:v>
                </c:pt>
                <c:pt idx="132">
                  <c:v>110.672222222222</c:v>
                </c:pt>
                <c:pt idx="133">
                  <c:v>110.750833333333</c:v>
                </c:pt>
                <c:pt idx="134">
                  <c:v>109.534545454545</c:v>
                </c:pt>
                <c:pt idx="135">
                  <c:v>111.825833333333</c:v>
                </c:pt>
                <c:pt idx="136">
                  <c:v>109.937499999999</c:v>
                </c:pt>
                <c:pt idx="137">
                  <c:v>110.033333333333</c:v>
                </c:pt>
                <c:pt idx="138">
                  <c:v>110.322499999999</c:v>
                </c:pt>
                <c:pt idx="139">
                  <c:v>112.010833333333</c:v>
                </c:pt>
                <c:pt idx="140">
                  <c:v>111.680833333333</c:v>
                </c:pt>
                <c:pt idx="141">
                  <c:v>110.705833333333</c:v>
                </c:pt>
                <c:pt idx="142">
                  <c:v>109.649999999999</c:v>
                </c:pt>
                <c:pt idx="143">
                  <c:v>110.38</c:v>
                </c:pt>
                <c:pt idx="144">
                  <c:v>112.0725</c:v>
                </c:pt>
                <c:pt idx="145">
                  <c:v>110.425454545454</c:v>
                </c:pt>
                <c:pt idx="146">
                  <c:v>107.849</c:v>
                </c:pt>
                <c:pt idx="147">
                  <c:v>109.603333333333</c:v>
                </c:pt>
                <c:pt idx="148">
                  <c:v>110.657142857142</c:v>
                </c:pt>
                <c:pt idx="149">
                  <c:v>110.185833333333</c:v>
                </c:pt>
                <c:pt idx="150">
                  <c:v>108.954999999999</c:v>
                </c:pt>
                <c:pt idx="151">
                  <c:v>111.346666666666</c:v>
                </c:pt>
                <c:pt idx="152">
                  <c:v>109.241666666666</c:v>
                </c:pt>
                <c:pt idx="153">
                  <c:v>110.784166666666</c:v>
                </c:pt>
                <c:pt idx="154">
                  <c:v>110.381666666666</c:v>
                </c:pt>
                <c:pt idx="155">
                  <c:v>110.847499999999</c:v>
                </c:pt>
                <c:pt idx="156">
                  <c:v>110.451666666666</c:v>
                </c:pt>
                <c:pt idx="157">
                  <c:v>110.620833333333</c:v>
                </c:pt>
                <c:pt idx="158">
                  <c:v>110.661818181818</c:v>
                </c:pt>
                <c:pt idx="159">
                  <c:v>109.991666666666</c:v>
                </c:pt>
                <c:pt idx="160">
                  <c:v>111.174444444444</c:v>
                </c:pt>
                <c:pt idx="161">
                  <c:v>111.3525</c:v>
                </c:pt>
                <c:pt idx="162">
                  <c:v>111.416249999999</c:v>
                </c:pt>
                <c:pt idx="163">
                  <c:v>112.174</c:v>
                </c:pt>
                <c:pt idx="164">
                  <c:v>109.81</c:v>
                </c:pt>
                <c:pt idx="165">
                  <c:v>108.751818181818</c:v>
                </c:pt>
                <c:pt idx="166">
                  <c:v>112.31875</c:v>
                </c:pt>
                <c:pt idx="167">
                  <c:v>110.475833333333</c:v>
                </c:pt>
                <c:pt idx="168">
                  <c:v>110.975714285714</c:v>
                </c:pt>
                <c:pt idx="169">
                  <c:v>109.715833333333</c:v>
                </c:pt>
                <c:pt idx="170">
                  <c:v>111.194166666666</c:v>
                </c:pt>
                <c:pt idx="171">
                  <c:v>111.438333333333</c:v>
                </c:pt>
                <c:pt idx="172">
                  <c:v>111.075555555555</c:v>
                </c:pt>
                <c:pt idx="173">
                  <c:v>111.923333333333</c:v>
                </c:pt>
                <c:pt idx="174">
                  <c:v>109.86</c:v>
                </c:pt>
                <c:pt idx="175">
                  <c:v>111.731111111111</c:v>
                </c:pt>
                <c:pt idx="176">
                  <c:v>109.65</c:v>
                </c:pt>
                <c:pt idx="177">
                  <c:v>109.644444444444</c:v>
                </c:pt>
                <c:pt idx="178">
                  <c:v>113.766666666666</c:v>
                </c:pt>
                <c:pt idx="179">
                  <c:v>109.075</c:v>
                </c:pt>
                <c:pt idx="180">
                  <c:v>94.1583333333333</c:v>
                </c:pt>
                <c:pt idx="181">
                  <c:v>95.01</c:v>
                </c:pt>
                <c:pt idx="182">
                  <c:v>97.0042857142857</c:v>
                </c:pt>
                <c:pt idx="183">
                  <c:v>91.095</c:v>
                </c:pt>
                <c:pt idx="184">
                  <c:v>93.65333333333329</c:v>
                </c:pt>
                <c:pt idx="185">
                  <c:v>93.1499999999999</c:v>
                </c:pt>
                <c:pt idx="186">
                  <c:v>91.3191666666666</c:v>
                </c:pt>
                <c:pt idx="187">
                  <c:v>92.2424999999999</c:v>
                </c:pt>
                <c:pt idx="188">
                  <c:v>94.6399999999999</c:v>
                </c:pt>
                <c:pt idx="189">
                  <c:v>93.1941666666666</c:v>
                </c:pt>
                <c:pt idx="190">
                  <c:v>93.35</c:v>
                </c:pt>
                <c:pt idx="191">
                  <c:v>90.4625</c:v>
                </c:pt>
                <c:pt idx="192">
                  <c:v>98.07</c:v>
                </c:pt>
                <c:pt idx="193">
                  <c:v>92.2858333333333</c:v>
                </c:pt>
                <c:pt idx="194">
                  <c:v>95.5274999999999</c:v>
                </c:pt>
                <c:pt idx="195">
                  <c:v>94.65333333333329</c:v>
                </c:pt>
                <c:pt idx="196">
                  <c:v>90.4866666666666</c:v>
                </c:pt>
                <c:pt idx="197">
                  <c:v>93.8391666666666</c:v>
                </c:pt>
                <c:pt idx="198">
                  <c:v>94.4691666666666</c:v>
                </c:pt>
                <c:pt idx="199">
                  <c:v>93.63249999999999</c:v>
                </c:pt>
                <c:pt idx="200">
                  <c:v>95.8958333333333</c:v>
                </c:pt>
                <c:pt idx="201">
                  <c:v>91.8391666666666</c:v>
                </c:pt>
                <c:pt idx="202">
                  <c:v>93.1374999999999</c:v>
                </c:pt>
                <c:pt idx="203">
                  <c:v>94.0925</c:v>
                </c:pt>
                <c:pt idx="204">
                  <c:v>92.8508333333333</c:v>
                </c:pt>
                <c:pt idx="205">
                  <c:v>95.7441666666666</c:v>
                </c:pt>
                <c:pt idx="206">
                  <c:v>92.7408333333333</c:v>
                </c:pt>
                <c:pt idx="207">
                  <c:v>90.0875</c:v>
                </c:pt>
                <c:pt idx="208">
                  <c:v>92.1524999999999</c:v>
                </c:pt>
                <c:pt idx="209">
                  <c:v>95.6875</c:v>
                </c:pt>
                <c:pt idx="210">
                  <c:v>91.1925</c:v>
                </c:pt>
                <c:pt idx="211">
                  <c:v>93.9166666666666</c:v>
                </c:pt>
                <c:pt idx="212">
                  <c:v>90.2541666666666</c:v>
                </c:pt>
                <c:pt idx="213">
                  <c:v>93.1008333333333</c:v>
                </c:pt>
                <c:pt idx="214">
                  <c:v>96.1633333333333</c:v>
                </c:pt>
                <c:pt idx="215">
                  <c:v>92.9725</c:v>
                </c:pt>
                <c:pt idx="216">
                  <c:v>88.9099999999999</c:v>
                </c:pt>
                <c:pt idx="217">
                  <c:v>93.1424999999999</c:v>
                </c:pt>
                <c:pt idx="218">
                  <c:v>93.2408333333333</c:v>
                </c:pt>
                <c:pt idx="219">
                  <c:v>91.87083333333329</c:v>
                </c:pt>
                <c:pt idx="220">
                  <c:v>92.87333333333331</c:v>
                </c:pt>
                <c:pt idx="221">
                  <c:v>88.7075</c:v>
                </c:pt>
                <c:pt idx="222">
                  <c:v>92.9283333333333</c:v>
                </c:pt>
                <c:pt idx="223">
                  <c:v>94.2166666666666</c:v>
                </c:pt>
                <c:pt idx="224">
                  <c:v>90.96833333333331</c:v>
                </c:pt>
                <c:pt idx="225">
                  <c:v>93.7708333333333</c:v>
                </c:pt>
                <c:pt idx="226">
                  <c:v>97.5008333333333</c:v>
                </c:pt>
                <c:pt idx="227">
                  <c:v>95.9941666666666</c:v>
                </c:pt>
                <c:pt idx="228">
                  <c:v>92.9541666666666</c:v>
                </c:pt>
                <c:pt idx="229">
                  <c:v>93.9225</c:v>
                </c:pt>
                <c:pt idx="230">
                  <c:v>94.0666666666666</c:v>
                </c:pt>
                <c:pt idx="231">
                  <c:v>91.63833333333331</c:v>
                </c:pt>
                <c:pt idx="232">
                  <c:v>92.29333333333329</c:v>
                </c:pt>
                <c:pt idx="233">
                  <c:v>90.27249999999999</c:v>
                </c:pt>
                <c:pt idx="234">
                  <c:v>96.4383333333333</c:v>
                </c:pt>
                <c:pt idx="235">
                  <c:v>93.6675</c:v>
                </c:pt>
                <c:pt idx="236">
                  <c:v>90.6622222222222</c:v>
                </c:pt>
                <c:pt idx="237">
                  <c:v>93.67666666666661</c:v>
                </c:pt>
                <c:pt idx="238">
                  <c:v>89.3971428571428</c:v>
                </c:pt>
                <c:pt idx="239">
                  <c:v>93.32583333333331</c:v>
                </c:pt>
                <c:pt idx="240">
                  <c:v>95.8975</c:v>
                </c:pt>
                <c:pt idx="241">
                  <c:v>91.9563636363636</c:v>
                </c:pt>
                <c:pt idx="242">
                  <c:v>92.4628571428571</c:v>
                </c:pt>
                <c:pt idx="243">
                  <c:v>95.3849999999999</c:v>
                </c:pt>
                <c:pt idx="244">
                  <c:v>90.8475</c:v>
                </c:pt>
                <c:pt idx="245">
                  <c:v>93.6633333333333</c:v>
                </c:pt>
                <c:pt idx="246">
                  <c:v>90.4866666666666</c:v>
                </c:pt>
                <c:pt idx="247">
                  <c:v>97.2063636363636</c:v>
                </c:pt>
                <c:pt idx="248">
                  <c:v>95.41833333333329</c:v>
                </c:pt>
                <c:pt idx="249">
                  <c:v>96.34333333333331</c:v>
                </c:pt>
                <c:pt idx="250">
                  <c:v>91.4966666666666</c:v>
                </c:pt>
                <c:pt idx="251">
                  <c:v>93.4458333333333</c:v>
                </c:pt>
                <c:pt idx="252">
                  <c:v>98.2749999999999</c:v>
                </c:pt>
                <c:pt idx="253">
                  <c:v>94.35599999999999</c:v>
                </c:pt>
                <c:pt idx="254">
                  <c:v>93.0085714285714</c:v>
                </c:pt>
                <c:pt idx="255">
                  <c:v>94.2666666666666</c:v>
                </c:pt>
                <c:pt idx="256">
                  <c:v>94.05833333333329</c:v>
                </c:pt>
                <c:pt idx="257">
                  <c:v>94.7066666666666</c:v>
                </c:pt>
                <c:pt idx="258">
                  <c:v>92.3049999999999</c:v>
                </c:pt>
                <c:pt idx="259">
                  <c:v>91.3066666666666</c:v>
                </c:pt>
                <c:pt idx="260">
                  <c:v>90.8958333333333</c:v>
                </c:pt>
                <c:pt idx="261">
                  <c:v>92.3483333333333</c:v>
                </c:pt>
                <c:pt idx="262">
                  <c:v>95.63</c:v>
                </c:pt>
                <c:pt idx="263">
                  <c:v>93.3981818181818</c:v>
                </c:pt>
                <c:pt idx="264">
                  <c:v>96.20375</c:v>
                </c:pt>
                <c:pt idx="265">
                  <c:v>94.4441666666666</c:v>
                </c:pt>
                <c:pt idx="266">
                  <c:v>92.0175</c:v>
                </c:pt>
                <c:pt idx="267">
                  <c:v>95.2124999999999</c:v>
                </c:pt>
                <c:pt idx="268">
                  <c:v>95.2622222222222</c:v>
                </c:pt>
                <c:pt idx="269">
                  <c:v>92.7383333333333</c:v>
                </c:pt>
                <c:pt idx="270">
                  <c:v>96.78375</c:v>
                </c:pt>
                <c:pt idx="271">
                  <c:v>94.0483333333333</c:v>
                </c:pt>
                <c:pt idx="272">
                  <c:v>91.7272727272727</c:v>
                </c:pt>
                <c:pt idx="273">
                  <c:v>92.79</c:v>
                </c:pt>
                <c:pt idx="274">
                  <c:v>91.99</c:v>
                </c:pt>
                <c:pt idx="275">
                  <c:v>90.05</c:v>
                </c:pt>
                <c:pt idx="276">
                  <c:v>93.4916666666666</c:v>
                </c:pt>
                <c:pt idx="277">
                  <c:v>90.9991666666666</c:v>
                </c:pt>
                <c:pt idx="278">
                  <c:v>93.2666666666666</c:v>
                </c:pt>
                <c:pt idx="279">
                  <c:v>91.9991666666666</c:v>
                </c:pt>
                <c:pt idx="280">
                  <c:v>90.3075</c:v>
                </c:pt>
                <c:pt idx="281">
                  <c:v>91.4241666666666</c:v>
                </c:pt>
                <c:pt idx="282">
                  <c:v>92.9875</c:v>
                </c:pt>
                <c:pt idx="283">
                  <c:v>96.7091666666666</c:v>
                </c:pt>
                <c:pt idx="284">
                  <c:v>94.1525</c:v>
                </c:pt>
                <c:pt idx="285">
                  <c:v>94.87333333333331</c:v>
                </c:pt>
                <c:pt idx="286">
                  <c:v>95.1333333333333</c:v>
                </c:pt>
                <c:pt idx="287">
                  <c:v>93.0208333333333</c:v>
                </c:pt>
                <c:pt idx="288">
                  <c:v>96.2942857142857</c:v>
                </c:pt>
                <c:pt idx="289">
                  <c:v>94.9225</c:v>
                </c:pt>
                <c:pt idx="290">
                  <c:v>92.6425</c:v>
                </c:pt>
                <c:pt idx="291">
                  <c:v>93.2983333333333</c:v>
                </c:pt>
                <c:pt idx="292">
                  <c:v>90.0475</c:v>
                </c:pt>
                <c:pt idx="293">
                  <c:v>93.3483333333333</c:v>
                </c:pt>
                <c:pt idx="294">
                  <c:v>91.8725</c:v>
                </c:pt>
                <c:pt idx="295">
                  <c:v>89.7658333333333</c:v>
                </c:pt>
                <c:pt idx="296">
                  <c:v>93.4583333333333</c:v>
                </c:pt>
                <c:pt idx="297">
                  <c:v>91.8058333333333</c:v>
                </c:pt>
                <c:pt idx="298">
                  <c:v>94.9522222222222</c:v>
                </c:pt>
                <c:pt idx="299">
                  <c:v>95.8941666666666</c:v>
                </c:pt>
                <c:pt idx="300">
                  <c:v>90.925</c:v>
                </c:pt>
                <c:pt idx="301">
                  <c:v>91.3272727272727</c:v>
                </c:pt>
                <c:pt idx="302">
                  <c:v>89.5279999999999</c:v>
                </c:pt>
                <c:pt idx="303">
                  <c:v>95.9924999999999</c:v>
                </c:pt>
                <c:pt idx="304">
                  <c:v>95.7575</c:v>
                </c:pt>
                <c:pt idx="305">
                  <c:v>88.09083333333329</c:v>
                </c:pt>
                <c:pt idx="306">
                  <c:v>91.1188888888888</c:v>
                </c:pt>
                <c:pt idx="307">
                  <c:v>88.7741666666666</c:v>
                </c:pt>
                <c:pt idx="308">
                  <c:v>91.8933333333333</c:v>
                </c:pt>
                <c:pt idx="309">
                  <c:v>91.9525</c:v>
                </c:pt>
                <c:pt idx="310">
                  <c:v>94.505</c:v>
                </c:pt>
                <c:pt idx="311">
                  <c:v>91.5149999999999</c:v>
                </c:pt>
                <c:pt idx="312">
                  <c:v>92.745</c:v>
                </c:pt>
                <c:pt idx="313">
                  <c:v>89.0924999999999</c:v>
                </c:pt>
                <c:pt idx="314">
                  <c:v>98.2424999999999</c:v>
                </c:pt>
                <c:pt idx="315">
                  <c:v>93.0108333333333</c:v>
                </c:pt>
                <c:pt idx="316">
                  <c:v>92.3566666666666</c:v>
                </c:pt>
                <c:pt idx="317">
                  <c:v>93.0783333333333</c:v>
                </c:pt>
                <c:pt idx="318">
                  <c:v>92.9074999999999</c:v>
                </c:pt>
                <c:pt idx="319">
                  <c:v>92.0749999999999</c:v>
                </c:pt>
                <c:pt idx="320">
                  <c:v>90.5741666666666</c:v>
                </c:pt>
                <c:pt idx="321">
                  <c:v>91.5666666666666</c:v>
                </c:pt>
                <c:pt idx="322">
                  <c:v>90.6499999999999</c:v>
                </c:pt>
                <c:pt idx="323">
                  <c:v>93.17999999999989</c:v>
                </c:pt>
                <c:pt idx="324">
                  <c:v>92.729</c:v>
                </c:pt>
                <c:pt idx="325">
                  <c:v>91.3466666666666</c:v>
                </c:pt>
                <c:pt idx="326">
                  <c:v>97.3666666666666</c:v>
                </c:pt>
                <c:pt idx="327">
                  <c:v>90.3758333333333</c:v>
                </c:pt>
                <c:pt idx="328">
                  <c:v>87.475</c:v>
                </c:pt>
                <c:pt idx="329">
                  <c:v>94.5899999999999</c:v>
                </c:pt>
                <c:pt idx="330">
                  <c:v>92.35250000000001</c:v>
                </c:pt>
                <c:pt idx="331">
                  <c:v>93.9191666666666</c:v>
                </c:pt>
                <c:pt idx="332">
                  <c:v>92.7033333333333</c:v>
                </c:pt>
                <c:pt idx="333">
                  <c:v>89.9275</c:v>
                </c:pt>
                <c:pt idx="334">
                  <c:v>92.6549999999999</c:v>
                </c:pt>
                <c:pt idx="335">
                  <c:v>93.8058333333333</c:v>
                </c:pt>
                <c:pt idx="336">
                  <c:v>91.4025</c:v>
                </c:pt>
                <c:pt idx="337">
                  <c:v>92.4966666666666</c:v>
                </c:pt>
                <c:pt idx="338">
                  <c:v>90.9266666666666</c:v>
                </c:pt>
                <c:pt idx="339">
                  <c:v>95.9133333333333</c:v>
                </c:pt>
                <c:pt idx="340">
                  <c:v>92.82250000000001</c:v>
                </c:pt>
                <c:pt idx="341">
                  <c:v>93.8058333333333</c:v>
                </c:pt>
                <c:pt idx="342">
                  <c:v>96.0555555555555</c:v>
                </c:pt>
                <c:pt idx="343">
                  <c:v>91.5766666666666</c:v>
                </c:pt>
                <c:pt idx="344">
                  <c:v>90.30249999999999</c:v>
                </c:pt>
                <c:pt idx="345">
                  <c:v>93.0091666666666</c:v>
                </c:pt>
                <c:pt idx="346">
                  <c:v>95.102</c:v>
                </c:pt>
                <c:pt idx="347">
                  <c:v>93.8316666666666</c:v>
                </c:pt>
                <c:pt idx="348">
                  <c:v>92.270909090909</c:v>
                </c:pt>
                <c:pt idx="349">
                  <c:v>95.8491666666666</c:v>
                </c:pt>
                <c:pt idx="350">
                  <c:v>92.8949999999999</c:v>
                </c:pt>
                <c:pt idx="351">
                  <c:v>97.4591666666666</c:v>
                </c:pt>
                <c:pt idx="352">
                  <c:v>90.8983333333333</c:v>
                </c:pt>
                <c:pt idx="353">
                  <c:v>92.4224999999999</c:v>
                </c:pt>
                <c:pt idx="354">
                  <c:v>96.0475</c:v>
                </c:pt>
                <c:pt idx="355">
                  <c:v>92.85833333333331</c:v>
                </c:pt>
                <c:pt idx="356">
                  <c:v>96.7766666666666</c:v>
                </c:pt>
                <c:pt idx="357">
                  <c:v>93.7825</c:v>
                </c:pt>
                <c:pt idx="358">
                  <c:v>91.8458333333333</c:v>
                </c:pt>
                <c:pt idx="359">
                  <c:v>94.4766666666666</c:v>
                </c:pt>
                <c:pt idx="360">
                  <c:v>95.4299999999999</c:v>
                </c:pt>
                <c:pt idx="361">
                  <c:v>92.9616666666666</c:v>
                </c:pt>
                <c:pt idx="362">
                  <c:v>94.66125</c:v>
                </c:pt>
                <c:pt idx="363">
                  <c:v>91.62916666666661</c:v>
                </c:pt>
                <c:pt idx="364">
                  <c:v>93.8725</c:v>
                </c:pt>
                <c:pt idx="365">
                  <c:v>94.7491666666666</c:v>
                </c:pt>
                <c:pt idx="366">
                  <c:v>94.245</c:v>
                </c:pt>
                <c:pt idx="367">
                  <c:v>90.465</c:v>
                </c:pt>
                <c:pt idx="368">
                  <c:v>94.0516666666666</c:v>
                </c:pt>
                <c:pt idx="369">
                  <c:v>94.5841666666666</c:v>
                </c:pt>
                <c:pt idx="370">
                  <c:v>90.3633333333333</c:v>
                </c:pt>
                <c:pt idx="371">
                  <c:v>94.0141666666666</c:v>
                </c:pt>
                <c:pt idx="372">
                  <c:v>91.4175</c:v>
                </c:pt>
                <c:pt idx="373">
                  <c:v>94.4533333333333</c:v>
                </c:pt>
                <c:pt idx="374">
                  <c:v>94.17083333333331</c:v>
                </c:pt>
                <c:pt idx="375">
                  <c:v>93.12</c:v>
                </c:pt>
                <c:pt idx="376">
                  <c:v>96.3483333333333</c:v>
                </c:pt>
                <c:pt idx="377">
                  <c:v>92.2325</c:v>
                </c:pt>
                <c:pt idx="378">
                  <c:v>95.0158333333333</c:v>
                </c:pt>
                <c:pt idx="379">
                  <c:v>93.6491666666666</c:v>
                </c:pt>
                <c:pt idx="380">
                  <c:v>93.27833333333329</c:v>
                </c:pt>
                <c:pt idx="381">
                  <c:v>92.9558333333333</c:v>
                </c:pt>
                <c:pt idx="382">
                  <c:v>90.9241666666666</c:v>
                </c:pt>
                <c:pt idx="383">
                  <c:v>92.7033333333333</c:v>
                </c:pt>
                <c:pt idx="384">
                  <c:v>93.4016666666666</c:v>
                </c:pt>
                <c:pt idx="385">
                  <c:v>90.6333333333333</c:v>
                </c:pt>
                <c:pt idx="386">
                  <c:v>92.2666666666666</c:v>
                </c:pt>
                <c:pt idx="387">
                  <c:v>91.1158333333333</c:v>
                </c:pt>
                <c:pt idx="388">
                  <c:v>92.4158333333333</c:v>
                </c:pt>
                <c:pt idx="389">
                  <c:v>94.9241666666666</c:v>
                </c:pt>
                <c:pt idx="390">
                  <c:v>86.4416666666666</c:v>
                </c:pt>
                <c:pt idx="391">
                  <c:v>93.5858333333333</c:v>
                </c:pt>
                <c:pt idx="392">
                  <c:v>91.0883333333333</c:v>
                </c:pt>
                <c:pt idx="393">
                  <c:v>89.0258333333333</c:v>
                </c:pt>
                <c:pt idx="394">
                  <c:v>92.5241666666666</c:v>
                </c:pt>
                <c:pt idx="395">
                  <c:v>90.2191666666666</c:v>
                </c:pt>
                <c:pt idx="396">
                  <c:v>93.8841666666666</c:v>
                </c:pt>
                <c:pt idx="397">
                  <c:v>93.74583333333329</c:v>
                </c:pt>
                <c:pt idx="398">
                  <c:v>95.7474999999999</c:v>
                </c:pt>
                <c:pt idx="399">
                  <c:v>90.9741666666666</c:v>
                </c:pt>
                <c:pt idx="400">
                  <c:v>94.1666666666666</c:v>
                </c:pt>
                <c:pt idx="401">
                  <c:v>96.3841666666666</c:v>
                </c:pt>
                <c:pt idx="402">
                  <c:v>94.8158333333333</c:v>
                </c:pt>
                <c:pt idx="403">
                  <c:v>95.5475</c:v>
                </c:pt>
                <c:pt idx="404">
                  <c:v>90.9749999999999</c:v>
                </c:pt>
                <c:pt idx="405">
                  <c:v>92.1441666666666</c:v>
                </c:pt>
                <c:pt idx="406">
                  <c:v>91.5044444444444</c:v>
                </c:pt>
                <c:pt idx="407">
                  <c:v>94.92083333333331</c:v>
                </c:pt>
                <c:pt idx="408">
                  <c:v>95.2141666666666</c:v>
                </c:pt>
                <c:pt idx="409">
                  <c:v>94.0866666666666</c:v>
                </c:pt>
                <c:pt idx="410">
                  <c:v>92.9099999999999</c:v>
                </c:pt>
                <c:pt idx="411">
                  <c:v>92.4741666666666</c:v>
                </c:pt>
                <c:pt idx="412">
                  <c:v>89.7575</c:v>
                </c:pt>
                <c:pt idx="413">
                  <c:v>93.0774999999999</c:v>
                </c:pt>
                <c:pt idx="414">
                  <c:v>90.88833333333331</c:v>
                </c:pt>
                <c:pt idx="415">
                  <c:v>93.18000000000001</c:v>
                </c:pt>
                <c:pt idx="416">
                  <c:v>92.5633333333333</c:v>
                </c:pt>
                <c:pt idx="417">
                  <c:v>94.2608333333333</c:v>
                </c:pt>
                <c:pt idx="418">
                  <c:v>88.2408333333333</c:v>
                </c:pt>
                <c:pt idx="419">
                  <c:v>92.0316666666666</c:v>
                </c:pt>
                <c:pt idx="420">
                  <c:v>92.8675</c:v>
                </c:pt>
                <c:pt idx="421">
                  <c:v>91.5416666666666</c:v>
                </c:pt>
                <c:pt idx="422">
                  <c:v>94.8541666666666</c:v>
                </c:pt>
                <c:pt idx="423">
                  <c:v>90.8875</c:v>
                </c:pt>
                <c:pt idx="424">
                  <c:v>92.57916666666659</c:v>
                </c:pt>
                <c:pt idx="425">
                  <c:v>95.4225</c:v>
                </c:pt>
                <c:pt idx="426">
                  <c:v>94.6408333333333</c:v>
                </c:pt>
                <c:pt idx="427">
                  <c:v>94.0691666666666</c:v>
                </c:pt>
                <c:pt idx="428">
                  <c:v>91.7883333333333</c:v>
                </c:pt>
                <c:pt idx="429">
                  <c:v>88.1075</c:v>
                </c:pt>
                <c:pt idx="430">
                  <c:v>92.0533333333333</c:v>
                </c:pt>
                <c:pt idx="431">
                  <c:v>94.4275</c:v>
                </c:pt>
                <c:pt idx="432">
                  <c:v>94.7858333333333</c:v>
                </c:pt>
                <c:pt idx="433">
                  <c:v>92.865</c:v>
                </c:pt>
                <c:pt idx="434">
                  <c:v>91.60583333333329</c:v>
                </c:pt>
                <c:pt idx="435">
                  <c:v>94.4483333333333</c:v>
                </c:pt>
                <c:pt idx="436">
                  <c:v>89.0949999999999</c:v>
                </c:pt>
                <c:pt idx="437">
                  <c:v>95.37</c:v>
                </c:pt>
                <c:pt idx="438">
                  <c:v>92.7591666666666</c:v>
                </c:pt>
                <c:pt idx="439">
                  <c:v>96.8616666666666</c:v>
                </c:pt>
                <c:pt idx="440">
                  <c:v>92.8933333333333</c:v>
                </c:pt>
                <c:pt idx="441">
                  <c:v>91.62</c:v>
                </c:pt>
                <c:pt idx="442">
                  <c:v>95.9883333333333</c:v>
                </c:pt>
                <c:pt idx="443">
                  <c:v>94.5883333333333</c:v>
                </c:pt>
                <c:pt idx="444">
                  <c:v>94.0316666666666</c:v>
                </c:pt>
                <c:pt idx="445">
                  <c:v>93.4166666666666</c:v>
                </c:pt>
                <c:pt idx="446">
                  <c:v>91.3158333333333</c:v>
                </c:pt>
                <c:pt idx="447">
                  <c:v>93.2275</c:v>
                </c:pt>
                <c:pt idx="448">
                  <c:v>95.255</c:v>
                </c:pt>
                <c:pt idx="449">
                  <c:v>95.5775</c:v>
                </c:pt>
                <c:pt idx="450">
                  <c:v>92.415</c:v>
                </c:pt>
                <c:pt idx="451">
                  <c:v>95.4933333333333</c:v>
                </c:pt>
                <c:pt idx="452">
                  <c:v>94.87916666666661</c:v>
                </c:pt>
                <c:pt idx="453">
                  <c:v>91.33</c:v>
                </c:pt>
                <c:pt idx="454">
                  <c:v>92.035</c:v>
                </c:pt>
                <c:pt idx="455">
                  <c:v>93.3016666666666</c:v>
                </c:pt>
                <c:pt idx="456">
                  <c:v>92.2516666666666</c:v>
                </c:pt>
                <c:pt idx="457">
                  <c:v>93.82916666666659</c:v>
                </c:pt>
                <c:pt idx="458">
                  <c:v>96.95083333333331</c:v>
                </c:pt>
                <c:pt idx="459">
                  <c:v>89.1116666666666</c:v>
                </c:pt>
                <c:pt idx="460">
                  <c:v>93.70083333333331</c:v>
                </c:pt>
                <c:pt idx="461">
                  <c:v>91.8216666666666</c:v>
                </c:pt>
                <c:pt idx="462">
                  <c:v>91.17666666666661</c:v>
                </c:pt>
                <c:pt idx="463">
                  <c:v>93.9674999999999</c:v>
                </c:pt>
                <c:pt idx="464">
                  <c:v>96.0166666666667</c:v>
                </c:pt>
                <c:pt idx="465">
                  <c:v>93.3</c:v>
                </c:pt>
                <c:pt idx="466">
                  <c:v>93.4872727272727</c:v>
                </c:pt>
                <c:pt idx="467">
                  <c:v>92.5341666666666</c:v>
                </c:pt>
                <c:pt idx="468">
                  <c:v>90.46833333333331</c:v>
                </c:pt>
                <c:pt idx="469">
                  <c:v>94.8325</c:v>
                </c:pt>
                <c:pt idx="470">
                  <c:v>95.145</c:v>
                </c:pt>
                <c:pt idx="471">
                  <c:v>93.2675</c:v>
                </c:pt>
                <c:pt idx="472">
                  <c:v>94.01333333333331</c:v>
                </c:pt>
                <c:pt idx="473">
                  <c:v>95.63</c:v>
                </c:pt>
                <c:pt idx="474">
                  <c:v>92.1958333333333</c:v>
                </c:pt>
                <c:pt idx="475">
                  <c:v>91.5166666666666</c:v>
                </c:pt>
                <c:pt idx="476">
                  <c:v>94.71833333333331</c:v>
                </c:pt>
                <c:pt idx="477">
                  <c:v>93.7083333333333</c:v>
                </c:pt>
                <c:pt idx="478">
                  <c:v>88.9275</c:v>
                </c:pt>
                <c:pt idx="479">
                  <c:v>92.02833333333329</c:v>
                </c:pt>
                <c:pt idx="480">
                  <c:v>93.1616666666666</c:v>
                </c:pt>
                <c:pt idx="481">
                  <c:v>94.2766666666666</c:v>
                </c:pt>
                <c:pt idx="482">
                  <c:v>89.2083333333333</c:v>
                </c:pt>
                <c:pt idx="483">
                  <c:v>94.7433333333333</c:v>
                </c:pt>
                <c:pt idx="484">
                  <c:v>89.8758333333333</c:v>
                </c:pt>
                <c:pt idx="485">
                  <c:v>90.9066666666666</c:v>
                </c:pt>
                <c:pt idx="486">
                  <c:v>94.0058333333333</c:v>
                </c:pt>
                <c:pt idx="487">
                  <c:v>92.4141666666666</c:v>
                </c:pt>
                <c:pt idx="488">
                  <c:v>92.8316666666666</c:v>
                </c:pt>
                <c:pt idx="489">
                  <c:v>92.375</c:v>
                </c:pt>
                <c:pt idx="490">
                  <c:v>89.3691666666666</c:v>
                </c:pt>
                <c:pt idx="491">
                  <c:v>93.37083333333329</c:v>
                </c:pt>
                <c:pt idx="492">
                  <c:v>91.3191666666666</c:v>
                </c:pt>
                <c:pt idx="493">
                  <c:v>91.6333333333333</c:v>
                </c:pt>
                <c:pt idx="494">
                  <c:v>93.6541666666666</c:v>
                </c:pt>
                <c:pt idx="495">
                  <c:v>93.0949999999999</c:v>
                </c:pt>
                <c:pt idx="496">
                  <c:v>93.77500000000001</c:v>
                </c:pt>
                <c:pt idx="497">
                  <c:v>88.9525</c:v>
                </c:pt>
                <c:pt idx="498">
                  <c:v>92.9941666666666</c:v>
                </c:pt>
                <c:pt idx="499">
                  <c:v>97.9708333333333</c:v>
                </c:pt>
                <c:pt idx="500">
                  <c:v>92.3633333333333</c:v>
                </c:pt>
                <c:pt idx="501">
                  <c:v>93.6791666666666</c:v>
                </c:pt>
                <c:pt idx="502">
                  <c:v>92.12083333333329</c:v>
                </c:pt>
                <c:pt idx="503">
                  <c:v>95.30249999999999</c:v>
                </c:pt>
                <c:pt idx="504">
                  <c:v>90.0416666666666</c:v>
                </c:pt>
                <c:pt idx="505">
                  <c:v>92.9474999999999</c:v>
                </c:pt>
                <c:pt idx="506">
                  <c:v>94.2275</c:v>
                </c:pt>
                <c:pt idx="507">
                  <c:v>94.2416666666666</c:v>
                </c:pt>
                <c:pt idx="508">
                  <c:v>91.0266666666666</c:v>
                </c:pt>
                <c:pt idx="509">
                  <c:v>92.3283333333333</c:v>
                </c:pt>
                <c:pt idx="510">
                  <c:v>97.0808333333333</c:v>
                </c:pt>
                <c:pt idx="511">
                  <c:v>93.2599999999999</c:v>
                </c:pt>
                <c:pt idx="512">
                  <c:v>92.43583333333331</c:v>
                </c:pt>
                <c:pt idx="513">
                  <c:v>91.9766666666666</c:v>
                </c:pt>
                <c:pt idx="514">
                  <c:v>92.0866666666666</c:v>
                </c:pt>
                <c:pt idx="515">
                  <c:v>92.96833333333331</c:v>
                </c:pt>
                <c:pt idx="516">
                  <c:v>96.5366666666666</c:v>
                </c:pt>
                <c:pt idx="517">
                  <c:v>94.1716666666666</c:v>
                </c:pt>
                <c:pt idx="518">
                  <c:v>94.4575</c:v>
                </c:pt>
                <c:pt idx="519">
                  <c:v>93.3274999999999</c:v>
                </c:pt>
                <c:pt idx="520">
                  <c:v>96.02249999999999</c:v>
                </c:pt>
                <c:pt idx="521">
                  <c:v>94.17749999999999</c:v>
                </c:pt>
                <c:pt idx="522">
                  <c:v>93.3125</c:v>
                </c:pt>
                <c:pt idx="523">
                  <c:v>92.6275</c:v>
                </c:pt>
                <c:pt idx="524">
                  <c:v>93.0241666666666</c:v>
                </c:pt>
                <c:pt idx="525">
                  <c:v>92.0925</c:v>
                </c:pt>
                <c:pt idx="526">
                  <c:v>92.26333333333331</c:v>
                </c:pt>
                <c:pt idx="527">
                  <c:v>93.79333333333329</c:v>
                </c:pt>
                <c:pt idx="528">
                  <c:v>92.3819999999999</c:v>
                </c:pt>
                <c:pt idx="529">
                  <c:v>92.9075</c:v>
                </c:pt>
                <c:pt idx="530">
                  <c:v>93.20625</c:v>
                </c:pt>
                <c:pt idx="531">
                  <c:v>97.0124999999999</c:v>
                </c:pt>
                <c:pt idx="532">
                  <c:v>89.1783333333333</c:v>
                </c:pt>
                <c:pt idx="533">
                  <c:v>90.4191666666666</c:v>
                </c:pt>
                <c:pt idx="534">
                  <c:v>95.5891666666666</c:v>
                </c:pt>
                <c:pt idx="535">
                  <c:v>97.7966666666666</c:v>
                </c:pt>
                <c:pt idx="536">
                  <c:v>93.2116666666666</c:v>
                </c:pt>
                <c:pt idx="537">
                  <c:v>92.63</c:v>
                </c:pt>
                <c:pt idx="538">
                  <c:v>93.12666666666659</c:v>
                </c:pt>
                <c:pt idx="539">
                  <c:v>94.18249999999991</c:v>
                </c:pt>
                <c:pt idx="540">
                  <c:v>92.8166666666666</c:v>
                </c:pt>
                <c:pt idx="541">
                  <c:v>89.6491666666666</c:v>
                </c:pt>
                <c:pt idx="542">
                  <c:v>89.695</c:v>
                </c:pt>
                <c:pt idx="543">
                  <c:v>90.16500000000001</c:v>
                </c:pt>
                <c:pt idx="544">
                  <c:v>92.225</c:v>
                </c:pt>
                <c:pt idx="545">
                  <c:v>91.505</c:v>
                </c:pt>
                <c:pt idx="546">
                  <c:v>95.18583333333331</c:v>
                </c:pt>
                <c:pt idx="547">
                  <c:v>92.6341666666666</c:v>
                </c:pt>
                <c:pt idx="548">
                  <c:v>91.8541666666666</c:v>
                </c:pt>
                <c:pt idx="549">
                  <c:v>88.7341666666666</c:v>
                </c:pt>
                <c:pt idx="550">
                  <c:v>97.85428571428569</c:v>
                </c:pt>
                <c:pt idx="551">
                  <c:v>90.2666666666666</c:v>
                </c:pt>
                <c:pt idx="552">
                  <c:v>93.3166666666666</c:v>
                </c:pt>
                <c:pt idx="553">
                  <c:v>91.0591666666666</c:v>
                </c:pt>
                <c:pt idx="554">
                  <c:v>96.3808333333333</c:v>
                </c:pt>
                <c:pt idx="555">
                  <c:v>94.4458333333333</c:v>
                </c:pt>
                <c:pt idx="556">
                  <c:v>89.9916666666666</c:v>
                </c:pt>
                <c:pt idx="557">
                  <c:v>93.04333333333329</c:v>
                </c:pt>
                <c:pt idx="558">
                  <c:v>92.8</c:v>
                </c:pt>
                <c:pt idx="559">
                  <c:v>92.62</c:v>
                </c:pt>
                <c:pt idx="560">
                  <c:v>89.62666666666659</c:v>
                </c:pt>
                <c:pt idx="561">
                  <c:v>96.4433333333333</c:v>
                </c:pt>
                <c:pt idx="562">
                  <c:v>95.7825</c:v>
                </c:pt>
                <c:pt idx="563">
                  <c:v>91.2425</c:v>
                </c:pt>
                <c:pt idx="564">
                  <c:v>94.8249999999999</c:v>
                </c:pt>
                <c:pt idx="565">
                  <c:v>97.9024999999999</c:v>
                </c:pt>
                <c:pt idx="566">
                  <c:v>88.7833333333333</c:v>
                </c:pt>
                <c:pt idx="567">
                  <c:v>93.2799999999999</c:v>
                </c:pt>
                <c:pt idx="568">
                  <c:v>89.87666666666659</c:v>
                </c:pt>
                <c:pt idx="569">
                  <c:v>93.4483333333333</c:v>
                </c:pt>
                <c:pt idx="570">
                  <c:v>89.7108333333333</c:v>
                </c:pt>
                <c:pt idx="571">
                  <c:v>93.5483333333333</c:v>
                </c:pt>
                <c:pt idx="572">
                  <c:v>97.10250000000001</c:v>
                </c:pt>
                <c:pt idx="573">
                  <c:v>93.54</c:v>
                </c:pt>
                <c:pt idx="574">
                  <c:v>96.0174999999999</c:v>
                </c:pt>
                <c:pt idx="575">
                  <c:v>95.88</c:v>
                </c:pt>
                <c:pt idx="576">
                  <c:v>97.2791666666666</c:v>
                </c:pt>
                <c:pt idx="577">
                  <c:v>92.1866666666666</c:v>
                </c:pt>
                <c:pt idx="578">
                  <c:v>92.5733333333333</c:v>
                </c:pt>
                <c:pt idx="579">
                  <c:v>92.2924999999999</c:v>
                </c:pt>
                <c:pt idx="580">
                  <c:v>89.8566666666666</c:v>
                </c:pt>
                <c:pt idx="581">
                  <c:v>95.3958333333333</c:v>
                </c:pt>
                <c:pt idx="582">
                  <c:v>90.5158333333333</c:v>
                </c:pt>
                <c:pt idx="583">
                  <c:v>91.7266666666666</c:v>
                </c:pt>
                <c:pt idx="584">
                  <c:v>93.3374999999999</c:v>
                </c:pt>
                <c:pt idx="585">
                  <c:v>94.0408333333333</c:v>
                </c:pt>
                <c:pt idx="586">
                  <c:v>91.49583333333329</c:v>
                </c:pt>
                <c:pt idx="587">
                  <c:v>91.9258333333333</c:v>
                </c:pt>
                <c:pt idx="588">
                  <c:v>95.8208333333333</c:v>
                </c:pt>
                <c:pt idx="589">
                  <c:v>96.0741666666666</c:v>
                </c:pt>
                <c:pt idx="590">
                  <c:v>89.605</c:v>
                </c:pt>
                <c:pt idx="591">
                  <c:v>94.2025</c:v>
                </c:pt>
                <c:pt idx="592">
                  <c:v>94.43</c:v>
                </c:pt>
                <c:pt idx="593">
                  <c:v>92.0566666666666</c:v>
                </c:pt>
                <c:pt idx="594">
                  <c:v>93.2258333333333</c:v>
                </c:pt>
                <c:pt idx="595">
                  <c:v>89.435</c:v>
                </c:pt>
                <c:pt idx="596">
                  <c:v>89.13249999999999</c:v>
                </c:pt>
                <c:pt idx="597">
                  <c:v>92.0774999999999</c:v>
                </c:pt>
                <c:pt idx="598">
                  <c:v>89.79583333333331</c:v>
                </c:pt>
                <c:pt idx="599">
                  <c:v>91.335</c:v>
                </c:pt>
                <c:pt idx="600">
                  <c:v>91.1491666666666</c:v>
                </c:pt>
                <c:pt idx="601">
                  <c:v>91.0808333333333</c:v>
                </c:pt>
                <c:pt idx="602">
                  <c:v>93.5091666666666</c:v>
                </c:pt>
                <c:pt idx="603">
                  <c:v>92.4108333333333</c:v>
                </c:pt>
                <c:pt idx="604">
                  <c:v>91.29333333333329</c:v>
                </c:pt>
                <c:pt idx="605">
                  <c:v>90.8941666666666</c:v>
                </c:pt>
                <c:pt idx="606">
                  <c:v>92.7774999999999</c:v>
                </c:pt>
                <c:pt idx="607">
                  <c:v>94.9325</c:v>
                </c:pt>
                <c:pt idx="608">
                  <c:v>92.4341666666666</c:v>
                </c:pt>
                <c:pt idx="609">
                  <c:v>93.0466666666666</c:v>
                </c:pt>
                <c:pt idx="610">
                  <c:v>93.4225</c:v>
                </c:pt>
                <c:pt idx="611">
                  <c:v>97.3491666666666</c:v>
                </c:pt>
                <c:pt idx="612">
                  <c:v>96.46545454545451</c:v>
                </c:pt>
                <c:pt idx="613">
                  <c:v>92.75</c:v>
                </c:pt>
                <c:pt idx="614">
                  <c:v>92.2733333333333</c:v>
                </c:pt>
                <c:pt idx="615">
                  <c:v>88.79333333333329</c:v>
                </c:pt>
                <c:pt idx="616">
                  <c:v>87.6316666666666</c:v>
                </c:pt>
                <c:pt idx="617">
                  <c:v>90.6841666666666</c:v>
                </c:pt>
                <c:pt idx="618">
                  <c:v>90.2149999999999</c:v>
                </c:pt>
                <c:pt idx="619">
                  <c:v>93.0183333333333</c:v>
                </c:pt>
                <c:pt idx="620">
                  <c:v>94.705</c:v>
                </c:pt>
                <c:pt idx="621">
                  <c:v>94.6641666666666</c:v>
                </c:pt>
                <c:pt idx="622">
                  <c:v>92.75</c:v>
                </c:pt>
                <c:pt idx="623">
                  <c:v>91.3899999999999</c:v>
                </c:pt>
                <c:pt idx="624">
                  <c:v>93.83</c:v>
                </c:pt>
                <c:pt idx="625">
                  <c:v>92.7083333333333</c:v>
                </c:pt>
                <c:pt idx="626">
                  <c:v>91.6008333333333</c:v>
                </c:pt>
                <c:pt idx="627">
                  <c:v>89.9425</c:v>
                </c:pt>
                <c:pt idx="628">
                  <c:v>96.8275</c:v>
                </c:pt>
                <c:pt idx="629">
                  <c:v>95.6466666666666</c:v>
                </c:pt>
                <c:pt idx="630">
                  <c:v>91.2366666666666</c:v>
                </c:pt>
                <c:pt idx="631">
                  <c:v>91.3058333333333</c:v>
                </c:pt>
                <c:pt idx="632">
                  <c:v>90.5966666666666</c:v>
                </c:pt>
                <c:pt idx="633">
                  <c:v>95.46</c:v>
                </c:pt>
                <c:pt idx="634">
                  <c:v>95.66249999999989</c:v>
                </c:pt>
                <c:pt idx="635">
                  <c:v>97.9458333333333</c:v>
                </c:pt>
                <c:pt idx="636">
                  <c:v>92.9975</c:v>
                </c:pt>
                <c:pt idx="637">
                  <c:v>95.6191666666666</c:v>
                </c:pt>
                <c:pt idx="638">
                  <c:v>94.3691666666666</c:v>
                </c:pt>
                <c:pt idx="639">
                  <c:v>88.0183333333333</c:v>
                </c:pt>
                <c:pt idx="640">
                  <c:v>90.9316666666666</c:v>
                </c:pt>
                <c:pt idx="641">
                  <c:v>94.17083333333331</c:v>
                </c:pt>
                <c:pt idx="642">
                  <c:v>96.8141666666666</c:v>
                </c:pt>
                <c:pt idx="643">
                  <c:v>92.745</c:v>
                </c:pt>
                <c:pt idx="644">
                  <c:v>89.8866666666666</c:v>
                </c:pt>
                <c:pt idx="645">
                  <c:v>91.8945454545454</c:v>
                </c:pt>
                <c:pt idx="646">
                  <c:v>90.0557142857142</c:v>
                </c:pt>
                <c:pt idx="647">
                  <c:v>92.5258333333333</c:v>
                </c:pt>
                <c:pt idx="648">
                  <c:v>93.71875</c:v>
                </c:pt>
                <c:pt idx="649">
                  <c:v>94.43583333333331</c:v>
                </c:pt>
                <c:pt idx="650">
                  <c:v>95.4191666666666</c:v>
                </c:pt>
                <c:pt idx="651">
                  <c:v>94.8399999999999</c:v>
                </c:pt>
                <c:pt idx="652">
                  <c:v>90.7216666666666</c:v>
                </c:pt>
                <c:pt idx="653">
                  <c:v>97.6366666666666</c:v>
                </c:pt>
                <c:pt idx="654">
                  <c:v>90.5483333333333</c:v>
                </c:pt>
                <c:pt idx="655">
                  <c:v>91.2508333333333</c:v>
                </c:pt>
                <c:pt idx="656">
                  <c:v>92.0991666666666</c:v>
                </c:pt>
                <c:pt idx="657">
                  <c:v>92.0972727272727</c:v>
                </c:pt>
                <c:pt idx="658">
                  <c:v>97.9528571428571</c:v>
                </c:pt>
                <c:pt idx="659">
                  <c:v>92.2066666666666</c:v>
                </c:pt>
                <c:pt idx="660">
                  <c:v>96.4433333333333</c:v>
                </c:pt>
                <c:pt idx="661">
                  <c:v>94.2766666666666</c:v>
                </c:pt>
                <c:pt idx="662">
                  <c:v>90.67666666666661</c:v>
                </c:pt>
                <c:pt idx="663">
                  <c:v>92.7891666666666</c:v>
                </c:pt>
                <c:pt idx="664">
                  <c:v>87.26333333333331</c:v>
                </c:pt>
                <c:pt idx="665">
                  <c:v>91.4716666666666</c:v>
                </c:pt>
                <c:pt idx="666">
                  <c:v>96.0641666666666</c:v>
                </c:pt>
                <c:pt idx="667">
                  <c:v>95.4941666666666</c:v>
                </c:pt>
                <c:pt idx="668">
                  <c:v>94.4316666666666</c:v>
                </c:pt>
                <c:pt idx="669">
                  <c:v>92.8424999999999</c:v>
                </c:pt>
                <c:pt idx="670">
                  <c:v>97.06083333333331</c:v>
                </c:pt>
                <c:pt idx="671">
                  <c:v>92.7966666666666</c:v>
                </c:pt>
                <c:pt idx="672">
                  <c:v>92.505</c:v>
                </c:pt>
                <c:pt idx="673">
                  <c:v>92.4841666666666</c:v>
                </c:pt>
                <c:pt idx="674">
                  <c:v>91.757</c:v>
                </c:pt>
                <c:pt idx="675">
                  <c:v>93.0808333333333</c:v>
                </c:pt>
                <c:pt idx="676">
                  <c:v>92.68000000000001</c:v>
                </c:pt>
                <c:pt idx="677">
                  <c:v>91.6341666666666</c:v>
                </c:pt>
                <c:pt idx="678">
                  <c:v>95.1116666666666</c:v>
                </c:pt>
                <c:pt idx="679">
                  <c:v>93.985</c:v>
                </c:pt>
                <c:pt idx="680">
                  <c:v>94.455</c:v>
                </c:pt>
                <c:pt idx="681">
                  <c:v>92.7975</c:v>
                </c:pt>
                <c:pt idx="682">
                  <c:v>93.0241666666666</c:v>
                </c:pt>
                <c:pt idx="683">
                  <c:v>92.905</c:v>
                </c:pt>
                <c:pt idx="684">
                  <c:v>92.0183333333333</c:v>
                </c:pt>
                <c:pt idx="685">
                  <c:v>94.9125</c:v>
                </c:pt>
                <c:pt idx="686">
                  <c:v>93.8591666666666</c:v>
                </c:pt>
                <c:pt idx="687">
                  <c:v>91.6866666666666</c:v>
                </c:pt>
                <c:pt idx="688">
                  <c:v>93.88583333333329</c:v>
                </c:pt>
                <c:pt idx="689">
                  <c:v>93.3266666666666</c:v>
                </c:pt>
                <c:pt idx="690">
                  <c:v>94.9375</c:v>
                </c:pt>
                <c:pt idx="691">
                  <c:v>94.24583333333329</c:v>
                </c:pt>
                <c:pt idx="692">
                  <c:v>89.9783333333333</c:v>
                </c:pt>
                <c:pt idx="693">
                  <c:v>93.0316666666666</c:v>
                </c:pt>
                <c:pt idx="694">
                  <c:v>92.2708333333333</c:v>
                </c:pt>
                <c:pt idx="695">
                  <c:v>93.9758333333333</c:v>
                </c:pt>
                <c:pt idx="696">
                  <c:v>91.39</c:v>
                </c:pt>
                <c:pt idx="697">
                  <c:v>89.6966666666666</c:v>
                </c:pt>
                <c:pt idx="698">
                  <c:v>94.9491666666666</c:v>
                </c:pt>
                <c:pt idx="699">
                  <c:v>93.5383333333333</c:v>
                </c:pt>
                <c:pt idx="700">
                  <c:v>93.5866666666666</c:v>
                </c:pt>
                <c:pt idx="701">
                  <c:v>91.4533333333333</c:v>
                </c:pt>
                <c:pt idx="702">
                  <c:v>92.62</c:v>
                </c:pt>
                <c:pt idx="703">
                  <c:v>95.2983333333333</c:v>
                </c:pt>
                <c:pt idx="704">
                  <c:v>92.4125</c:v>
                </c:pt>
                <c:pt idx="705">
                  <c:v>90.3666666666666</c:v>
                </c:pt>
                <c:pt idx="706">
                  <c:v>92.2508333333333</c:v>
                </c:pt>
                <c:pt idx="707">
                  <c:v>91.97</c:v>
                </c:pt>
                <c:pt idx="708">
                  <c:v>93.7575</c:v>
                </c:pt>
                <c:pt idx="709">
                  <c:v>95.6458333333333</c:v>
                </c:pt>
                <c:pt idx="710">
                  <c:v>92.8783333333333</c:v>
                </c:pt>
                <c:pt idx="711">
                  <c:v>92.85583333333329</c:v>
                </c:pt>
                <c:pt idx="712">
                  <c:v>93.115</c:v>
                </c:pt>
                <c:pt idx="713">
                  <c:v>92.2124999999999</c:v>
                </c:pt>
                <c:pt idx="714">
                  <c:v>93.2191666666666</c:v>
                </c:pt>
                <c:pt idx="715">
                  <c:v>93.7874999999999</c:v>
                </c:pt>
                <c:pt idx="716">
                  <c:v>94.3299999999999</c:v>
                </c:pt>
                <c:pt idx="717">
                  <c:v>95.2241666666666</c:v>
                </c:pt>
                <c:pt idx="718">
                  <c:v>92.9408333333333</c:v>
                </c:pt>
                <c:pt idx="719">
                  <c:v>90.1316666666666</c:v>
                </c:pt>
                <c:pt idx="720">
                  <c:v>90.2141666666666</c:v>
                </c:pt>
                <c:pt idx="721">
                  <c:v>91.85833333333331</c:v>
                </c:pt>
                <c:pt idx="722">
                  <c:v>96.48</c:v>
                </c:pt>
                <c:pt idx="723">
                  <c:v>96.3158333333333</c:v>
                </c:pt>
                <c:pt idx="724">
                  <c:v>95.2591666666666</c:v>
                </c:pt>
                <c:pt idx="725">
                  <c:v>95.25</c:v>
                </c:pt>
                <c:pt idx="726">
                  <c:v>94.1225</c:v>
                </c:pt>
                <c:pt idx="727">
                  <c:v>92.79</c:v>
                </c:pt>
                <c:pt idx="728">
                  <c:v>90.6883333333333</c:v>
                </c:pt>
                <c:pt idx="729">
                  <c:v>96.1525</c:v>
                </c:pt>
              </c:numCache>
            </c:numRef>
          </c:xVal>
          <c:yVal>
            <c:numRef>
              <c:f>'Water Trading Repository Table'!$B$733:$B$1462</c:f>
              <c:numCache>
                <c:formatCode>0.00</c:formatCode>
                <c:ptCount val="730"/>
                <c:pt idx="0">
                  <c:v>2814.71056061249</c:v>
                </c:pt>
                <c:pt idx="1">
                  <c:v>2820.15931286666</c:v>
                </c:pt>
                <c:pt idx="2">
                  <c:v>2147.35322332916</c:v>
                </c:pt>
                <c:pt idx="3">
                  <c:v>2545.31080693749</c:v>
                </c:pt>
                <c:pt idx="4">
                  <c:v>2222.41361932083</c:v>
                </c:pt>
                <c:pt idx="5">
                  <c:v>2257.31580077083</c:v>
                </c:pt>
                <c:pt idx="6">
                  <c:v>2032.198344465</c:v>
                </c:pt>
                <c:pt idx="7">
                  <c:v>2117.81630373749</c:v>
                </c:pt>
                <c:pt idx="8">
                  <c:v>1881.95001756666</c:v>
                </c:pt>
                <c:pt idx="9">
                  <c:v>2576.3438875909</c:v>
                </c:pt>
                <c:pt idx="10">
                  <c:v>2044.66478628499</c:v>
                </c:pt>
                <c:pt idx="11">
                  <c:v>2868.95631827083</c:v>
                </c:pt>
                <c:pt idx="12">
                  <c:v>2472.63340119583</c:v>
                </c:pt>
                <c:pt idx="13">
                  <c:v>3299.93935807082</c:v>
                </c:pt>
                <c:pt idx="14">
                  <c:v>2786.54759980833</c:v>
                </c:pt>
                <c:pt idx="15">
                  <c:v>3225.75177465416</c:v>
                </c:pt>
                <c:pt idx="16">
                  <c:v>2425.13607565416</c:v>
                </c:pt>
                <c:pt idx="17">
                  <c:v>2401.80581213333</c:v>
                </c:pt>
                <c:pt idx="18">
                  <c:v>2113.51254007999</c:v>
                </c:pt>
                <c:pt idx="19">
                  <c:v>2433.34801681666</c:v>
                </c:pt>
                <c:pt idx="20">
                  <c:v>2189.04389973124</c:v>
                </c:pt>
                <c:pt idx="21">
                  <c:v>2483.56573400833</c:v>
                </c:pt>
                <c:pt idx="22">
                  <c:v>1896.02434736666</c:v>
                </c:pt>
                <c:pt idx="23">
                  <c:v>2615.87353828749</c:v>
                </c:pt>
                <c:pt idx="24">
                  <c:v>1992.70477325416</c:v>
                </c:pt>
                <c:pt idx="25">
                  <c:v>2387.78804649166</c:v>
                </c:pt>
                <c:pt idx="26">
                  <c:v>2358.34048073333</c:v>
                </c:pt>
                <c:pt idx="27">
                  <c:v>3340.70503213333</c:v>
                </c:pt>
                <c:pt idx="28">
                  <c:v>2842.30930603749</c:v>
                </c:pt>
                <c:pt idx="29">
                  <c:v>3250.48740351666</c:v>
                </c:pt>
                <c:pt idx="30">
                  <c:v>2453.19611417083</c:v>
                </c:pt>
                <c:pt idx="31">
                  <c:v>2536.47507369166</c:v>
                </c:pt>
                <c:pt idx="32">
                  <c:v>1958.74035935833</c:v>
                </c:pt>
                <c:pt idx="33">
                  <c:v>2217.73773232083</c:v>
                </c:pt>
                <c:pt idx="34">
                  <c:v>2035.5217133875</c:v>
                </c:pt>
                <c:pt idx="35">
                  <c:v>2450.34808518749</c:v>
                </c:pt>
                <c:pt idx="36">
                  <c:v>1864.60226387142</c:v>
                </c:pt>
                <c:pt idx="37">
                  <c:v>2278.12954959166</c:v>
                </c:pt>
                <c:pt idx="38">
                  <c:v>1924.96055511666</c:v>
                </c:pt>
                <c:pt idx="39">
                  <c:v>2560.87504462499</c:v>
                </c:pt>
                <c:pt idx="40">
                  <c:v>2127.80860193749</c:v>
                </c:pt>
                <c:pt idx="41">
                  <c:v>2746.12960724166</c:v>
                </c:pt>
                <c:pt idx="42">
                  <c:v>2140.08643421666</c:v>
                </c:pt>
                <c:pt idx="43">
                  <c:v>2651.12790911666</c:v>
                </c:pt>
                <c:pt idx="44">
                  <c:v>2198.89090385833</c:v>
                </c:pt>
                <c:pt idx="45">
                  <c:v>2598.18044052499</c:v>
                </c:pt>
                <c:pt idx="46">
                  <c:v>2166.82057000909</c:v>
                </c:pt>
                <c:pt idx="47">
                  <c:v>2420.47367987499</c:v>
                </c:pt>
                <c:pt idx="48">
                  <c:v>2104.84238782916</c:v>
                </c:pt>
                <c:pt idx="49">
                  <c:v>2301.04937818333</c:v>
                </c:pt>
                <c:pt idx="50">
                  <c:v>2010.89693983749</c:v>
                </c:pt>
                <c:pt idx="51">
                  <c:v>2440.12868815833</c:v>
                </c:pt>
                <c:pt idx="52">
                  <c:v>1872.78887220833</c:v>
                </c:pt>
                <c:pt idx="53">
                  <c:v>2702.88436777499</c:v>
                </c:pt>
                <c:pt idx="54">
                  <c:v>1862.09098722916</c:v>
                </c:pt>
                <c:pt idx="55">
                  <c:v>2301.83071518749</c:v>
                </c:pt>
                <c:pt idx="56">
                  <c:v>2141.21007044999</c:v>
                </c:pt>
                <c:pt idx="57">
                  <c:v>2542.9754542625</c:v>
                </c:pt>
                <c:pt idx="58">
                  <c:v>2141.67581525416</c:v>
                </c:pt>
                <c:pt idx="59">
                  <c:v>2821.58528162499</c:v>
                </c:pt>
                <c:pt idx="60">
                  <c:v>2121.26779792499</c:v>
                </c:pt>
                <c:pt idx="61">
                  <c:v>2725.263198175</c:v>
                </c:pt>
                <c:pt idx="62">
                  <c:v>2168.78318259166</c:v>
                </c:pt>
                <c:pt idx="63">
                  <c:v>2961.58987294583</c:v>
                </c:pt>
                <c:pt idx="64">
                  <c:v>2059.64344003749</c:v>
                </c:pt>
                <c:pt idx="65">
                  <c:v>2915.94190402499</c:v>
                </c:pt>
                <c:pt idx="66">
                  <c:v>2074.95073742916</c:v>
                </c:pt>
                <c:pt idx="67">
                  <c:v>2840.13885584583</c:v>
                </c:pt>
                <c:pt idx="68">
                  <c:v>2336.18643418333</c:v>
                </c:pt>
                <c:pt idx="69">
                  <c:v>2795.98233786666</c:v>
                </c:pt>
                <c:pt idx="70">
                  <c:v>2203.74438463749</c:v>
                </c:pt>
                <c:pt idx="71">
                  <c:v>2514.44008511249</c:v>
                </c:pt>
                <c:pt idx="72">
                  <c:v>2254.8362323375</c:v>
                </c:pt>
                <c:pt idx="73">
                  <c:v>2369.59483633749</c:v>
                </c:pt>
                <c:pt idx="74">
                  <c:v>1974.18200617916</c:v>
                </c:pt>
                <c:pt idx="75">
                  <c:v>2271.77918661666</c:v>
                </c:pt>
                <c:pt idx="76">
                  <c:v>2014.21608298333</c:v>
                </c:pt>
                <c:pt idx="77">
                  <c:v>2596.57019364583</c:v>
                </c:pt>
                <c:pt idx="78">
                  <c:v>1867.48156763636</c:v>
                </c:pt>
                <c:pt idx="79">
                  <c:v>2828.97753461666</c:v>
                </c:pt>
                <c:pt idx="80">
                  <c:v>1994.44383664999</c:v>
                </c:pt>
                <c:pt idx="81">
                  <c:v>2926.170895525</c:v>
                </c:pt>
                <c:pt idx="82">
                  <c:v>2554.61786272916</c:v>
                </c:pt>
                <c:pt idx="83">
                  <c:v>3236.48692375416</c:v>
                </c:pt>
                <c:pt idx="84">
                  <c:v>2762.51570894166</c:v>
                </c:pt>
                <c:pt idx="85">
                  <c:v>3531.53172879999</c:v>
                </c:pt>
                <c:pt idx="86">
                  <c:v>2745.1802333625</c:v>
                </c:pt>
                <c:pt idx="87">
                  <c:v>3355.45093190833</c:v>
                </c:pt>
                <c:pt idx="88">
                  <c:v>2603.79767195833</c:v>
                </c:pt>
                <c:pt idx="89">
                  <c:v>2861.99604596249</c:v>
                </c:pt>
                <c:pt idx="90">
                  <c:v>2363.62176253333</c:v>
                </c:pt>
                <c:pt idx="91">
                  <c:v>2935.94801116249</c:v>
                </c:pt>
                <c:pt idx="92">
                  <c:v>2179.31915654583</c:v>
                </c:pt>
                <c:pt idx="93">
                  <c:v>2726.05105495833</c:v>
                </c:pt>
                <c:pt idx="94">
                  <c:v>1942.26215114166</c:v>
                </c:pt>
                <c:pt idx="95">
                  <c:v>2233.64032900416</c:v>
                </c:pt>
                <c:pt idx="96">
                  <c:v>2017.22579053999</c:v>
                </c:pt>
                <c:pt idx="97">
                  <c:v>2359.11992098749</c:v>
                </c:pt>
                <c:pt idx="98">
                  <c:v>2334.552627825</c:v>
                </c:pt>
                <c:pt idx="99">
                  <c:v>2805.62813153333</c:v>
                </c:pt>
                <c:pt idx="100">
                  <c:v>2303.46946227499</c:v>
                </c:pt>
                <c:pt idx="101">
                  <c:v>3590.68286271666</c:v>
                </c:pt>
                <c:pt idx="102">
                  <c:v>2704.16494664583</c:v>
                </c:pt>
                <c:pt idx="103">
                  <c:v>3365.87835465833</c:v>
                </c:pt>
                <c:pt idx="104">
                  <c:v>2625.098670575</c:v>
                </c:pt>
                <c:pt idx="105">
                  <c:v>2556.60953337916</c:v>
                </c:pt>
                <c:pt idx="106">
                  <c:v>1823.06963277499</c:v>
                </c:pt>
                <c:pt idx="107">
                  <c:v>2037.72301650416</c:v>
                </c:pt>
                <c:pt idx="108">
                  <c:v>1722.88964645416</c:v>
                </c:pt>
                <c:pt idx="109">
                  <c:v>2063.51221467083</c:v>
                </c:pt>
                <c:pt idx="110">
                  <c:v>2069.90342163749</c:v>
                </c:pt>
                <c:pt idx="111">
                  <c:v>2923.37536639583</c:v>
                </c:pt>
                <c:pt idx="112">
                  <c:v>2277.06112171666</c:v>
                </c:pt>
                <c:pt idx="113">
                  <c:v>3388.07088610416</c:v>
                </c:pt>
                <c:pt idx="114">
                  <c:v>2553.06626393333</c:v>
                </c:pt>
                <c:pt idx="115">
                  <c:v>3123.83531760833</c:v>
                </c:pt>
                <c:pt idx="116">
                  <c:v>2302.39365102916</c:v>
                </c:pt>
                <c:pt idx="117">
                  <c:v>2913.65439857083</c:v>
                </c:pt>
                <c:pt idx="118">
                  <c:v>2279.91755246666</c:v>
                </c:pt>
                <c:pt idx="119">
                  <c:v>2813.42379732083</c:v>
                </c:pt>
                <c:pt idx="120">
                  <c:v>1968.99549426666</c:v>
                </c:pt>
                <c:pt idx="121">
                  <c:v>2389.08068954583</c:v>
                </c:pt>
                <c:pt idx="122">
                  <c:v>1789.86981436666</c:v>
                </c:pt>
                <c:pt idx="123">
                  <c:v>2359.71809166666</c:v>
                </c:pt>
                <c:pt idx="124">
                  <c:v>2029.43887392916</c:v>
                </c:pt>
                <c:pt idx="125">
                  <c:v>2184.91036500416</c:v>
                </c:pt>
                <c:pt idx="126">
                  <c:v>2196.38929249999</c:v>
                </c:pt>
                <c:pt idx="127">
                  <c:v>2432.6821969625</c:v>
                </c:pt>
                <c:pt idx="128">
                  <c:v>2011.3950495611</c:v>
                </c:pt>
                <c:pt idx="129">
                  <c:v>2633.60152889999</c:v>
                </c:pt>
                <c:pt idx="130">
                  <c:v>2200.42334230999</c:v>
                </c:pt>
                <c:pt idx="131">
                  <c:v>2618.30276229166</c:v>
                </c:pt>
                <c:pt idx="132">
                  <c:v>2180.19969812777</c:v>
                </c:pt>
                <c:pt idx="133">
                  <c:v>2672.35888205833</c:v>
                </c:pt>
                <c:pt idx="134">
                  <c:v>2004.50642997272</c:v>
                </c:pt>
                <c:pt idx="135">
                  <c:v>2614.99270772499</c:v>
                </c:pt>
                <c:pt idx="136">
                  <c:v>2097.69024651666</c:v>
                </c:pt>
                <c:pt idx="137">
                  <c:v>2409.26478085</c:v>
                </c:pt>
                <c:pt idx="138">
                  <c:v>2208.217814475</c:v>
                </c:pt>
                <c:pt idx="139">
                  <c:v>2481.62320262916</c:v>
                </c:pt>
                <c:pt idx="140">
                  <c:v>1865.75145596249</c:v>
                </c:pt>
                <c:pt idx="141">
                  <c:v>2161.97609665416</c:v>
                </c:pt>
                <c:pt idx="142">
                  <c:v>2059.15771088636</c:v>
                </c:pt>
                <c:pt idx="143">
                  <c:v>2244.5299330875</c:v>
                </c:pt>
                <c:pt idx="144">
                  <c:v>2290.24188112499</c:v>
                </c:pt>
                <c:pt idx="145">
                  <c:v>2529.39868423636</c:v>
                </c:pt>
                <c:pt idx="146">
                  <c:v>2028.51025856499</c:v>
                </c:pt>
                <c:pt idx="147">
                  <c:v>2377.94035089583</c:v>
                </c:pt>
                <c:pt idx="148">
                  <c:v>1952.47576309285</c:v>
                </c:pt>
                <c:pt idx="149">
                  <c:v>2220.32956598333</c:v>
                </c:pt>
                <c:pt idx="150">
                  <c:v>1874.495276325</c:v>
                </c:pt>
                <c:pt idx="151">
                  <c:v>2408.17169789583</c:v>
                </c:pt>
                <c:pt idx="152">
                  <c:v>2348.21878462916</c:v>
                </c:pt>
                <c:pt idx="153">
                  <c:v>2781.20463690833</c:v>
                </c:pt>
                <c:pt idx="154">
                  <c:v>2134.74722752916</c:v>
                </c:pt>
                <c:pt idx="155">
                  <c:v>2486.23440251249</c:v>
                </c:pt>
                <c:pt idx="156">
                  <c:v>2081.84658582083</c:v>
                </c:pt>
                <c:pt idx="157">
                  <c:v>2492.72925173333</c:v>
                </c:pt>
                <c:pt idx="158">
                  <c:v>2041.29118140454</c:v>
                </c:pt>
                <c:pt idx="159">
                  <c:v>2261.45394519583</c:v>
                </c:pt>
                <c:pt idx="160">
                  <c:v>2236.38152621666</c:v>
                </c:pt>
                <c:pt idx="161">
                  <c:v>2294.40263804583</c:v>
                </c:pt>
                <c:pt idx="162">
                  <c:v>1918.97782055624</c:v>
                </c:pt>
                <c:pt idx="163">
                  <c:v>2049.31759405499</c:v>
                </c:pt>
                <c:pt idx="164">
                  <c:v>1942.20351675</c:v>
                </c:pt>
                <c:pt idx="165">
                  <c:v>2079.32206120454</c:v>
                </c:pt>
                <c:pt idx="166">
                  <c:v>2228.21130526874</c:v>
                </c:pt>
                <c:pt idx="167">
                  <c:v>2356.69795023749</c:v>
                </c:pt>
                <c:pt idx="168">
                  <c:v>2131.21126283571</c:v>
                </c:pt>
                <c:pt idx="169">
                  <c:v>2234.20208547499</c:v>
                </c:pt>
                <c:pt idx="170">
                  <c:v>1989.22527337499</c:v>
                </c:pt>
                <c:pt idx="171">
                  <c:v>2125.41467228749</c:v>
                </c:pt>
                <c:pt idx="172">
                  <c:v>2170.77188193332</c:v>
                </c:pt>
                <c:pt idx="173">
                  <c:v>2196.29722014444</c:v>
                </c:pt>
                <c:pt idx="174">
                  <c:v>1865.2321135875</c:v>
                </c:pt>
                <c:pt idx="175">
                  <c:v>1895.44555601666</c:v>
                </c:pt>
                <c:pt idx="176">
                  <c:v>1872.26388838999</c:v>
                </c:pt>
                <c:pt idx="177">
                  <c:v>2022.95829487777</c:v>
                </c:pt>
                <c:pt idx="178">
                  <c:v>1790.18647413333</c:v>
                </c:pt>
                <c:pt idx="179">
                  <c:v>2015.71379709999</c:v>
                </c:pt>
                <c:pt idx="180">
                  <c:v>2113.80004124999</c:v>
                </c:pt>
                <c:pt idx="181">
                  <c:v>2426.57113838636</c:v>
                </c:pt>
                <c:pt idx="182">
                  <c:v>2448.2077286</c:v>
                </c:pt>
                <c:pt idx="183">
                  <c:v>2647.56383217499</c:v>
                </c:pt>
                <c:pt idx="184">
                  <c:v>2236.15374529583</c:v>
                </c:pt>
                <c:pt idx="185">
                  <c:v>2960.33682387499</c:v>
                </c:pt>
                <c:pt idx="186">
                  <c:v>2407.52970753749</c:v>
                </c:pt>
                <c:pt idx="187">
                  <c:v>3090.43496979999</c:v>
                </c:pt>
                <c:pt idx="188">
                  <c:v>2288.51965049999</c:v>
                </c:pt>
                <c:pt idx="189">
                  <c:v>2693.87588989999</c:v>
                </c:pt>
                <c:pt idx="190">
                  <c:v>2206.79499926428</c:v>
                </c:pt>
                <c:pt idx="191">
                  <c:v>2365.86784169166</c:v>
                </c:pt>
                <c:pt idx="192">
                  <c:v>2131.56174233333</c:v>
                </c:pt>
                <c:pt idx="193">
                  <c:v>2359.29766423333</c:v>
                </c:pt>
                <c:pt idx="194">
                  <c:v>2337.95007038333</c:v>
                </c:pt>
                <c:pt idx="195">
                  <c:v>2912.48334225416</c:v>
                </c:pt>
                <c:pt idx="196">
                  <c:v>2295.36409883333</c:v>
                </c:pt>
                <c:pt idx="197">
                  <c:v>2958.72622309583</c:v>
                </c:pt>
                <c:pt idx="198">
                  <c:v>2372.27891527083</c:v>
                </c:pt>
                <c:pt idx="199">
                  <c:v>2944.16650499166</c:v>
                </c:pt>
                <c:pt idx="200">
                  <c:v>2434.25459832916</c:v>
                </c:pt>
                <c:pt idx="201">
                  <c:v>2856.51360130416</c:v>
                </c:pt>
                <c:pt idx="202">
                  <c:v>2476.64930895833</c:v>
                </c:pt>
                <c:pt idx="203">
                  <c:v>2751.03329430833</c:v>
                </c:pt>
                <c:pt idx="204">
                  <c:v>2073.36106070416</c:v>
                </c:pt>
                <c:pt idx="205">
                  <c:v>2334.16484004166</c:v>
                </c:pt>
                <c:pt idx="206">
                  <c:v>2055.77501047916</c:v>
                </c:pt>
                <c:pt idx="207">
                  <c:v>2477.56675785416</c:v>
                </c:pt>
                <c:pt idx="208">
                  <c:v>2201.84284489583</c:v>
                </c:pt>
                <c:pt idx="209">
                  <c:v>2783.74589444583</c:v>
                </c:pt>
                <c:pt idx="210">
                  <c:v>2191.43477437916</c:v>
                </c:pt>
                <c:pt idx="211">
                  <c:v>2736.84446977916</c:v>
                </c:pt>
                <c:pt idx="212">
                  <c:v>2292.4584675375</c:v>
                </c:pt>
                <c:pt idx="213">
                  <c:v>2600.28185396249</c:v>
                </c:pt>
                <c:pt idx="214">
                  <c:v>2238.15946172916</c:v>
                </c:pt>
                <c:pt idx="215">
                  <c:v>2570.20604453333</c:v>
                </c:pt>
                <c:pt idx="216">
                  <c:v>2178.1450835375</c:v>
                </c:pt>
                <c:pt idx="217">
                  <c:v>2458.40684033333</c:v>
                </c:pt>
                <c:pt idx="218">
                  <c:v>1947.36504725416</c:v>
                </c:pt>
                <c:pt idx="219">
                  <c:v>2177.58416894166</c:v>
                </c:pt>
                <c:pt idx="220">
                  <c:v>1923.60790184999</c:v>
                </c:pt>
                <c:pt idx="221">
                  <c:v>2084.32683278749</c:v>
                </c:pt>
                <c:pt idx="222">
                  <c:v>2178.30106846249</c:v>
                </c:pt>
                <c:pt idx="223">
                  <c:v>2342.10357590416</c:v>
                </c:pt>
                <c:pt idx="224">
                  <c:v>1986.81198182083</c:v>
                </c:pt>
                <c:pt idx="225">
                  <c:v>2492.27483820416</c:v>
                </c:pt>
                <c:pt idx="226">
                  <c:v>2011.5389245375</c:v>
                </c:pt>
                <c:pt idx="227">
                  <c:v>2541.34914761666</c:v>
                </c:pt>
                <c:pt idx="228">
                  <c:v>1869.39257215833</c:v>
                </c:pt>
                <c:pt idx="229">
                  <c:v>2113.91666956249</c:v>
                </c:pt>
                <c:pt idx="230">
                  <c:v>2041.38881328749</c:v>
                </c:pt>
                <c:pt idx="231">
                  <c:v>2392.579391925</c:v>
                </c:pt>
                <c:pt idx="232">
                  <c:v>1847.62060247499</c:v>
                </c:pt>
                <c:pt idx="233">
                  <c:v>2103.77992917916</c:v>
                </c:pt>
                <c:pt idx="234">
                  <c:v>1684.32359953749</c:v>
                </c:pt>
                <c:pt idx="235">
                  <c:v>2057.46721011249</c:v>
                </c:pt>
                <c:pt idx="236">
                  <c:v>2173.15311442777</c:v>
                </c:pt>
                <c:pt idx="237">
                  <c:v>2380.51477885833</c:v>
                </c:pt>
                <c:pt idx="238">
                  <c:v>2278.77729557142</c:v>
                </c:pt>
                <c:pt idx="239">
                  <c:v>2434.34051283333</c:v>
                </c:pt>
                <c:pt idx="240">
                  <c:v>2006.54166748749</c:v>
                </c:pt>
                <c:pt idx="241">
                  <c:v>2714.09375346363</c:v>
                </c:pt>
                <c:pt idx="242">
                  <c:v>2391.99487152856</c:v>
                </c:pt>
                <c:pt idx="243">
                  <c:v>2329.30390846249</c:v>
                </c:pt>
                <c:pt idx="244">
                  <c:v>2077.12188125416</c:v>
                </c:pt>
                <c:pt idx="245">
                  <c:v>2290.59479341249</c:v>
                </c:pt>
                <c:pt idx="246">
                  <c:v>1952.59763563333</c:v>
                </c:pt>
                <c:pt idx="247">
                  <c:v>2205.24212863181</c:v>
                </c:pt>
                <c:pt idx="248">
                  <c:v>1820.63976945833</c:v>
                </c:pt>
                <c:pt idx="249">
                  <c:v>1949.23769951249</c:v>
                </c:pt>
                <c:pt idx="250">
                  <c:v>2011.55883220416</c:v>
                </c:pt>
                <c:pt idx="251">
                  <c:v>2407.88198317916</c:v>
                </c:pt>
                <c:pt idx="252">
                  <c:v>2108.08782394583</c:v>
                </c:pt>
                <c:pt idx="253">
                  <c:v>2425.39412295499</c:v>
                </c:pt>
                <c:pt idx="254">
                  <c:v>2276.46518832856</c:v>
                </c:pt>
                <c:pt idx="255">
                  <c:v>2385.30813872083</c:v>
                </c:pt>
                <c:pt idx="256">
                  <c:v>2207.360218075</c:v>
                </c:pt>
                <c:pt idx="257">
                  <c:v>2288.46633734999</c:v>
                </c:pt>
                <c:pt idx="258">
                  <c:v>2266.71607263332</c:v>
                </c:pt>
                <c:pt idx="259">
                  <c:v>2149.35112367916</c:v>
                </c:pt>
                <c:pt idx="260">
                  <c:v>1762.31032626666</c:v>
                </c:pt>
                <c:pt idx="261">
                  <c:v>2091.57613969166</c:v>
                </c:pt>
                <c:pt idx="262">
                  <c:v>1767.72164552999</c:v>
                </c:pt>
                <c:pt idx="263">
                  <c:v>2194.28493473636</c:v>
                </c:pt>
                <c:pt idx="264">
                  <c:v>2256.88436185625</c:v>
                </c:pt>
                <c:pt idx="265">
                  <c:v>2440.14073657499</c:v>
                </c:pt>
                <c:pt idx="266">
                  <c:v>2054.22606792083</c:v>
                </c:pt>
                <c:pt idx="267">
                  <c:v>2363.76514612916</c:v>
                </c:pt>
                <c:pt idx="268">
                  <c:v>2197.86958653333</c:v>
                </c:pt>
                <c:pt idx="269">
                  <c:v>2418.22528569166</c:v>
                </c:pt>
                <c:pt idx="270">
                  <c:v>2219.37749874375</c:v>
                </c:pt>
                <c:pt idx="271">
                  <c:v>2426.06493250416</c:v>
                </c:pt>
                <c:pt idx="272">
                  <c:v>2061.16806469545</c:v>
                </c:pt>
                <c:pt idx="273">
                  <c:v>2398.41838712082</c:v>
                </c:pt>
                <c:pt idx="274">
                  <c:v>1932.51914848181</c:v>
                </c:pt>
                <c:pt idx="275">
                  <c:v>2209.34832387499</c:v>
                </c:pt>
                <c:pt idx="276">
                  <c:v>1804.00476310833</c:v>
                </c:pt>
                <c:pt idx="277">
                  <c:v>2239.49969497916</c:v>
                </c:pt>
                <c:pt idx="278">
                  <c:v>2215.29093857083</c:v>
                </c:pt>
                <c:pt idx="279">
                  <c:v>2526.59553517499</c:v>
                </c:pt>
                <c:pt idx="280">
                  <c:v>2102.52460243749</c:v>
                </c:pt>
                <c:pt idx="281">
                  <c:v>2350.89282996666</c:v>
                </c:pt>
                <c:pt idx="282">
                  <c:v>2121.10599868333</c:v>
                </c:pt>
                <c:pt idx="283">
                  <c:v>2473.74528315416</c:v>
                </c:pt>
                <c:pt idx="284">
                  <c:v>2153.70028237916</c:v>
                </c:pt>
                <c:pt idx="285">
                  <c:v>2502.30102683749</c:v>
                </c:pt>
                <c:pt idx="286">
                  <c:v>2305.66938036666</c:v>
                </c:pt>
                <c:pt idx="287">
                  <c:v>2412.18841455833</c:v>
                </c:pt>
                <c:pt idx="288">
                  <c:v>2151.88979252856</c:v>
                </c:pt>
                <c:pt idx="289">
                  <c:v>2256.65196733333</c:v>
                </c:pt>
                <c:pt idx="290">
                  <c:v>1836.86610517083</c:v>
                </c:pt>
                <c:pt idx="291">
                  <c:v>2239.72972452916</c:v>
                </c:pt>
                <c:pt idx="292">
                  <c:v>2140.23545285416</c:v>
                </c:pt>
                <c:pt idx="293">
                  <c:v>2506.31522427499</c:v>
                </c:pt>
                <c:pt idx="294">
                  <c:v>2137.79232708749</c:v>
                </c:pt>
                <c:pt idx="295">
                  <c:v>2460.35066638749</c:v>
                </c:pt>
                <c:pt idx="296">
                  <c:v>2122.52029683749</c:v>
                </c:pt>
                <c:pt idx="297">
                  <c:v>2413.45041492916</c:v>
                </c:pt>
                <c:pt idx="298">
                  <c:v>2454.07824988888</c:v>
                </c:pt>
                <c:pt idx="299">
                  <c:v>2702.18220306666</c:v>
                </c:pt>
                <c:pt idx="300">
                  <c:v>2678.75846780624</c:v>
                </c:pt>
                <c:pt idx="301">
                  <c:v>2736.04157223181</c:v>
                </c:pt>
                <c:pt idx="302">
                  <c:v>2425.22621506999</c:v>
                </c:pt>
                <c:pt idx="303">
                  <c:v>2471.23032569999</c:v>
                </c:pt>
                <c:pt idx="304">
                  <c:v>2015.50646589583</c:v>
                </c:pt>
                <c:pt idx="305">
                  <c:v>2465.77899279583</c:v>
                </c:pt>
                <c:pt idx="306">
                  <c:v>1971.19641015555</c:v>
                </c:pt>
                <c:pt idx="307">
                  <c:v>2330.57700935</c:v>
                </c:pt>
                <c:pt idx="308">
                  <c:v>2225.84398815416</c:v>
                </c:pt>
                <c:pt idx="309">
                  <c:v>2563.39731508749</c:v>
                </c:pt>
                <c:pt idx="310">
                  <c:v>2178.50056011666</c:v>
                </c:pt>
                <c:pt idx="311">
                  <c:v>2503.82538727082</c:v>
                </c:pt>
                <c:pt idx="312">
                  <c:v>2083.68529156666</c:v>
                </c:pt>
                <c:pt idx="313">
                  <c:v>2555.27386230833</c:v>
                </c:pt>
                <c:pt idx="314">
                  <c:v>2183.7037006875</c:v>
                </c:pt>
                <c:pt idx="315">
                  <c:v>2578.87080500833</c:v>
                </c:pt>
                <c:pt idx="316">
                  <c:v>2021.06139560833</c:v>
                </c:pt>
                <c:pt idx="317">
                  <c:v>2307.63491549583</c:v>
                </c:pt>
                <c:pt idx="318">
                  <c:v>1877.57732694583</c:v>
                </c:pt>
                <c:pt idx="319">
                  <c:v>2290.70281856249</c:v>
                </c:pt>
                <c:pt idx="320">
                  <c:v>2201.98938365833</c:v>
                </c:pt>
                <c:pt idx="321">
                  <c:v>2536.57887136249</c:v>
                </c:pt>
                <c:pt idx="322">
                  <c:v>2227.04053949583</c:v>
                </c:pt>
                <c:pt idx="323">
                  <c:v>2665.63045353749</c:v>
                </c:pt>
                <c:pt idx="324">
                  <c:v>2358.79196730499</c:v>
                </c:pt>
                <c:pt idx="325">
                  <c:v>2582.399825</c:v>
                </c:pt>
                <c:pt idx="326">
                  <c:v>2205.49394397083</c:v>
                </c:pt>
                <c:pt idx="327">
                  <c:v>2531.04675921249</c:v>
                </c:pt>
                <c:pt idx="328">
                  <c:v>2264.18224698333</c:v>
                </c:pt>
                <c:pt idx="329">
                  <c:v>2578.97738508333</c:v>
                </c:pt>
                <c:pt idx="330">
                  <c:v>2073.33623900833</c:v>
                </c:pt>
                <c:pt idx="331">
                  <c:v>2549.90738862916</c:v>
                </c:pt>
                <c:pt idx="332">
                  <c:v>2066.10665210416</c:v>
                </c:pt>
                <c:pt idx="333">
                  <c:v>2391.69099867916</c:v>
                </c:pt>
                <c:pt idx="334">
                  <c:v>2231.39804552916</c:v>
                </c:pt>
                <c:pt idx="335">
                  <c:v>2742.09098012499</c:v>
                </c:pt>
                <c:pt idx="336">
                  <c:v>2318.33168430833</c:v>
                </c:pt>
                <c:pt idx="337">
                  <c:v>2765.91876288333</c:v>
                </c:pt>
                <c:pt idx="338">
                  <c:v>2283.41872064166</c:v>
                </c:pt>
                <c:pt idx="339">
                  <c:v>2579.19359562083</c:v>
                </c:pt>
                <c:pt idx="340">
                  <c:v>2345.47395315833</c:v>
                </c:pt>
                <c:pt idx="341">
                  <c:v>2774.09424652499</c:v>
                </c:pt>
                <c:pt idx="342">
                  <c:v>2511.94572088888</c:v>
                </c:pt>
                <c:pt idx="343">
                  <c:v>2589.77892346666</c:v>
                </c:pt>
                <c:pt idx="344">
                  <c:v>2260.81526499375</c:v>
                </c:pt>
                <c:pt idx="345">
                  <c:v>2314.3122076</c:v>
                </c:pt>
                <c:pt idx="346">
                  <c:v>2167.07867558999</c:v>
                </c:pt>
                <c:pt idx="347">
                  <c:v>2499.29126914166</c:v>
                </c:pt>
                <c:pt idx="348">
                  <c:v>2245.5092780909</c:v>
                </c:pt>
                <c:pt idx="349">
                  <c:v>2493.59503287083</c:v>
                </c:pt>
                <c:pt idx="350">
                  <c:v>2274.48051005416</c:v>
                </c:pt>
                <c:pt idx="351">
                  <c:v>2519.40815215833</c:v>
                </c:pt>
                <c:pt idx="352">
                  <c:v>2344.20717310416</c:v>
                </c:pt>
                <c:pt idx="353">
                  <c:v>2672.66476106666</c:v>
                </c:pt>
                <c:pt idx="354">
                  <c:v>2233.11985838333</c:v>
                </c:pt>
                <c:pt idx="355">
                  <c:v>2668.06193827083</c:v>
                </c:pt>
                <c:pt idx="356">
                  <c:v>2219.43788347916</c:v>
                </c:pt>
                <c:pt idx="357">
                  <c:v>2484.59216827083</c:v>
                </c:pt>
                <c:pt idx="358">
                  <c:v>1975.01173455416</c:v>
                </c:pt>
                <c:pt idx="359">
                  <c:v>2351.17189933333</c:v>
                </c:pt>
                <c:pt idx="360">
                  <c:v>2140.66846049374</c:v>
                </c:pt>
                <c:pt idx="361">
                  <c:v>2271.06112514583</c:v>
                </c:pt>
                <c:pt idx="362">
                  <c:v>2574.48397944375</c:v>
                </c:pt>
                <c:pt idx="363">
                  <c:v>2609.55769287916</c:v>
                </c:pt>
                <c:pt idx="364">
                  <c:v>2346.58567069166</c:v>
                </c:pt>
                <c:pt idx="365">
                  <c:v>2516.72275919583</c:v>
                </c:pt>
                <c:pt idx="366">
                  <c:v>2310.17744982083</c:v>
                </c:pt>
                <c:pt idx="367">
                  <c:v>2751.074572825</c:v>
                </c:pt>
                <c:pt idx="368">
                  <c:v>2400.16433563333</c:v>
                </c:pt>
                <c:pt idx="369">
                  <c:v>2722.11024533749</c:v>
                </c:pt>
                <c:pt idx="370">
                  <c:v>2495.86808233333</c:v>
                </c:pt>
                <c:pt idx="371">
                  <c:v>2687.29877561249</c:v>
                </c:pt>
                <c:pt idx="372">
                  <c:v>2199.46207091249</c:v>
                </c:pt>
                <c:pt idx="373">
                  <c:v>2519.92224841249</c:v>
                </c:pt>
                <c:pt idx="374">
                  <c:v>2144.88940276249</c:v>
                </c:pt>
                <c:pt idx="375">
                  <c:v>2539.67372358333</c:v>
                </c:pt>
                <c:pt idx="376">
                  <c:v>2440.82286770416</c:v>
                </c:pt>
                <c:pt idx="377">
                  <c:v>2736.07004929583</c:v>
                </c:pt>
                <c:pt idx="378">
                  <c:v>2403.47110140416</c:v>
                </c:pt>
                <c:pt idx="379">
                  <c:v>2780.59656775416</c:v>
                </c:pt>
                <c:pt idx="380">
                  <c:v>2162.82213528333</c:v>
                </c:pt>
                <c:pt idx="381">
                  <c:v>2573.80934519166</c:v>
                </c:pt>
                <c:pt idx="382">
                  <c:v>2343.74935104582</c:v>
                </c:pt>
                <c:pt idx="383">
                  <c:v>2857.12401475416</c:v>
                </c:pt>
                <c:pt idx="384">
                  <c:v>2318.55609405416</c:v>
                </c:pt>
                <c:pt idx="385">
                  <c:v>2505.1996293375</c:v>
                </c:pt>
                <c:pt idx="386">
                  <c:v>2020.46666515416</c:v>
                </c:pt>
                <c:pt idx="387">
                  <c:v>2413.80579378333</c:v>
                </c:pt>
                <c:pt idx="388">
                  <c:v>1996.57660631249</c:v>
                </c:pt>
                <c:pt idx="389">
                  <c:v>2352.08242480416</c:v>
                </c:pt>
                <c:pt idx="390">
                  <c:v>2143.90196194583</c:v>
                </c:pt>
                <c:pt idx="391">
                  <c:v>2606.90755967083</c:v>
                </c:pt>
                <c:pt idx="392">
                  <c:v>2324.38466607499</c:v>
                </c:pt>
                <c:pt idx="393">
                  <c:v>2648.51487936249</c:v>
                </c:pt>
                <c:pt idx="394">
                  <c:v>2291.06714827499</c:v>
                </c:pt>
                <c:pt idx="395">
                  <c:v>2642.43248487083</c:v>
                </c:pt>
                <c:pt idx="396">
                  <c:v>2486.63121728749</c:v>
                </c:pt>
                <c:pt idx="397">
                  <c:v>2778.60836369166</c:v>
                </c:pt>
                <c:pt idx="398">
                  <c:v>2422.43725202916</c:v>
                </c:pt>
                <c:pt idx="399">
                  <c:v>2721.79990104583</c:v>
                </c:pt>
                <c:pt idx="400">
                  <c:v>2212.97765608749</c:v>
                </c:pt>
                <c:pt idx="401">
                  <c:v>2501.93616109166</c:v>
                </c:pt>
                <c:pt idx="402">
                  <c:v>2111.55417221666</c:v>
                </c:pt>
                <c:pt idx="403">
                  <c:v>2530.74923686666</c:v>
                </c:pt>
                <c:pt idx="404">
                  <c:v>2497.32237744582</c:v>
                </c:pt>
                <c:pt idx="405">
                  <c:v>2732.7460428</c:v>
                </c:pt>
                <c:pt idx="406">
                  <c:v>2439.81281928333</c:v>
                </c:pt>
                <c:pt idx="407">
                  <c:v>2564.54435559999</c:v>
                </c:pt>
                <c:pt idx="408">
                  <c:v>2039.49136985833</c:v>
                </c:pt>
                <c:pt idx="409">
                  <c:v>2476.18546571249</c:v>
                </c:pt>
                <c:pt idx="410">
                  <c:v>2162.33460924166</c:v>
                </c:pt>
                <c:pt idx="411">
                  <c:v>2505.56939507916</c:v>
                </c:pt>
                <c:pt idx="412">
                  <c:v>2241.48025920416</c:v>
                </c:pt>
                <c:pt idx="413">
                  <c:v>2905.06376192083</c:v>
                </c:pt>
                <c:pt idx="414">
                  <c:v>2179.37735012499</c:v>
                </c:pt>
                <c:pt idx="415">
                  <c:v>2483.37733289166</c:v>
                </c:pt>
                <c:pt idx="416">
                  <c:v>1970.05259845833</c:v>
                </c:pt>
                <c:pt idx="417">
                  <c:v>2421.49474734583</c:v>
                </c:pt>
                <c:pt idx="418">
                  <c:v>2258.18339816249</c:v>
                </c:pt>
                <c:pt idx="419">
                  <c:v>2689.06048949166</c:v>
                </c:pt>
                <c:pt idx="420">
                  <c:v>2404.67859014166</c:v>
                </c:pt>
                <c:pt idx="421">
                  <c:v>2544.42789524583</c:v>
                </c:pt>
                <c:pt idx="422">
                  <c:v>2210.38727154166</c:v>
                </c:pt>
                <c:pt idx="423">
                  <c:v>2609.80600562083</c:v>
                </c:pt>
                <c:pt idx="424">
                  <c:v>2268.12425149166</c:v>
                </c:pt>
                <c:pt idx="425">
                  <c:v>2530.30713499166</c:v>
                </c:pt>
                <c:pt idx="426">
                  <c:v>2248.51418866249</c:v>
                </c:pt>
                <c:pt idx="427">
                  <c:v>2468.99811348749</c:v>
                </c:pt>
                <c:pt idx="428">
                  <c:v>2007.10913980833</c:v>
                </c:pt>
                <c:pt idx="429">
                  <c:v>2283.21158609583</c:v>
                </c:pt>
                <c:pt idx="430">
                  <c:v>1926.35087117916</c:v>
                </c:pt>
                <c:pt idx="431">
                  <c:v>2254.40261676249</c:v>
                </c:pt>
                <c:pt idx="432">
                  <c:v>2097.32178277499</c:v>
                </c:pt>
                <c:pt idx="433">
                  <c:v>2447.01561947916</c:v>
                </c:pt>
                <c:pt idx="434">
                  <c:v>2058.41431788749</c:v>
                </c:pt>
                <c:pt idx="435">
                  <c:v>2263.93831295833</c:v>
                </c:pt>
                <c:pt idx="436">
                  <c:v>2234.98919308333</c:v>
                </c:pt>
                <c:pt idx="437">
                  <c:v>2535.46484212916</c:v>
                </c:pt>
                <c:pt idx="438">
                  <c:v>2119.83780242499</c:v>
                </c:pt>
                <c:pt idx="439">
                  <c:v>2611.15088102916</c:v>
                </c:pt>
                <c:pt idx="440">
                  <c:v>2252.26253229999</c:v>
                </c:pt>
                <c:pt idx="441">
                  <c:v>2435.58375557916</c:v>
                </c:pt>
                <c:pt idx="442">
                  <c:v>2012.25450448333</c:v>
                </c:pt>
                <c:pt idx="443">
                  <c:v>2306.09973747083</c:v>
                </c:pt>
                <c:pt idx="444">
                  <c:v>1922.23204700416</c:v>
                </c:pt>
                <c:pt idx="445">
                  <c:v>2271.51861991666</c:v>
                </c:pt>
                <c:pt idx="446">
                  <c:v>2173.24859736249</c:v>
                </c:pt>
                <c:pt idx="447">
                  <c:v>2599.35337378333</c:v>
                </c:pt>
                <c:pt idx="448">
                  <c:v>2275.37746371666</c:v>
                </c:pt>
                <c:pt idx="449">
                  <c:v>2572.11581872499</c:v>
                </c:pt>
                <c:pt idx="450">
                  <c:v>2332.24699680832</c:v>
                </c:pt>
                <c:pt idx="451">
                  <c:v>2522.05779345416</c:v>
                </c:pt>
                <c:pt idx="452">
                  <c:v>2178.59712327916</c:v>
                </c:pt>
                <c:pt idx="453">
                  <c:v>2640.28227455833</c:v>
                </c:pt>
                <c:pt idx="454">
                  <c:v>2262.52688914583</c:v>
                </c:pt>
                <c:pt idx="455">
                  <c:v>2547.72551071666</c:v>
                </c:pt>
                <c:pt idx="456">
                  <c:v>2002.28532935416</c:v>
                </c:pt>
                <c:pt idx="457">
                  <c:v>2471.14781382916</c:v>
                </c:pt>
                <c:pt idx="458">
                  <c:v>1884.51897674583</c:v>
                </c:pt>
                <c:pt idx="459">
                  <c:v>2284.68606550416</c:v>
                </c:pt>
                <c:pt idx="460">
                  <c:v>2074.93668484166</c:v>
                </c:pt>
                <c:pt idx="461">
                  <c:v>2416.97642242916</c:v>
                </c:pt>
                <c:pt idx="462">
                  <c:v>2351.8879272875</c:v>
                </c:pt>
                <c:pt idx="463">
                  <c:v>2486.44959794166</c:v>
                </c:pt>
                <c:pt idx="464">
                  <c:v>2205.80877638333</c:v>
                </c:pt>
                <c:pt idx="465">
                  <c:v>2463.88778062083</c:v>
                </c:pt>
                <c:pt idx="466">
                  <c:v>2389.54165507727</c:v>
                </c:pt>
                <c:pt idx="467">
                  <c:v>2462.31267484583</c:v>
                </c:pt>
                <c:pt idx="468">
                  <c:v>2597.96976569166</c:v>
                </c:pt>
                <c:pt idx="469">
                  <c:v>2343.01261447083</c:v>
                </c:pt>
                <c:pt idx="470">
                  <c:v>1935.67293994999</c:v>
                </c:pt>
                <c:pt idx="471">
                  <c:v>2169.64423167082</c:v>
                </c:pt>
                <c:pt idx="472">
                  <c:v>1945.72632709999</c:v>
                </c:pt>
                <c:pt idx="473">
                  <c:v>2415.72387097499</c:v>
                </c:pt>
                <c:pt idx="474">
                  <c:v>2155.84684030833</c:v>
                </c:pt>
                <c:pt idx="475">
                  <c:v>2488.41903222083</c:v>
                </c:pt>
                <c:pt idx="476">
                  <c:v>2225.50851965</c:v>
                </c:pt>
                <c:pt idx="477">
                  <c:v>2729.62043478749</c:v>
                </c:pt>
                <c:pt idx="478">
                  <c:v>2310.97751897499</c:v>
                </c:pt>
                <c:pt idx="479">
                  <c:v>2549.69455940416</c:v>
                </c:pt>
                <c:pt idx="480">
                  <c:v>2250.24311205416</c:v>
                </c:pt>
                <c:pt idx="481">
                  <c:v>2474.05860889999</c:v>
                </c:pt>
                <c:pt idx="482">
                  <c:v>2181.92416806249</c:v>
                </c:pt>
                <c:pt idx="483">
                  <c:v>2459.62038521249</c:v>
                </c:pt>
                <c:pt idx="484">
                  <c:v>2001.12094915833</c:v>
                </c:pt>
                <c:pt idx="485">
                  <c:v>2264.75547124166</c:v>
                </c:pt>
                <c:pt idx="486">
                  <c:v>1921.85384091666</c:v>
                </c:pt>
                <c:pt idx="487">
                  <c:v>2338.87134829166</c:v>
                </c:pt>
                <c:pt idx="488">
                  <c:v>2248.20960555416</c:v>
                </c:pt>
                <c:pt idx="489">
                  <c:v>2430.76135962083</c:v>
                </c:pt>
                <c:pt idx="490">
                  <c:v>2143.80028689999</c:v>
                </c:pt>
                <c:pt idx="491">
                  <c:v>2488.10847363333</c:v>
                </c:pt>
                <c:pt idx="492">
                  <c:v>2079.25190907916</c:v>
                </c:pt>
                <c:pt idx="493">
                  <c:v>2292.28191523333</c:v>
                </c:pt>
                <c:pt idx="494">
                  <c:v>2187.0871952125</c:v>
                </c:pt>
                <c:pt idx="495">
                  <c:v>2578.15389396249</c:v>
                </c:pt>
                <c:pt idx="496">
                  <c:v>2073.3774350125</c:v>
                </c:pt>
                <c:pt idx="497">
                  <c:v>2368.67286151249</c:v>
                </c:pt>
                <c:pt idx="498">
                  <c:v>2047.02258731666</c:v>
                </c:pt>
                <c:pt idx="499">
                  <c:v>2192.48605869999</c:v>
                </c:pt>
                <c:pt idx="500">
                  <c:v>1873.06487834583</c:v>
                </c:pt>
                <c:pt idx="501">
                  <c:v>2222.55402514583</c:v>
                </c:pt>
                <c:pt idx="502">
                  <c:v>2121.85638987916</c:v>
                </c:pt>
                <c:pt idx="503">
                  <c:v>2453.316916775</c:v>
                </c:pt>
                <c:pt idx="504">
                  <c:v>2205.26239632083</c:v>
                </c:pt>
                <c:pt idx="505">
                  <c:v>2507.61188440833</c:v>
                </c:pt>
                <c:pt idx="506">
                  <c:v>2188.46527114583</c:v>
                </c:pt>
                <c:pt idx="507">
                  <c:v>2584.44164734999</c:v>
                </c:pt>
                <c:pt idx="508">
                  <c:v>2158.91953861249</c:v>
                </c:pt>
                <c:pt idx="509">
                  <c:v>2390.73995853749</c:v>
                </c:pt>
                <c:pt idx="510">
                  <c:v>2250.08919992083</c:v>
                </c:pt>
                <c:pt idx="511">
                  <c:v>2573.54704090499</c:v>
                </c:pt>
                <c:pt idx="512">
                  <c:v>1949.99126975416</c:v>
                </c:pt>
                <c:pt idx="513">
                  <c:v>2521.48580695833</c:v>
                </c:pt>
                <c:pt idx="514">
                  <c:v>2023.59938779166</c:v>
                </c:pt>
                <c:pt idx="515">
                  <c:v>2372.40707694166</c:v>
                </c:pt>
                <c:pt idx="516">
                  <c:v>2288.52837201666</c:v>
                </c:pt>
                <c:pt idx="517">
                  <c:v>2750.91704580416</c:v>
                </c:pt>
                <c:pt idx="518">
                  <c:v>2395.36687680416</c:v>
                </c:pt>
                <c:pt idx="519">
                  <c:v>2506.80389274999</c:v>
                </c:pt>
                <c:pt idx="520">
                  <c:v>2280.47269402916</c:v>
                </c:pt>
                <c:pt idx="521">
                  <c:v>2566.94483657083</c:v>
                </c:pt>
                <c:pt idx="522">
                  <c:v>2116.55232921249</c:v>
                </c:pt>
                <c:pt idx="523">
                  <c:v>2461.17381937083</c:v>
                </c:pt>
                <c:pt idx="524">
                  <c:v>2288.29357438332</c:v>
                </c:pt>
                <c:pt idx="525">
                  <c:v>2493.15804917499</c:v>
                </c:pt>
                <c:pt idx="526">
                  <c:v>1997.42899145416</c:v>
                </c:pt>
                <c:pt idx="527">
                  <c:v>2123.21531239166</c:v>
                </c:pt>
                <c:pt idx="528">
                  <c:v>1959.95311312</c:v>
                </c:pt>
                <c:pt idx="529">
                  <c:v>2364.44915055416</c:v>
                </c:pt>
                <c:pt idx="530">
                  <c:v>2248.01901051249</c:v>
                </c:pt>
                <c:pt idx="531">
                  <c:v>2449.88663313333</c:v>
                </c:pt>
                <c:pt idx="532">
                  <c:v>2096.23885985416</c:v>
                </c:pt>
                <c:pt idx="533">
                  <c:v>2440.35530283749</c:v>
                </c:pt>
                <c:pt idx="534">
                  <c:v>2174.91725055416</c:v>
                </c:pt>
                <c:pt idx="535">
                  <c:v>2413.51053229166</c:v>
                </c:pt>
                <c:pt idx="536">
                  <c:v>2185.63629482916</c:v>
                </c:pt>
                <c:pt idx="537">
                  <c:v>2488.20337345</c:v>
                </c:pt>
                <c:pt idx="538">
                  <c:v>2231.60662981249</c:v>
                </c:pt>
                <c:pt idx="539">
                  <c:v>2409.38050573749</c:v>
                </c:pt>
                <c:pt idx="540">
                  <c:v>1921.26929189583</c:v>
                </c:pt>
                <c:pt idx="541">
                  <c:v>2087.17798111666</c:v>
                </c:pt>
                <c:pt idx="542">
                  <c:v>1892.15759709583</c:v>
                </c:pt>
                <c:pt idx="543">
                  <c:v>2173.01398877083</c:v>
                </c:pt>
                <c:pt idx="544">
                  <c:v>1895.05462394166</c:v>
                </c:pt>
                <c:pt idx="545">
                  <c:v>2193.56885432916</c:v>
                </c:pt>
                <c:pt idx="546">
                  <c:v>2045.44873609166</c:v>
                </c:pt>
                <c:pt idx="547">
                  <c:v>2551.98480454166</c:v>
                </c:pt>
                <c:pt idx="548">
                  <c:v>2031.18684132499</c:v>
                </c:pt>
                <c:pt idx="549">
                  <c:v>2302.83701360416</c:v>
                </c:pt>
                <c:pt idx="550">
                  <c:v>2265.20051680714</c:v>
                </c:pt>
                <c:pt idx="551">
                  <c:v>2274.59853096249</c:v>
                </c:pt>
                <c:pt idx="552">
                  <c:v>2135.99824755833</c:v>
                </c:pt>
                <c:pt idx="553">
                  <c:v>2375.10637022499</c:v>
                </c:pt>
                <c:pt idx="554">
                  <c:v>2001.98410709999</c:v>
                </c:pt>
                <c:pt idx="555">
                  <c:v>2222.65080154583</c:v>
                </c:pt>
                <c:pt idx="556">
                  <c:v>1869.44751362083</c:v>
                </c:pt>
                <c:pt idx="557">
                  <c:v>2031.89050104166</c:v>
                </c:pt>
                <c:pt idx="558">
                  <c:v>2070.8754603</c:v>
                </c:pt>
                <c:pt idx="559">
                  <c:v>2413.41911486249</c:v>
                </c:pt>
                <c:pt idx="560">
                  <c:v>2139.01039754583</c:v>
                </c:pt>
                <c:pt idx="561">
                  <c:v>2448.62247427499</c:v>
                </c:pt>
                <c:pt idx="562">
                  <c:v>2178.94914845416</c:v>
                </c:pt>
                <c:pt idx="563">
                  <c:v>2403.73271083333</c:v>
                </c:pt>
                <c:pt idx="564">
                  <c:v>2120.54945463333</c:v>
                </c:pt>
                <c:pt idx="565">
                  <c:v>2471.67496623749</c:v>
                </c:pt>
                <c:pt idx="566">
                  <c:v>2086.25206199583</c:v>
                </c:pt>
                <c:pt idx="567">
                  <c:v>2442.88668104166</c:v>
                </c:pt>
                <c:pt idx="568">
                  <c:v>1963.98788502083</c:v>
                </c:pt>
                <c:pt idx="569">
                  <c:v>2139.93995152083</c:v>
                </c:pt>
                <c:pt idx="570">
                  <c:v>1766.14336092083</c:v>
                </c:pt>
                <c:pt idx="571">
                  <c:v>2132.2404889</c:v>
                </c:pt>
                <c:pt idx="572">
                  <c:v>2083.75894689166</c:v>
                </c:pt>
                <c:pt idx="573">
                  <c:v>2341.16714165</c:v>
                </c:pt>
                <c:pt idx="574">
                  <c:v>2093.52091827916</c:v>
                </c:pt>
                <c:pt idx="575">
                  <c:v>2386.49044517916</c:v>
                </c:pt>
                <c:pt idx="576">
                  <c:v>2032.89357722083</c:v>
                </c:pt>
                <c:pt idx="577">
                  <c:v>2301.32898219166</c:v>
                </c:pt>
                <c:pt idx="578">
                  <c:v>2119.08520122499</c:v>
                </c:pt>
                <c:pt idx="579">
                  <c:v>2325.91377093333</c:v>
                </c:pt>
                <c:pt idx="580">
                  <c:v>2009.09985255833</c:v>
                </c:pt>
                <c:pt idx="581">
                  <c:v>2283.40030246249</c:v>
                </c:pt>
                <c:pt idx="582">
                  <c:v>1919.36765767499</c:v>
                </c:pt>
                <c:pt idx="583">
                  <c:v>2286.60910756249</c:v>
                </c:pt>
                <c:pt idx="584">
                  <c:v>1848.72475675416</c:v>
                </c:pt>
                <c:pt idx="585">
                  <c:v>2055.52582917499</c:v>
                </c:pt>
                <c:pt idx="586">
                  <c:v>2065.41586628749</c:v>
                </c:pt>
                <c:pt idx="587">
                  <c:v>2347.57120447916</c:v>
                </c:pt>
                <c:pt idx="588">
                  <c:v>1953.47188250833</c:v>
                </c:pt>
                <c:pt idx="589">
                  <c:v>2347.20381338333</c:v>
                </c:pt>
                <c:pt idx="590">
                  <c:v>2089.96745725416</c:v>
                </c:pt>
                <c:pt idx="591">
                  <c:v>2308.83261773749</c:v>
                </c:pt>
                <c:pt idx="592">
                  <c:v>2021.69496208333</c:v>
                </c:pt>
                <c:pt idx="593">
                  <c:v>2344.45697258749</c:v>
                </c:pt>
                <c:pt idx="594">
                  <c:v>1995.23664708333</c:v>
                </c:pt>
                <c:pt idx="595">
                  <c:v>2290.15695679166</c:v>
                </c:pt>
                <c:pt idx="596">
                  <c:v>1905.25924411666</c:v>
                </c:pt>
                <c:pt idx="597">
                  <c:v>2075.94736607916</c:v>
                </c:pt>
                <c:pt idx="598">
                  <c:v>1785.04750215416</c:v>
                </c:pt>
                <c:pt idx="599">
                  <c:v>2224.86612480833</c:v>
                </c:pt>
                <c:pt idx="600">
                  <c:v>2128.69922132499</c:v>
                </c:pt>
                <c:pt idx="601">
                  <c:v>2480.63464542083</c:v>
                </c:pt>
                <c:pt idx="602">
                  <c:v>2124.5476204875</c:v>
                </c:pt>
                <c:pt idx="603">
                  <c:v>2571.44064713749</c:v>
                </c:pt>
                <c:pt idx="604">
                  <c:v>2217.52680752499</c:v>
                </c:pt>
                <c:pt idx="605">
                  <c:v>2683.70110607499</c:v>
                </c:pt>
                <c:pt idx="606">
                  <c:v>2215.45282554166</c:v>
                </c:pt>
                <c:pt idx="607">
                  <c:v>2554.69169653749</c:v>
                </c:pt>
                <c:pt idx="608">
                  <c:v>2151.40103832083</c:v>
                </c:pt>
                <c:pt idx="609">
                  <c:v>2318.92517236249</c:v>
                </c:pt>
                <c:pt idx="610">
                  <c:v>1916.75235766249</c:v>
                </c:pt>
                <c:pt idx="611">
                  <c:v>2233.58556535833</c:v>
                </c:pt>
                <c:pt idx="612">
                  <c:v>1842.99417241818</c:v>
                </c:pt>
                <c:pt idx="613">
                  <c:v>2396.8332543875</c:v>
                </c:pt>
                <c:pt idx="614">
                  <c:v>2408.68521156666</c:v>
                </c:pt>
                <c:pt idx="615">
                  <c:v>2942.79362559166</c:v>
                </c:pt>
                <c:pt idx="616">
                  <c:v>2237.45655339583</c:v>
                </c:pt>
                <c:pt idx="617">
                  <c:v>2495.23964942916</c:v>
                </c:pt>
                <c:pt idx="618">
                  <c:v>2130.48374778333</c:v>
                </c:pt>
                <c:pt idx="619">
                  <c:v>2358.77429511249</c:v>
                </c:pt>
                <c:pt idx="620">
                  <c:v>2085.40950288333</c:v>
                </c:pt>
                <c:pt idx="621">
                  <c:v>2406.06192685</c:v>
                </c:pt>
                <c:pt idx="622">
                  <c:v>2127.61954190833</c:v>
                </c:pt>
                <c:pt idx="623">
                  <c:v>2560.46907871666</c:v>
                </c:pt>
                <c:pt idx="624">
                  <c:v>1850.07687563749</c:v>
                </c:pt>
                <c:pt idx="625">
                  <c:v>2426.71251379999</c:v>
                </c:pt>
                <c:pt idx="626">
                  <c:v>1944.93938328749</c:v>
                </c:pt>
                <c:pt idx="627">
                  <c:v>2505.62112916666</c:v>
                </c:pt>
                <c:pt idx="628">
                  <c:v>2269.73101787916</c:v>
                </c:pt>
                <c:pt idx="629">
                  <c:v>2653.84190859166</c:v>
                </c:pt>
                <c:pt idx="630">
                  <c:v>2142.66554924166</c:v>
                </c:pt>
                <c:pt idx="631">
                  <c:v>2586.23360374999</c:v>
                </c:pt>
                <c:pt idx="632">
                  <c:v>2057.54990157499</c:v>
                </c:pt>
                <c:pt idx="633">
                  <c:v>2420.39333094166</c:v>
                </c:pt>
                <c:pt idx="634">
                  <c:v>2060.36461325833</c:v>
                </c:pt>
                <c:pt idx="635">
                  <c:v>2679.90891471249</c:v>
                </c:pt>
                <c:pt idx="636">
                  <c:v>2216.17116314583</c:v>
                </c:pt>
                <c:pt idx="637">
                  <c:v>2859.29657275416</c:v>
                </c:pt>
                <c:pt idx="638">
                  <c:v>2109.58620181666</c:v>
                </c:pt>
                <c:pt idx="639">
                  <c:v>2827.93923481666</c:v>
                </c:pt>
                <c:pt idx="640">
                  <c:v>2155.95530433332</c:v>
                </c:pt>
                <c:pt idx="641">
                  <c:v>2406.62763356666</c:v>
                </c:pt>
                <c:pt idx="642">
                  <c:v>2279.28140259999</c:v>
                </c:pt>
                <c:pt idx="643">
                  <c:v>2478.70375900416</c:v>
                </c:pt>
                <c:pt idx="644">
                  <c:v>2198.48364248888</c:v>
                </c:pt>
                <c:pt idx="645">
                  <c:v>2294.22152299999</c:v>
                </c:pt>
                <c:pt idx="646">
                  <c:v>2159.42412805714</c:v>
                </c:pt>
                <c:pt idx="647">
                  <c:v>2379.47266078749</c:v>
                </c:pt>
                <c:pt idx="648">
                  <c:v>2352.64787476874</c:v>
                </c:pt>
                <c:pt idx="649">
                  <c:v>2646.20141033333</c:v>
                </c:pt>
                <c:pt idx="650">
                  <c:v>2272.50585269166</c:v>
                </c:pt>
                <c:pt idx="651">
                  <c:v>2652.71588895416</c:v>
                </c:pt>
                <c:pt idx="652">
                  <c:v>2005.09100426666</c:v>
                </c:pt>
                <c:pt idx="653">
                  <c:v>2234.64248065416</c:v>
                </c:pt>
                <c:pt idx="654">
                  <c:v>1864.39245998333</c:v>
                </c:pt>
                <c:pt idx="655">
                  <c:v>2024.61291038333</c:v>
                </c:pt>
                <c:pt idx="656">
                  <c:v>2005.26518903749</c:v>
                </c:pt>
                <c:pt idx="657">
                  <c:v>2374.92759146363</c:v>
                </c:pt>
                <c:pt idx="658">
                  <c:v>2211.18201264285</c:v>
                </c:pt>
                <c:pt idx="659">
                  <c:v>2294.16193281666</c:v>
                </c:pt>
                <c:pt idx="660">
                  <c:v>2257.75924128888</c:v>
                </c:pt>
                <c:pt idx="661">
                  <c:v>2585.15837254999</c:v>
                </c:pt>
                <c:pt idx="662">
                  <c:v>2375.323090725</c:v>
                </c:pt>
                <c:pt idx="663">
                  <c:v>2790.3557368125</c:v>
                </c:pt>
                <c:pt idx="664">
                  <c:v>2180.84489735416</c:v>
                </c:pt>
                <c:pt idx="665">
                  <c:v>2363.51145879583</c:v>
                </c:pt>
                <c:pt idx="666">
                  <c:v>1955.83626720416</c:v>
                </c:pt>
                <c:pt idx="667">
                  <c:v>2182.42597424999</c:v>
                </c:pt>
                <c:pt idx="668">
                  <c:v>1895.85642568333</c:v>
                </c:pt>
                <c:pt idx="669">
                  <c:v>2189.57641088749</c:v>
                </c:pt>
                <c:pt idx="670">
                  <c:v>2183.91100407083</c:v>
                </c:pt>
                <c:pt idx="671">
                  <c:v>2385.10862179999</c:v>
                </c:pt>
                <c:pt idx="672">
                  <c:v>2154.49836010999</c:v>
                </c:pt>
                <c:pt idx="673">
                  <c:v>2305.91359163333</c:v>
                </c:pt>
                <c:pt idx="674">
                  <c:v>2196.01977080999</c:v>
                </c:pt>
                <c:pt idx="675">
                  <c:v>2522.46464242083</c:v>
                </c:pt>
                <c:pt idx="676">
                  <c:v>2208.31865280555</c:v>
                </c:pt>
                <c:pt idx="677">
                  <c:v>2698.29579794999</c:v>
                </c:pt>
                <c:pt idx="678">
                  <c:v>2409.15837637083</c:v>
                </c:pt>
                <c:pt idx="679">
                  <c:v>2971.84343904999</c:v>
                </c:pt>
                <c:pt idx="680">
                  <c:v>2197.71555454166</c:v>
                </c:pt>
                <c:pt idx="681">
                  <c:v>2426.73252114999</c:v>
                </c:pt>
                <c:pt idx="682">
                  <c:v>1917.03239828749</c:v>
                </c:pt>
                <c:pt idx="683">
                  <c:v>2237.13924589583</c:v>
                </c:pt>
                <c:pt idx="684">
                  <c:v>2091.60837451666</c:v>
                </c:pt>
                <c:pt idx="685">
                  <c:v>2455.19467472499</c:v>
                </c:pt>
                <c:pt idx="686">
                  <c:v>2079.37890237083</c:v>
                </c:pt>
                <c:pt idx="687">
                  <c:v>2727.84421164166</c:v>
                </c:pt>
                <c:pt idx="688">
                  <c:v>2275.32213169999</c:v>
                </c:pt>
                <c:pt idx="689">
                  <c:v>2934.10397338333</c:v>
                </c:pt>
                <c:pt idx="690">
                  <c:v>2528.13584257083</c:v>
                </c:pt>
                <c:pt idx="691">
                  <c:v>3237.79916354166</c:v>
                </c:pt>
                <c:pt idx="692">
                  <c:v>2579.88358816249</c:v>
                </c:pt>
                <c:pt idx="693">
                  <c:v>3354.06702878333</c:v>
                </c:pt>
                <c:pt idx="694">
                  <c:v>2559.62945101666</c:v>
                </c:pt>
                <c:pt idx="695">
                  <c:v>3264.2371815875</c:v>
                </c:pt>
                <c:pt idx="696">
                  <c:v>2490.98879637499</c:v>
                </c:pt>
                <c:pt idx="697">
                  <c:v>3251.37714678333</c:v>
                </c:pt>
                <c:pt idx="698">
                  <c:v>2665.42444382916</c:v>
                </c:pt>
                <c:pt idx="699">
                  <c:v>3741.02906861249</c:v>
                </c:pt>
                <c:pt idx="700">
                  <c:v>2649.43510347083</c:v>
                </c:pt>
                <c:pt idx="701">
                  <c:v>2959.32609863749</c:v>
                </c:pt>
                <c:pt idx="702">
                  <c:v>2373.5209118875</c:v>
                </c:pt>
                <c:pt idx="703">
                  <c:v>2643.75417673333</c:v>
                </c:pt>
                <c:pt idx="704">
                  <c:v>2349.55593094166</c:v>
                </c:pt>
                <c:pt idx="705">
                  <c:v>2650.22109213333</c:v>
                </c:pt>
                <c:pt idx="706">
                  <c:v>2229.10723412916</c:v>
                </c:pt>
                <c:pt idx="707">
                  <c:v>2575.23867805833</c:v>
                </c:pt>
                <c:pt idx="708">
                  <c:v>2011.67501179166</c:v>
                </c:pt>
                <c:pt idx="709">
                  <c:v>2307.41264832916</c:v>
                </c:pt>
                <c:pt idx="710">
                  <c:v>1953.21403804166</c:v>
                </c:pt>
                <c:pt idx="711">
                  <c:v>2361.07397340833</c:v>
                </c:pt>
                <c:pt idx="712">
                  <c:v>2209.59354426666</c:v>
                </c:pt>
                <c:pt idx="713">
                  <c:v>2695.23287887916</c:v>
                </c:pt>
                <c:pt idx="714">
                  <c:v>2273.24295035</c:v>
                </c:pt>
                <c:pt idx="715">
                  <c:v>2567.26275027916</c:v>
                </c:pt>
                <c:pt idx="716">
                  <c:v>2067.92247909583</c:v>
                </c:pt>
                <c:pt idx="717">
                  <c:v>2223.43608991666</c:v>
                </c:pt>
                <c:pt idx="718">
                  <c:v>1903.09204798333</c:v>
                </c:pt>
                <c:pt idx="719">
                  <c:v>2306.41512666249</c:v>
                </c:pt>
                <c:pt idx="720">
                  <c:v>2159.70688459166</c:v>
                </c:pt>
                <c:pt idx="721">
                  <c:v>2454.25766834583</c:v>
                </c:pt>
                <c:pt idx="722">
                  <c:v>2020.56947917272</c:v>
                </c:pt>
                <c:pt idx="723">
                  <c:v>2363.03645631666</c:v>
                </c:pt>
                <c:pt idx="724">
                  <c:v>1970.46141897499</c:v>
                </c:pt>
                <c:pt idx="725">
                  <c:v>2549.55666241666</c:v>
                </c:pt>
                <c:pt idx="726">
                  <c:v>2301.83577068333</c:v>
                </c:pt>
                <c:pt idx="727">
                  <c:v>2660.86627086249</c:v>
                </c:pt>
                <c:pt idx="728">
                  <c:v>2197.63033545833</c:v>
                </c:pt>
                <c:pt idx="729">
                  <c:v>2379.96887625416</c:v>
                </c:pt>
              </c:numCache>
            </c:numRef>
          </c:yVal>
          <c:smooth val="0"/>
          <c:extLst xmlns:c16r2="http://schemas.microsoft.com/office/drawing/2015/06/chart">
            <c:ext xmlns:c16="http://schemas.microsoft.com/office/drawing/2014/chart" uri="{C3380CC4-5D6E-409C-BE32-E72D297353CC}">
              <c16:uniqueId val="{00000000-C278-4879-90A6-362829E0586F}"/>
            </c:ext>
          </c:extLst>
        </c:ser>
        <c:dLbls>
          <c:showLegendKey val="0"/>
          <c:showVal val="0"/>
          <c:showCatName val="0"/>
          <c:showSerName val="0"/>
          <c:showPercent val="0"/>
          <c:showBubbleSize val="0"/>
        </c:dLbls>
        <c:axId val="1815585096"/>
        <c:axId val="1815588152"/>
      </c:scatterChart>
      <c:valAx>
        <c:axId val="1815585096"/>
        <c:scaling>
          <c:orientation val="minMax"/>
        </c:scaling>
        <c:delete val="0"/>
        <c:axPos val="b"/>
        <c:majorGridlines/>
        <c:numFmt formatCode="&quot;$&quot;#,##0" sourceLinked="0"/>
        <c:majorTickMark val="out"/>
        <c:minorTickMark val="none"/>
        <c:tickLblPos val="nextTo"/>
        <c:crossAx val="1815588152"/>
        <c:crosses val="autoZero"/>
        <c:crossBetween val="midCat"/>
      </c:valAx>
      <c:valAx>
        <c:axId val="1815588152"/>
        <c:scaling>
          <c:orientation val="minMax"/>
        </c:scaling>
        <c:delete val="0"/>
        <c:axPos val="l"/>
        <c:majorGridlines/>
        <c:numFmt formatCode="0" sourceLinked="0"/>
        <c:majorTickMark val="out"/>
        <c:minorTickMark val="none"/>
        <c:tickLblPos val="nextTo"/>
        <c:crossAx val="1815585096"/>
        <c:crosses val="autoZero"/>
        <c:crossBetween val="midCat"/>
      </c:valAx>
    </c:plotArea>
    <c:legend>
      <c:legendPos val="t"/>
      <c:overlay val="0"/>
    </c:legend>
    <c:plotVisOnly val="1"/>
    <c:dispBlanksAs val="gap"/>
    <c:showDLblsOverMax val="0"/>
  </c:chart>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scatterChart>
        <c:scatterStyle val="lineMarker"/>
        <c:varyColors val="0"/>
        <c:ser>
          <c:idx val="0"/>
          <c:order val="0"/>
          <c:tx>
            <c:v>Combined (Soft+Hard) Water Volume</c:v>
          </c:tx>
          <c:spPr>
            <a:ln w="31750">
              <a:noFill/>
            </a:ln>
          </c:spPr>
          <c:xVal>
            <c:numRef>
              <c:f>'Water Trading Repository Table'!$C$3:$C$1462</c:f>
              <c:numCache>
                <c:formatCode>"$"#,##0.00</c:formatCode>
                <c:ptCount val="1460"/>
                <c:pt idx="0">
                  <c:v>89.33425</c:v>
                </c:pt>
                <c:pt idx="1">
                  <c:v>61.946</c:v>
                </c:pt>
                <c:pt idx="2">
                  <c:v>45.9017499999999</c:v>
                </c:pt>
                <c:pt idx="3">
                  <c:v>80.85825</c:v>
                </c:pt>
                <c:pt idx="4">
                  <c:v>55.9618333333333</c:v>
                </c:pt>
                <c:pt idx="5">
                  <c:v>101.094833333333</c:v>
                </c:pt>
                <c:pt idx="6">
                  <c:v>26.665</c:v>
                </c:pt>
                <c:pt idx="7">
                  <c:v>38.8945454545454</c:v>
                </c:pt>
                <c:pt idx="8">
                  <c:v>46.715</c:v>
                </c:pt>
                <c:pt idx="9">
                  <c:v>46.2086363636363</c:v>
                </c:pt>
                <c:pt idx="10">
                  <c:v>41.856</c:v>
                </c:pt>
                <c:pt idx="11">
                  <c:v>46.0137499999999</c:v>
                </c:pt>
                <c:pt idx="12">
                  <c:v>34.894375</c:v>
                </c:pt>
                <c:pt idx="13">
                  <c:v>53.3129166666666</c:v>
                </c:pt>
                <c:pt idx="14">
                  <c:v>70.3070833333333</c:v>
                </c:pt>
                <c:pt idx="15">
                  <c:v>64.5529166666666</c:v>
                </c:pt>
                <c:pt idx="16">
                  <c:v>49.77625</c:v>
                </c:pt>
                <c:pt idx="17">
                  <c:v>61.4833333333333</c:v>
                </c:pt>
                <c:pt idx="18">
                  <c:v>56.4070833333333</c:v>
                </c:pt>
                <c:pt idx="19">
                  <c:v>69.81375</c:v>
                </c:pt>
                <c:pt idx="20">
                  <c:v>53.6095833333333</c:v>
                </c:pt>
                <c:pt idx="21">
                  <c:v>53.2916666666666</c:v>
                </c:pt>
                <c:pt idx="22">
                  <c:v>53.8445833333333</c:v>
                </c:pt>
                <c:pt idx="23">
                  <c:v>53.3479166666666</c:v>
                </c:pt>
                <c:pt idx="24">
                  <c:v>55.7121666666666</c:v>
                </c:pt>
                <c:pt idx="25">
                  <c:v>66.45083333333331</c:v>
                </c:pt>
                <c:pt idx="26">
                  <c:v>78.9985833333333</c:v>
                </c:pt>
                <c:pt idx="27">
                  <c:v>159.797333333333</c:v>
                </c:pt>
                <c:pt idx="28">
                  <c:v>108.421</c:v>
                </c:pt>
                <c:pt idx="29">
                  <c:v>132.914</c:v>
                </c:pt>
                <c:pt idx="30">
                  <c:v>68.8665833333333</c:v>
                </c:pt>
                <c:pt idx="31">
                  <c:v>50.4875</c:v>
                </c:pt>
                <c:pt idx="32">
                  <c:v>47.1818333333333</c:v>
                </c:pt>
                <c:pt idx="33">
                  <c:v>43.9378333333333</c:v>
                </c:pt>
                <c:pt idx="34">
                  <c:v>50.634125</c:v>
                </c:pt>
                <c:pt idx="35">
                  <c:v>50.1071666666666</c:v>
                </c:pt>
                <c:pt idx="36">
                  <c:v>43.7679999999999</c:v>
                </c:pt>
                <c:pt idx="37">
                  <c:v>72.0318333333333</c:v>
                </c:pt>
                <c:pt idx="38">
                  <c:v>44.5263333333333</c:v>
                </c:pt>
                <c:pt idx="39">
                  <c:v>65.8818333333333</c:v>
                </c:pt>
                <c:pt idx="40">
                  <c:v>47.2516666666666</c:v>
                </c:pt>
                <c:pt idx="41">
                  <c:v>63.3381666666666</c:v>
                </c:pt>
                <c:pt idx="42">
                  <c:v>49.39425</c:v>
                </c:pt>
                <c:pt idx="43">
                  <c:v>77.9152499999999</c:v>
                </c:pt>
                <c:pt idx="44">
                  <c:v>48.65125</c:v>
                </c:pt>
                <c:pt idx="45">
                  <c:v>59.6629166666666</c:v>
                </c:pt>
                <c:pt idx="46">
                  <c:v>44.107909090909</c:v>
                </c:pt>
                <c:pt idx="47">
                  <c:v>45.83875</c:v>
                </c:pt>
                <c:pt idx="48">
                  <c:v>51.1445833333333</c:v>
                </c:pt>
                <c:pt idx="49">
                  <c:v>73.9905</c:v>
                </c:pt>
                <c:pt idx="50">
                  <c:v>49.5535833333333</c:v>
                </c:pt>
                <c:pt idx="51">
                  <c:v>69.31841666666659</c:v>
                </c:pt>
                <c:pt idx="52">
                  <c:v>59.5356666666666</c:v>
                </c:pt>
                <c:pt idx="53">
                  <c:v>87.515</c:v>
                </c:pt>
                <c:pt idx="54">
                  <c:v>47.82025</c:v>
                </c:pt>
                <c:pt idx="55">
                  <c:v>70.2178333333333</c:v>
                </c:pt>
                <c:pt idx="56">
                  <c:v>63.7313333333333</c:v>
                </c:pt>
                <c:pt idx="57">
                  <c:v>81.9909166666666</c:v>
                </c:pt>
                <c:pt idx="58">
                  <c:v>60.9058333333333</c:v>
                </c:pt>
                <c:pt idx="59">
                  <c:v>73.40933333333329</c:v>
                </c:pt>
                <c:pt idx="60">
                  <c:v>48.4906666666666</c:v>
                </c:pt>
                <c:pt idx="61">
                  <c:v>92.9889999999999</c:v>
                </c:pt>
                <c:pt idx="62">
                  <c:v>56.50075</c:v>
                </c:pt>
                <c:pt idx="63">
                  <c:v>66.6379166666666</c:v>
                </c:pt>
                <c:pt idx="64">
                  <c:v>41.8456666666666</c:v>
                </c:pt>
                <c:pt idx="65">
                  <c:v>86.52533333333329</c:v>
                </c:pt>
                <c:pt idx="66">
                  <c:v>58.5831666666666</c:v>
                </c:pt>
                <c:pt idx="67">
                  <c:v>60.7729166666666</c:v>
                </c:pt>
                <c:pt idx="68">
                  <c:v>42.9464285714285</c:v>
                </c:pt>
                <c:pt idx="69">
                  <c:v>55.4691666666666</c:v>
                </c:pt>
                <c:pt idx="70">
                  <c:v>48.9171428571428</c:v>
                </c:pt>
                <c:pt idx="71">
                  <c:v>45.3404166666666</c:v>
                </c:pt>
                <c:pt idx="72">
                  <c:v>39.4445833333333</c:v>
                </c:pt>
                <c:pt idx="73">
                  <c:v>43.4825</c:v>
                </c:pt>
                <c:pt idx="74">
                  <c:v>42.50875</c:v>
                </c:pt>
                <c:pt idx="75">
                  <c:v>53.6637499999999</c:v>
                </c:pt>
                <c:pt idx="76">
                  <c:v>66.76125</c:v>
                </c:pt>
                <c:pt idx="77">
                  <c:v>61.3454166666666</c:v>
                </c:pt>
                <c:pt idx="78">
                  <c:v>67.13875</c:v>
                </c:pt>
                <c:pt idx="79">
                  <c:v>76.0045833333333</c:v>
                </c:pt>
                <c:pt idx="80">
                  <c:v>43.4158333333333</c:v>
                </c:pt>
                <c:pt idx="81">
                  <c:v>49.0375</c:v>
                </c:pt>
                <c:pt idx="82">
                  <c:v>37.9716666666666</c:v>
                </c:pt>
                <c:pt idx="83">
                  <c:v>50.85375</c:v>
                </c:pt>
                <c:pt idx="84">
                  <c:v>45.6304166666666</c:v>
                </c:pt>
                <c:pt idx="85">
                  <c:v>44.035</c:v>
                </c:pt>
                <c:pt idx="86">
                  <c:v>174.000916666666</c:v>
                </c:pt>
                <c:pt idx="87">
                  <c:v>187.01125</c:v>
                </c:pt>
                <c:pt idx="88">
                  <c:v>62.7718333333333</c:v>
                </c:pt>
                <c:pt idx="89">
                  <c:v>63.74125</c:v>
                </c:pt>
                <c:pt idx="90">
                  <c:v>53.0446666666666</c:v>
                </c:pt>
                <c:pt idx="91">
                  <c:v>68.5991666666666</c:v>
                </c:pt>
                <c:pt idx="92">
                  <c:v>49.8786666666666</c:v>
                </c:pt>
                <c:pt idx="93">
                  <c:v>83.3418333333333</c:v>
                </c:pt>
                <c:pt idx="94">
                  <c:v>48.2404166666666</c:v>
                </c:pt>
                <c:pt idx="95">
                  <c:v>40.6566666666666</c:v>
                </c:pt>
                <c:pt idx="96">
                  <c:v>34.2363</c:v>
                </c:pt>
                <c:pt idx="97">
                  <c:v>41.783</c:v>
                </c:pt>
                <c:pt idx="98">
                  <c:v>38.522625</c:v>
                </c:pt>
                <c:pt idx="99">
                  <c:v>66.54175</c:v>
                </c:pt>
                <c:pt idx="100">
                  <c:v>46.5254166666666</c:v>
                </c:pt>
                <c:pt idx="101">
                  <c:v>153.26475</c:v>
                </c:pt>
                <c:pt idx="102">
                  <c:v>58.4922499999999</c:v>
                </c:pt>
                <c:pt idx="103">
                  <c:v>102.680583333333</c:v>
                </c:pt>
                <c:pt idx="104">
                  <c:v>60.4286666666666</c:v>
                </c:pt>
                <c:pt idx="105">
                  <c:v>44.07575</c:v>
                </c:pt>
                <c:pt idx="106">
                  <c:v>41.51825</c:v>
                </c:pt>
                <c:pt idx="107">
                  <c:v>53.703</c:v>
                </c:pt>
                <c:pt idx="108">
                  <c:v>48.4851666666666</c:v>
                </c:pt>
                <c:pt idx="109">
                  <c:v>51.2385</c:v>
                </c:pt>
                <c:pt idx="110">
                  <c:v>45.216</c:v>
                </c:pt>
                <c:pt idx="111">
                  <c:v>80.2231666666666</c:v>
                </c:pt>
                <c:pt idx="112">
                  <c:v>59.2688333333333</c:v>
                </c:pt>
                <c:pt idx="113">
                  <c:v>122.024166666666</c:v>
                </c:pt>
                <c:pt idx="114">
                  <c:v>52.3751666666666</c:v>
                </c:pt>
                <c:pt idx="115">
                  <c:v>86.0031666666666</c:v>
                </c:pt>
                <c:pt idx="116">
                  <c:v>46.1484166666666</c:v>
                </c:pt>
                <c:pt idx="117">
                  <c:v>80.90525</c:v>
                </c:pt>
                <c:pt idx="118">
                  <c:v>69.3946666666666</c:v>
                </c:pt>
                <c:pt idx="119">
                  <c:v>52.2005</c:v>
                </c:pt>
                <c:pt idx="120">
                  <c:v>51.4696666666666</c:v>
                </c:pt>
                <c:pt idx="121">
                  <c:v>80.4570833333333</c:v>
                </c:pt>
                <c:pt idx="122">
                  <c:v>63.776</c:v>
                </c:pt>
                <c:pt idx="123">
                  <c:v>79.9641666666666</c:v>
                </c:pt>
                <c:pt idx="124">
                  <c:v>48.1491666666666</c:v>
                </c:pt>
                <c:pt idx="125">
                  <c:v>72.47625</c:v>
                </c:pt>
                <c:pt idx="126">
                  <c:v>50.1383333333333</c:v>
                </c:pt>
                <c:pt idx="127">
                  <c:v>43.4670833333333</c:v>
                </c:pt>
                <c:pt idx="128">
                  <c:v>35.8283333333333</c:v>
                </c:pt>
                <c:pt idx="129">
                  <c:v>44.2408333333333</c:v>
                </c:pt>
                <c:pt idx="130">
                  <c:v>48.47625</c:v>
                </c:pt>
                <c:pt idx="131">
                  <c:v>64.3920833333333</c:v>
                </c:pt>
                <c:pt idx="132">
                  <c:v>57.5066666666666</c:v>
                </c:pt>
                <c:pt idx="133">
                  <c:v>60.60125</c:v>
                </c:pt>
                <c:pt idx="134">
                  <c:v>59.6954166666666</c:v>
                </c:pt>
                <c:pt idx="135">
                  <c:v>63.4149999999999</c:v>
                </c:pt>
                <c:pt idx="136">
                  <c:v>40.5864285714285</c:v>
                </c:pt>
                <c:pt idx="137">
                  <c:v>51.2125</c:v>
                </c:pt>
                <c:pt idx="138">
                  <c:v>32.0704545454545</c:v>
                </c:pt>
                <c:pt idx="139">
                  <c:v>57.2349999999999</c:v>
                </c:pt>
                <c:pt idx="140">
                  <c:v>40.7399999999999</c:v>
                </c:pt>
                <c:pt idx="141">
                  <c:v>46.8758333333333</c:v>
                </c:pt>
                <c:pt idx="142">
                  <c:v>35.6323636363636</c:v>
                </c:pt>
                <c:pt idx="143">
                  <c:v>49.2004166666666</c:v>
                </c:pt>
                <c:pt idx="144">
                  <c:v>50.58075</c:v>
                </c:pt>
                <c:pt idx="145">
                  <c:v>47.9710909090909</c:v>
                </c:pt>
                <c:pt idx="146">
                  <c:v>56.9445</c:v>
                </c:pt>
                <c:pt idx="147">
                  <c:v>55.5179166666666</c:v>
                </c:pt>
                <c:pt idx="148">
                  <c:v>42.7791428571428</c:v>
                </c:pt>
                <c:pt idx="149">
                  <c:v>50.0963333333333</c:v>
                </c:pt>
                <c:pt idx="150">
                  <c:v>56.7529999999999</c:v>
                </c:pt>
                <c:pt idx="151">
                  <c:v>62.2336666666666</c:v>
                </c:pt>
                <c:pt idx="152">
                  <c:v>58.3765833333333</c:v>
                </c:pt>
                <c:pt idx="153">
                  <c:v>76.4461666666666</c:v>
                </c:pt>
                <c:pt idx="154">
                  <c:v>59.41725</c:v>
                </c:pt>
                <c:pt idx="155">
                  <c:v>77.6890833333333</c:v>
                </c:pt>
                <c:pt idx="156">
                  <c:v>60.7068333333333</c:v>
                </c:pt>
                <c:pt idx="157">
                  <c:v>54.0755</c:v>
                </c:pt>
                <c:pt idx="158">
                  <c:v>58.0740909090909</c:v>
                </c:pt>
                <c:pt idx="159">
                  <c:v>58.9476666666666</c:v>
                </c:pt>
                <c:pt idx="160">
                  <c:v>50.5504444444444</c:v>
                </c:pt>
                <c:pt idx="161">
                  <c:v>54.70925</c:v>
                </c:pt>
                <c:pt idx="162">
                  <c:v>44.05525</c:v>
                </c:pt>
                <c:pt idx="163">
                  <c:v>52.3754</c:v>
                </c:pt>
                <c:pt idx="164">
                  <c:v>56.051</c:v>
                </c:pt>
                <c:pt idx="165">
                  <c:v>49.2473636363636</c:v>
                </c:pt>
                <c:pt idx="166">
                  <c:v>51.720125</c:v>
                </c:pt>
                <c:pt idx="167">
                  <c:v>58.3611666666666</c:v>
                </c:pt>
                <c:pt idx="168">
                  <c:v>39.4937142857142</c:v>
                </c:pt>
                <c:pt idx="169">
                  <c:v>49.29875</c:v>
                </c:pt>
                <c:pt idx="170">
                  <c:v>56.9209166666666</c:v>
                </c:pt>
                <c:pt idx="171">
                  <c:v>47.4555</c:v>
                </c:pt>
                <c:pt idx="172">
                  <c:v>35.9698888888888</c:v>
                </c:pt>
                <c:pt idx="173">
                  <c:v>42.9447777777777</c:v>
                </c:pt>
                <c:pt idx="174">
                  <c:v>36.92225</c:v>
                </c:pt>
                <c:pt idx="175">
                  <c:v>36.5463333333333</c:v>
                </c:pt>
                <c:pt idx="176">
                  <c:v>37.1244</c:v>
                </c:pt>
                <c:pt idx="177">
                  <c:v>42.9416666666666</c:v>
                </c:pt>
                <c:pt idx="178">
                  <c:v>31.9459999999999</c:v>
                </c:pt>
                <c:pt idx="179">
                  <c:v>50.9333333333333</c:v>
                </c:pt>
                <c:pt idx="180">
                  <c:v>53.7143</c:v>
                </c:pt>
                <c:pt idx="181">
                  <c:v>50.4933333333333</c:v>
                </c:pt>
                <c:pt idx="182">
                  <c:v>63.0670833333333</c:v>
                </c:pt>
                <c:pt idx="183">
                  <c:v>78.3205833333333</c:v>
                </c:pt>
                <c:pt idx="184">
                  <c:v>62.1805833333333</c:v>
                </c:pt>
                <c:pt idx="185">
                  <c:v>60.06025</c:v>
                </c:pt>
                <c:pt idx="186">
                  <c:v>45.0175</c:v>
                </c:pt>
                <c:pt idx="187">
                  <c:v>79.7666666666666</c:v>
                </c:pt>
                <c:pt idx="188">
                  <c:v>40.5616666666666</c:v>
                </c:pt>
                <c:pt idx="189">
                  <c:v>47.8218181818181</c:v>
                </c:pt>
                <c:pt idx="190">
                  <c:v>43.1745833333333</c:v>
                </c:pt>
                <c:pt idx="191">
                  <c:v>54.1766666666666</c:v>
                </c:pt>
                <c:pt idx="192">
                  <c:v>49.4054166666666</c:v>
                </c:pt>
                <c:pt idx="193">
                  <c:v>73.72958333333329</c:v>
                </c:pt>
                <c:pt idx="194">
                  <c:v>44.0149999999999</c:v>
                </c:pt>
                <c:pt idx="195">
                  <c:v>51.4095833333333</c:v>
                </c:pt>
                <c:pt idx="196">
                  <c:v>47.1545833333333</c:v>
                </c:pt>
                <c:pt idx="197">
                  <c:v>65.5254166666666</c:v>
                </c:pt>
                <c:pt idx="198">
                  <c:v>61.5183333333333</c:v>
                </c:pt>
                <c:pt idx="199">
                  <c:v>79.88375000000001</c:v>
                </c:pt>
                <c:pt idx="200">
                  <c:v>53.2337499999999</c:v>
                </c:pt>
                <c:pt idx="201">
                  <c:v>88.895</c:v>
                </c:pt>
                <c:pt idx="202">
                  <c:v>28.6485</c:v>
                </c:pt>
                <c:pt idx="203">
                  <c:v>44.7929166666666</c:v>
                </c:pt>
                <c:pt idx="204">
                  <c:v>47.22625</c:v>
                </c:pt>
                <c:pt idx="205">
                  <c:v>49.3720833333333</c:v>
                </c:pt>
                <c:pt idx="206">
                  <c:v>51.4916666666666</c:v>
                </c:pt>
                <c:pt idx="207">
                  <c:v>53.55</c:v>
                </c:pt>
                <c:pt idx="208">
                  <c:v>52.5641666666666</c:v>
                </c:pt>
                <c:pt idx="209">
                  <c:v>56.3049999999999</c:v>
                </c:pt>
                <c:pt idx="210">
                  <c:v>50.9929166666666</c:v>
                </c:pt>
                <c:pt idx="211">
                  <c:v>54.9929166666666</c:v>
                </c:pt>
                <c:pt idx="212">
                  <c:v>50.9091666666666</c:v>
                </c:pt>
                <c:pt idx="213">
                  <c:v>50.2333333333333</c:v>
                </c:pt>
                <c:pt idx="214">
                  <c:v>45.06</c:v>
                </c:pt>
                <c:pt idx="215">
                  <c:v>48.6995833333333</c:v>
                </c:pt>
                <c:pt idx="216">
                  <c:v>48.7583333333333</c:v>
                </c:pt>
                <c:pt idx="217">
                  <c:v>48.1683333333333</c:v>
                </c:pt>
                <c:pt idx="218">
                  <c:v>50.2616666666666</c:v>
                </c:pt>
                <c:pt idx="219">
                  <c:v>47.7983333333333</c:v>
                </c:pt>
                <c:pt idx="220">
                  <c:v>49.2441666666666</c:v>
                </c:pt>
                <c:pt idx="221">
                  <c:v>50.7345833333333</c:v>
                </c:pt>
                <c:pt idx="222">
                  <c:v>53.69</c:v>
                </c:pt>
                <c:pt idx="223">
                  <c:v>53.2716666666666</c:v>
                </c:pt>
                <c:pt idx="224">
                  <c:v>49.4508333333333</c:v>
                </c:pt>
                <c:pt idx="225">
                  <c:v>52.0591666666666</c:v>
                </c:pt>
                <c:pt idx="226">
                  <c:v>37.89</c:v>
                </c:pt>
                <c:pt idx="227">
                  <c:v>45.8166666666666</c:v>
                </c:pt>
                <c:pt idx="228">
                  <c:v>36.7570833333333</c:v>
                </c:pt>
                <c:pt idx="229">
                  <c:v>44.2145833333333</c:v>
                </c:pt>
                <c:pt idx="230">
                  <c:v>49.3845833333333</c:v>
                </c:pt>
                <c:pt idx="231">
                  <c:v>48.0804166666666</c:v>
                </c:pt>
                <c:pt idx="232">
                  <c:v>52.4695833333333</c:v>
                </c:pt>
                <c:pt idx="233">
                  <c:v>53.4029166666666</c:v>
                </c:pt>
                <c:pt idx="234">
                  <c:v>39.44625</c:v>
                </c:pt>
                <c:pt idx="235">
                  <c:v>47.9633333333333</c:v>
                </c:pt>
                <c:pt idx="236">
                  <c:v>42.5022222222222</c:v>
                </c:pt>
                <c:pt idx="237">
                  <c:v>44.9416666666666</c:v>
                </c:pt>
                <c:pt idx="238">
                  <c:v>45.2042857142857</c:v>
                </c:pt>
                <c:pt idx="239">
                  <c:v>48.3220833333333</c:v>
                </c:pt>
                <c:pt idx="240">
                  <c:v>44.1816666666666</c:v>
                </c:pt>
                <c:pt idx="241">
                  <c:v>79.2887272727272</c:v>
                </c:pt>
                <c:pt idx="242">
                  <c:v>51.94125</c:v>
                </c:pt>
                <c:pt idx="243">
                  <c:v>49.0996666666666</c:v>
                </c:pt>
                <c:pt idx="244">
                  <c:v>66.7433333333333</c:v>
                </c:pt>
                <c:pt idx="245">
                  <c:v>59.95325</c:v>
                </c:pt>
                <c:pt idx="246">
                  <c:v>48.0525</c:v>
                </c:pt>
                <c:pt idx="247">
                  <c:v>43.4133333333333</c:v>
                </c:pt>
                <c:pt idx="248">
                  <c:v>41.1374999999999</c:v>
                </c:pt>
                <c:pt idx="249">
                  <c:v>54.3541666666666</c:v>
                </c:pt>
                <c:pt idx="250">
                  <c:v>50.5133333333333</c:v>
                </c:pt>
                <c:pt idx="251">
                  <c:v>59.3216666666666</c:v>
                </c:pt>
                <c:pt idx="252">
                  <c:v>70.6241666666666</c:v>
                </c:pt>
                <c:pt idx="253">
                  <c:v>75.6508333333333</c:v>
                </c:pt>
                <c:pt idx="254">
                  <c:v>48.5474999999999</c:v>
                </c:pt>
                <c:pt idx="255">
                  <c:v>45.3508333333333</c:v>
                </c:pt>
                <c:pt idx="256">
                  <c:v>47.2908333333333</c:v>
                </c:pt>
                <c:pt idx="257">
                  <c:v>60.9354166666666</c:v>
                </c:pt>
                <c:pt idx="258">
                  <c:v>60.8879166666666</c:v>
                </c:pt>
                <c:pt idx="259">
                  <c:v>73.6945833333333</c:v>
                </c:pt>
                <c:pt idx="260">
                  <c:v>57.9958333333333</c:v>
                </c:pt>
                <c:pt idx="261">
                  <c:v>49.68125</c:v>
                </c:pt>
                <c:pt idx="262">
                  <c:v>28.8027777777777</c:v>
                </c:pt>
                <c:pt idx="263">
                  <c:v>57.8879166666666</c:v>
                </c:pt>
                <c:pt idx="264">
                  <c:v>34.658125</c:v>
                </c:pt>
                <c:pt idx="265">
                  <c:v>42.6458333333333</c:v>
                </c:pt>
                <c:pt idx="266">
                  <c:v>38.7508333333333</c:v>
                </c:pt>
                <c:pt idx="267">
                  <c:v>44.8320833333333</c:v>
                </c:pt>
                <c:pt idx="268">
                  <c:v>37.4038888888888</c:v>
                </c:pt>
                <c:pt idx="269">
                  <c:v>46.27625</c:v>
                </c:pt>
                <c:pt idx="270">
                  <c:v>37.74875</c:v>
                </c:pt>
                <c:pt idx="271">
                  <c:v>46.2620833333333</c:v>
                </c:pt>
                <c:pt idx="272">
                  <c:v>39.8790909090909</c:v>
                </c:pt>
                <c:pt idx="273">
                  <c:v>47.3729166666666</c:v>
                </c:pt>
                <c:pt idx="274">
                  <c:v>40.5581818181818</c:v>
                </c:pt>
                <c:pt idx="275">
                  <c:v>53.5504166666666</c:v>
                </c:pt>
                <c:pt idx="276">
                  <c:v>47.15375</c:v>
                </c:pt>
                <c:pt idx="277">
                  <c:v>54.6083333333333</c:v>
                </c:pt>
                <c:pt idx="278">
                  <c:v>50.1270833333333</c:v>
                </c:pt>
                <c:pt idx="279">
                  <c:v>49.5308333333333</c:v>
                </c:pt>
                <c:pt idx="280">
                  <c:v>38.4625</c:v>
                </c:pt>
                <c:pt idx="281">
                  <c:v>47.2754166666666</c:v>
                </c:pt>
                <c:pt idx="282">
                  <c:v>45.8325</c:v>
                </c:pt>
                <c:pt idx="283">
                  <c:v>50.7429166666666</c:v>
                </c:pt>
                <c:pt idx="284">
                  <c:v>46.2624999999999</c:v>
                </c:pt>
                <c:pt idx="285">
                  <c:v>49.195</c:v>
                </c:pt>
                <c:pt idx="286">
                  <c:v>37.2570833333333</c:v>
                </c:pt>
                <c:pt idx="287">
                  <c:v>43.0333333333333</c:v>
                </c:pt>
                <c:pt idx="288">
                  <c:v>39.8964285714285</c:v>
                </c:pt>
                <c:pt idx="289">
                  <c:v>53.0875</c:v>
                </c:pt>
                <c:pt idx="290">
                  <c:v>44.0025</c:v>
                </c:pt>
                <c:pt idx="291">
                  <c:v>50.5866666666666</c:v>
                </c:pt>
                <c:pt idx="292">
                  <c:v>46.0270833333333</c:v>
                </c:pt>
                <c:pt idx="293">
                  <c:v>51.3929166666666</c:v>
                </c:pt>
                <c:pt idx="294">
                  <c:v>46.5908333333333</c:v>
                </c:pt>
                <c:pt idx="295">
                  <c:v>54.30375</c:v>
                </c:pt>
                <c:pt idx="296">
                  <c:v>45.06875</c:v>
                </c:pt>
                <c:pt idx="297">
                  <c:v>42.70625</c:v>
                </c:pt>
                <c:pt idx="298">
                  <c:v>35.2055555555555</c:v>
                </c:pt>
                <c:pt idx="299">
                  <c:v>49.2208333333333</c:v>
                </c:pt>
                <c:pt idx="300">
                  <c:v>42.534375</c:v>
                </c:pt>
                <c:pt idx="301">
                  <c:v>49.4140909090909</c:v>
                </c:pt>
                <c:pt idx="302">
                  <c:v>53.5806999999999</c:v>
                </c:pt>
                <c:pt idx="303">
                  <c:v>84.9220833333333</c:v>
                </c:pt>
                <c:pt idx="304">
                  <c:v>39.3469999999999</c:v>
                </c:pt>
                <c:pt idx="305">
                  <c:v>43.3159166666666</c:v>
                </c:pt>
                <c:pt idx="306">
                  <c:v>47.9022222222222</c:v>
                </c:pt>
                <c:pt idx="307">
                  <c:v>54.9801666666666</c:v>
                </c:pt>
                <c:pt idx="308">
                  <c:v>35.0899999999999</c:v>
                </c:pt>
                <c:pt idx="309">
                  <c:v>41.2283333333333</c:v>
                </c:pt>
                <c:pt idx="310">
                  <c:v>48.4129166666666</c:v>
                </c:pt>
                <c:pt idx="311">
                  <c:v>49.2199999999999</c:v>
                </c:pt>
                <c:pt idx="312">
                  <c:v>51.0470833333333</c:v>
                </c:pt>
                <c:pt idx="313">
                  <c:v>53.3279166666666</c:v>
                </c:pt>
                <c:pt idx="314">
                  <c:v>46.8425</c:v>
                </c:pt>
                <c:pt idx="315">
                  <c:v>56.6724999999999</c:v>
                </c:pt>
                <c:pt idx="316">
                  <c:v>42.86</c:v>
                </c:pt>
                <c:pt idx="317">
                  <c:v>53.1808333333333</c:v>
                </c:pt>
                <c:pt idx="318">
                  <c:v>40.8270833333333</c:v>
                </c:pt>
                <c:pt idx="319">
                  <c:v>51.91625</c:v>
                </c:pt>
                <c:pt idx="320">
                  <c:v>58.3075</c:v>
                </c:pt>
                <c:pt idx="321">
                  <c:v>79.13374999999991</c:v>
                </c:pt>
                <c:pt idx="322">
                  <c:v>52.4974999999999</c:v>
                </c:pt>
                <c:pt idx="323">
                  <c:v>47.9629166666666</c:v>
                </c:pt>
                <c:pt idx="324">
                  <c:v>62.5412499999999</c:v>
                </c:pt>
                <c:pt idx="325">
                  <c:v>79.1875</c:v>
                </c:pt>
                <c:pt idx="326">
                  <c:v>38.7470833333333</c:v>
                </c:pt>
                <c:pt idx="327">
                  <c:v>49.4170833333333</c:v>
                </c:pt>
                <c:pt idx="328">
                  <c:v>41.0108333333333</c:v>
                </c:pt>
                <c:pt idx="329">
                  <c:v>48.9662499999999</c:v>
                </c:pt>
                <c:pt idx="330">
                  <c:v>46.8566666666666</c:v>
                </c:pt>
                <c:pt idx="331">
                  <c:v>60.0674999999999</c:v>
                </c:pt>
                <c:pt idx="332">
                  <c:v>46.4858333333333</c:v>
                </c:pt>
                <c:pt idx="333">
                  <c:v>63.3799999999999</c:v>
                </c:pt>
                <c:pt idx="334">
                  <c:v>56.7758333333333</c:v>
                </c:pt>
                <c:pt idx="335">
                  <c:v>71.7616666666666</c:v>
                </c:pt>
                <c:pt idx="336">
                  <c:v>57.2154166666666</c:v>
                </c:pt>
                <c:pt idx="337">
                  <c:v>72.0716666666666</c:v>
                </c:pt>
                <c:pt idx="338">
                  <c:v>55.7891666666666</c:v>
                </c:pt>
                <c:pt idx="339">
                  <c:v>57.0787499999999</c:v>
                </c:pt>
                <c:pt idx="340">
                  <c:v>52.03875</c:v>
                </c:pt>
                <c:pt idx="341">
                  <c:v>57.935</c:v>
                </c:pt>
                <c:pt idx="342">
                  <c:v>38.5311111111111</c:v>
                </c:pt>
                <c:pt idx="343">
                  <c:v>51.3004166666666</c:v>
                </c:pt>
                <c:pt idx="344">
                  <c:v>35.748125</c:v>
                </c:pt>
                <c:pt idx="345">
                  <c:v>43.7841666666666</c:v>
                </c:pt>
                <c:pt idx="346">
                  <c:v>32.951</c:v>
                </c:pt>
                <c:pt idx="347">
                  <c:v>45.6595833333333</c:v>
                </c:pt>
                <c:pt idx="348">
                  <c:v>42.175909090909</c:v>
                </c:pt>
                <c:pt idx="349">
                  <c:v>45.81875</c:v>
                </c:pt>
                <c:pt idx="350">
                  <c:v>45.18125</c:v>
                </c:pt>
                <c:pt idx="351">
                  <c:v>59.6508333333333</c:v>
                </c:pt>
                <c:pt idx="352">
                  <c:v>53.0899999999999</c:v>
                </c:pt>
                <c:pt idx="353">
                  <c:v>59.6241666666666</c:v>
                </c:pt>
                <c:pt idx="354">
                  <c:v>52.5408333333333</c:v>
                </c:pt>
                <c:pt idx="355">
                  <c:v>52.7066666666666</c:v>
                </c:pt>
                <c:pt idx="356">
                  <c:v>50.46625</c:v>
                </c:pt>
                <c:pt idx="357">
                  <c:v>57.7133333333333</c:v>
                </c:pt>
                <c:pt idx="358">
                  <c:v>33.4791666666666</c:v>
                </c:pt>
                <c:pt idx="359">
                  <c:v>48.625</c:v>
                </c:pt>
                <c:pt idx="360">
                  <c:v>34.729375</c:v>
                </c:pt>
                <c:pt idx="361">
                  <c:v>54.0312499999999</c:v>
                </c:pt>
                <c:pt idx="362">
                  <c:v>80.35550000000001</c:v>
                </c:pt>
                <c:pt idx="363">
                  <c:v>197.626916666666</c:v>
                </c:pt>
                <c:pt idx="364">
                  <c:v>38.4015</c:v>
                </c:pt>
                <c:pt idx="365">
                  <c:v>43.8649166666666</c:v>
                </c:pt>
                <c:pt idx="366">
                  <c:v>44.8295</c:v>
                </c:pt>
                <c:pt idx="367">
                  <c:v>61.38075</c:v>
                </c:pt>
                <c:pt idx="368">
                  <c:v>26.1074999999999</c:v>
                </c:pt>
                <c:pt idx="369">
                  <c:v>45.7833333333333</c:v>
                </c:pt>
                <c:pt idx="370">
                  <c:v>51.35375</c:v>
                </c:pt>
                <c:pt idx="371">
                  <c:v>42.387</c:v>
                </c:pt>
                <c:pt idx="372">
                  <c:v>52.655</c:v>
                </c:pt>
                <c:pt idx="373">
                  <c:v>53.0366666666666</c:v>
                </c:pt>
                <c:pt idx="374">
                  <c:v>36.6645833333333</c:v>
                </c:pt>
                <c:pt idx="375">
                  <c:v>70.0175</c:v>
                </c:pt>
                <c:pt idx="376">
                  <c:v>45.7370833333333</c:v>
                </c:pt>
                <c:pt idx="377">
                  <c:v>47.9529166666666</c:v>
                </c:pt>
                <c:pt idx="378">
                  <c:v>48.6433333333333</c:v>
                </c:pt>
                <c:pt idx="379">
                  <c:v>53.9433333333333</c:v>
                </c:pt>
                <c:pt idx="380">
                  <c:v>78.1541666666666</c:v>
                </c:pt>
                <c:pt idx="381">
                  <c:v>72.4779166666666</c:v>
                </c:pt>
                <c:pt idx="382">
                  <c:v>43.2433333333333</c:v>
                </c:pt>
                <c:pt idx="383">
                  <c:v>67.4620833333333</c:v>
                </c:pt>
                <c:pt idx="384">
                  <c:v>50.9333333333333</c:v>
                </c:pt>
                <c:pt idx="385">
                  <c:v>50.8608333333333</c:v>
                </c:pt>
                <c:pt idx="386">
                  <c:v>46.8145833333333</c:v>
                </c:pt>
                <c:pt idx="387">
                  <c:v>65.9670833333333</c:v>
                </c:pt>
                <c:pt idx="388">
                  <c:v>52.4625</c:v>
                </c:pt>
                <c:pt idx="389">
                  <c:v>67.15375</c:v>
                </c:pt>
                <c:pt idx="390">
                  <c:v>57.93625</c:v>
                </c:pt>
                <c:pt idx="391">
                  <c:v>59.9316666666666</c:v>
                </c:pt>
                <c:pt idx="392">
                  <c:v>60.7225</c:v>
                </c:pt>
                <c:pt idx="393">
                  <c:v>59.85625</c:v>
                </c:pt>
                <c:pt idx="394">
                  <c:v>51.8199999999999</c:v>
                </c:pt>
                <c:pt idx="395">
                  <c:v>76.1416666666666</c:v>
                </c:pt>
                <c:pt idx="396">
                  <c:v>66.975</c:v>
                </c:pt>
                <c:pt idx="397">
                  <c:v>82.1716666666666</c:v>
                </c:pt>
                <c:pt idx="398">
                  <c:v>50.0162499999999</c:v>
                </c:pt>
                <c:pt idx="399">
                  <c:v>64.7133333333333</c:v>
                </c:pt>
                <c:pt idx="400">
                  <c:v>44.0225</c:v>
                </c:pt>
                <c:pt idx="401">
                  <c:v>54.5445833333333</c:v>
                </c:pt>
                <c:pt idx="402">
                  <c:v>44.4191666666666</c:v>
                </c:pt>
                <c:pt idx="403">
                  <c:v>74.7116666666666</c:v>
                </c:pt>
                <c:pt idx="404">
                  <c:v>43.5283333333333</c:v>
                </c:pt>
                <c:pt idx="405">
                  <c:v>58.1995833333333</c:v>
                </c:pt>
                <c:pt idx="406">
                  <c:v>38.4038888888888</c:v>
                </c:pt>
                <c:pt idx="407">
                  <c:v>48.52875</c:v>
                </c:pt>
                <c:pt idx="408">
                  <c:v>45.4545833333333</c:v>
                </c:pt>
                <c:pt idx="409">
                  <c:v>65.0912499999999</c:v>
                </c:pt>
                <c:pt idx="410">
                  <c:v>53.25375</c:v>
                </c:pt>
                <c:pt idx="411">
                  <c:v>62.6349999999999</c:v>
                </c:pt>
                <c:pt idx="412">
                  <c:v>43.7979166666666</c:v>
                </c:pt>
                <c:pt idx="413">
                  <c:v>74.7904166666666</c:v>
                </c:pt>
                <c:pt idx="414">
                  <c:v>54.195</c:v>
                </c:pt>
                <c:pt idx="415">
                  <c:v>81.42874999999999</c:v>
                </c:pt>
                <c:pt idx="416">
                  <c:v>61.5916666666666</c:v>
                </c:pt>
                <c:pt idx="417">
                  <c:v>84.005</c:v>
                </c:pt>
                <c:pt idx="418">
                  <c:v>73.07125</c:v>
                </c:pt>
                <c:pt idx="419">
                  <c:v>89.2516666666666</c:v>
                </c:pt>
                <c:pt idx="420">
                  <c:v>70.0245833333333</c:v>
                </c:pt>
                <c:pt idx="421">
                  <c:v>72.64</c:v>
                </c:pt>
                <c:pt idx="422">
                  <c:v>63.7191666666666</c:v>
                </c:pt>
                <c:pt idx="423">
                  <c:v>76.6804166666666</c:v>
                </c:pt>
                <c:pt idx="424">
                  <c:v>97.3719999999999</c:v>
                </c:pt>
                <c:pt idx="425">
                  <c:v>87.4750833333333</c:v>
                </c:pt>
                <c:pt idx="426">
                  <c:v>42.4478888888888</c:v>
                </c:pt>
                <c:pt idx="427">
                  <c:v>54.3791666666666</c:v>
                </c:pt>
                <c:pt idx="428">
                  <c:v>47.2263333333333</c:v>
                </c:pt>
                <c:pt idx="429">
                  <c:v>65.7411666666666</c:v>
                </c:pt>
                <c:pt idx="430">
                  <c:v>43.6204166666666</c:v>
                </c:pt>
                <c:pt idx="431">
                  <c:v>75.9479166666666</c:v>
                </c:pt>
                <c:pt idx="432">
                  <c:v>45.175</c:v>
                </c:pt>
                <c:pt idx="433">
                  <c:v>49.1033333333333</c:v>
                </c:pt>
                <c:pt idx="434">
                  <c:v>48.37875</c:v>
                </c:pt>
                <c:pt idx="435">
                  <c:v>49.6458333333333</c:v>
                </c:pt>
                <c:pt idx="436">
                  <c:v>52.8779166666666</c:v>
                </c:pt>
                <c:pt idx="437">
                  <c:v>98.38625</c:v>
                </c:pt>
                <c:pt idx="438">
                  <c:v>59.5904166666666</c:v>
                </c:pt>
                <c:pt idx="439">
                  <c:v>72.0966666666666</c:v>
                </c:pt>
                <c:pt idx="440">
                  <c:v>47.9270833333333</c:v>
                </c:pt>
                <c:pt idx="441">
                  <c:v>57.2433333333333</c:v>
                </c:pt>
                <c:pt idx="442">
                  <c:v>63.7583333333333</c:v>
                </c:pt>
                <c:pt idx="443">
                  <c:v>69.53083333333331</c:v>
                </c:pt>
                <c:pt idx="444">
                  <c:v>55.00875</c:v>
                </c:pt>
                <c:pt idx="445">
                  <c:v>67.9595833333333</c:v>
                </c:pt>
                <c:pt idx="446">
                  <c:v>58.4549999999999</c:v>
                </c:pt>
                <c:pt idx="447">
                  <c:v>59.5133333333333</c:v>
                </c:pt>
                <c:pt idx="448">
                  <c:v>62.10625</c:v>
                </c:pt>
                <c:pt idx="449">
                  <c:v>75.08374999999999</c:v>
                </c:pt>
                <c:pt idx="450">
                  <c:v>72.0675</c:v>
                </c:pt>
                <c:pt idx="451">
                  <c:v>69.1670833333333</c:v>
                </c:pt>
                <c:pt idx="452">
                  <c:v>47.7720833333333</c:v>
                </c:pt>
                <c:pt idx="453">
                  <c:v>57.9862499999999</c:v>
                </c:pt>
                <c:pt idx="454">
                  <c:v>53.97125</c:v>
                </c:pt>
                <c:pt idx="455">
                  <c:v>66.1008333333333</c:v>
                </c:pt>
                <c:pt idx="456">
                  <c:v>48.20625</c:v>
                </c:pt>
                <c:pt idx="457">
                  <c:v>63.6575</c:v>
                </c:pt>
                <c:pt idx="458">
                  <c:v>46.99</c:v>
                </c:pt>
                <c:pt idx="459">
                  <c:v>61.3383333333333</c:v>
                </c:pt>
                <c:pt idx="460">
                  <c:v>40.4195833333333</c:v>
                </c:pt>
                <c:pt idx="461">
                  <c:v>54.9216666666666</c:v>
                </c:pt>
                <c:pt idx="462">
                  <c:v>55.7437499999999</c:v>
                </c:pt>
                <c:pt idx="463">
                  <c:v>64.7841666666666</c:v>
                </c:pt>
                <c:pt idx="464">
                  <c:v>39.4079166666666</c:v>
                </c:pt>
                <c:pt idx="465">
                  <c:v>45.2983333333333</c:v>
                </c:pt>
                <c:pt idx="466">
                  <c:v>42.2027272727272</c:v>
                </c:pt>
                <c:pt idx="467">
                  <c:v>56.2558333333333</c:v>
                </c:pt>
                <c:pt idx="468">
                  <c:v>44.3475</c:v>
                </c:pt>
                <c:pt idx="469">
                  <c:v>60.9570833333333</c:v>
                </c:pt>
                <c:pt idx="470">
                  <c:v>46.7316666666666</c:v>
                </c:pt>
                <c:pt idx="471">
                  <c:v>56.8070833333333</c:v>
                </c:pt>
                <c:pt idx="472">
                  <c:v>41.4533333333333</c:v>
                </c:pt>
                <c:pt idx="473">
                  <c:v>56.3629166666666</c:v>
                </c:pt>
                <c:pt idx="474">
                  <c:v>44.2949999999999</c:v>
                </c:pt>
                <c:pt idx="475">
                  <c:v>56.6520833333333</c:v>
                </c:pt>
                <c:pt idx="476">
                  <c:v>54.3895833333333</c:v>
                </c:pt>
                <c:pt idx="477">
                  <c:v>79.1654166666666</c:v>
                </c:pt>
                <c:pt idx="478">
                  <c:v>54.53875</c:v>
                </c:pt>
                <c:pt idx="479">
                  <c:v>56.9908333333333</c:v>
                </c:pt>
                <c:pt idx="480">
                  <c:v>46.33375</c:v>
                </c:pt>
                <c:pt idx="481">
                  <c:v>59.1416666666666</c:v>
                </c:pt>
                <c:pt idx="482">
                  <c:v>39.8716666666666</c:v>
                </c:pt>
                <c:pt idx="483">
                  <c:v>42.4241666666666</c:v>
                </c:pt>
                <c:pt idx="484">
                  <c:v>31.8691666666666</c:v>
                </c:pt>
                <c:pt idx="485">
                  <c:v>51.9420833333333</c:v>
                </c:pt>
                <c:pt idx="486">
                  <c:v>71.97658333333329</c:v>
                </c:pt>
                <c:pt idx="487">
                  <c:v>55.5705</c:v>
                </c:pt>
                <c:pt idx="488">
                  <c:v>35.1788181818181</c:v>
                </c:pt>
                <c:pt idx="489">
                  <c:v>82.8085833333333</c:v>
                </c:pt>
                <c:pt idx="490">
                  <c:v>44.0227272727272</c:v>
                </c:pt>
                <c:pt idx="491">
                  <c:v>80.227</c:v>
                </c:pt>
                <c:pt idx="492">
                  <c:v>55.7558333333333</c:v>
                </c:pt>
                <c:pt idx="493">
                  <c:v>62.7508333333333</c:v>
                </c:pt>
                <c:pt idx="494">
                  <c:v>33.0433333333333</c:v>
                </c:pt>
                <c:pt idx="495">
                  <c:v>37.8445833333333</c:v>
                </c:pt>
                <c:pt idx="496">
                  <c:v>47.8799999999999</c:v>
                </c:pt>
                <c:pt idx="497">
                  <c:v>50.42</c:v>
                </c:pt>
                <c:pt idx="498">
                  <c:v>47.5070833333333</c:v>
                </c:pt>
                <c:pt idx="499">
                  <c:v>74.43333333333329</c:v>
                </c:pt>
                <c:pt idx="500">
                  <c:v>72.4670833333333</c:v>
                </c:pt>
                <c:pt idx="501">
                  <c:v>77.19625</c:v>
                </c:pt>
                <c:pt idx="502">
                  <c:v>52.41</c:v>
                </c:pt>
                <c:pt idx="503">
                  <c:v>73.8799999999999</c:v>
                </c:pt>
                <c:pt idx="504">
                  <c:v>62.4691666666666</c:v>
                </c:pt>
                <c:pt idx="505">
                  <c:v>70.3633333333333</c:v>
                </c:pt>
                <c:pt idx="506">
                  <c:v>48.3712499999999</c:v>
                </c:pt>
                <c:pt idx="507">
                  <c:v>88.02958333333331</c:v>
                </c:pt>
                <c:pt idx="508">
                  <c:v>51.3358333333333</c:v>
                </c:pt>
                <c:pt idx="509">
                  <c:v>65.3295833333333</c:v>
                </c:pt>
                <c:pt idx="510">
                  <c:v>53.7699999999999</c:v>
                </c:pt>
                <c:pt idx="511">
                  <c:v>63.9569999999999</c:v>
                </c:pt>
                <c:pt idx="512">
                  <c:v>51.33875</c:v>
                </c:pt>
                <c:pt idx="513">
                  <c:v>54.9345833333333</c:v>
                </c:pt>
                <c:pt idx="514">
                  <c:v>34.5225</c:v>
                </c:pt>
                <c:pt idx="515">
                  <c:v>54.93625</c:v>
                </c:pt>
                <c:pt idx="516">
                  <c:v>51.0729166666666</c:v>
                </c:pt>
                <c:pt idx="517">
                  <c:v>52.2945833333333</c:v>
                </c:pt>
                <c:pt idx="518">
                  <c:v>44.7266666666666</c:v>
                </c:pt>
                <c:pt idx="519">
                  <c:v>77.5175</c:v>
                </c:pt>
                <c:pt idx="520">
                  <c:v>49.5545833333333</c:v>
                </c:pt>
                <c:pt idx="521">
                  <c:v>52.4429166666666</c:v>
                </c:pt>
                <c:pt idx="522">
                  <c:v>49.8287499999999</c:v>
                </c:pt>
                <c:pt idx="523">
                  <c:v>67.5495833333333</c:v>
                </c:pt>
                <c:pt idx="524">
                  <c:v>48.2075</c:v>
                </c:pt>
                <c:pt idx="525">
                  <c:v>46.8087499999999</c:v>
                </c:pt>
                <c:pt idx="526">
                  <c:v>45.87375</c:v>
                </c:pt>
                <c:pt idx="527">
                  <c:v>47.7245833333333</c:v>
                </c:pt>
                <c:pt idx="528">
                  <c:v>28.8459999999999</c:v>
                </c:pt>
                <c:pt idx="529">
                  <c:v>60.2445833333333</c:v>
                </c:pt>
                <c:pt idx="530">
                  <c:v>36.31625</c:v>
                </c:pt>
                <c:pt idx="531">
                  <c:v>44.5374999999999</c:v>
                </c:pt>
                <c:pt idx="532">
                  <c:v>34.5533333333333</c:v>
                </c:pt>
                <c:pt idx="533">
                  <c:v>53.4024999999999</c:v>
                </c:pt>
                <c:pt idx="534">
                  <c:v>50.3558333333333</c:v>
                </c:pt>
                <c:pt idx="535">
                  <c:v>59.46375</c:v>
                </c:pt>
                <c:pt idx="536">
                  <c:v>50.2483333333333</c:v>
                </c:pt>
                <c:pt idx="537">
                  <c:v>52.9354166666666</c:v>
                </c:pt>
                <c:pt idx="538">
                  <c:v>61.7058333333333</c:v>
                </c:pt>
                <c:pt idx="539">
                  <c:v>63.6554166666666</c:v>
                </c:pt>
                <c:pt idx="540">
                  <c:v>55.8370833333333</c:v>
                </c:pt>
                <c:pt idx="541">
                  <c:v>51.7833333333333</c:v>
                </c:pt>
                <c:pt idx="542">
                  <c:v>51.995</c:v>
                </c:pt>
                <c:pt idx="543">
                  <c:v>60.6374999999999</c:v>
                </c:pt>
                <c:pt idx="544">
                  <c:v>44.73875</c:v>
                </c:pt>
                <c:pt idx="545">
                  <c:v>59.0162499999999</c:v>
                </c:pt>
                <c:pt idx="546">
                  <c:v>41.7096</c:v>
                </c:pt>
                <c:pt idx="547">
                  <c:v>56.2808333333333</c:v>
                </c:pt>
                <c:pt idx="548">
                  <c:v>35.24225</c:v>
                </c:pt>
                <c:pt idx="549">
                  <c:v>73.4006666666666</c:v>
                </c:pt>
                <c:pt idx="550">
                  <c:v>64.4280833333333</c:v>
                </c:pt>
                <c:pt idx="551">
                  <c:v>75.9522499999999</c:v>
                </c:pt>
                <c:pt idx="552">
                  <c:v>53.5320833333333</c:v>
                </c:pt>
                <c:pt idx="553">
                  <c:v>70.23333333333331</c:v>
                </c:pt>
                <c:pt idx="554">
                  <c:v>43.7925</c:v>
                </c:pt>
                <c:pt idx="555">
                  <c:v>43.9679166666666</c:v>
                </c:pt>
                <c:pt idx="556">
                  <c:v>51.145</c:v>
                </c:pt>
                <c:pt idx="557">
                  <c:v>44.2258333333333</c:v>
                </c:pt>
                <c:pt idx="558">
                  <c:v>62.5325</c:v>
                </c:pt>
                <c:pt idx="559">
                  <c:v>83.4608333333333</c:v>
                </c:pt>
                <c:pt idx="560">
                  <c:v>58.6229166666666</c:v>
                </c:pt>
                <c:pt idx="561">
                  <c:v>66.8308333333333</c:v>
                </c:pt>
                <c:pt idx="562">
                  <c:v>53.8358333333333</c:v>
                </c:pt>
                <c:pt idx="563">
                  <c:v>68.9475</c:v>
                </c:pt>
                <c:pt idx="564">
                  <c:v>60.9183333333333</c:v>
                </c:pt>
                <c:pt idx="565">
                  <c:v>65.825</c:v>
                </c:pt>
                <c:pt idx="566">
                  <c:v>45.2466666666666</c:v>
                </c:pt>
                <c:pt idx="567">
                  <c:v>93.7891666666666</c:v>
                </c:pt>
                <c:pt idx="568">
                  <c:v>45.9566666666666</c:v>
                </c:pt>
                <c:pt idx="569">
                  <c:v>71.9991666666666</c:v>
                </c:pt>
                <c:pt idx="570">
                  <c:v>37.19875</c:v>
                </c:pt>
                <c:pt idx="571">
                  <c:v>52.4466666666666</c:v>
                </c:pt>
                <c:pt idx="572">
                  <c:v>42.4991666666666</c:v>
                </c:pt>
                <c:pt idx="573">
                  <c:v>63.8075</c:v>
                </c:pt>
                <c:pt idx="574">
                  <c:v>54.5766666666666</c:v>
                </c:pt>
                <c:pt idx="575">
                  <c:v>55.9825</c:v>
                </c:pt>
                <c:pt idx="576">
                  <c:v>44.2991666666666</c:v>
                </c:pt>
                <c:pt idx="577">
                  <c:v>59.9891666666666</c:v>
                </c:pt>
                <c:pt idx="578">
                  <c:v>51.0329166666666</c:v>
                </c:pt>
                <c:pt idx="579">
                  <c:v>64.2191666666666</c:v>
                </c:pt>
                <c:pt idx="580">
                  <c:v>71.8358333333333</c:v>
                </c:pt>
                <c:pt idx="581">
                  <c:v>76.0375</c:v>
                </c:pt>
                <c:pt idx="582">
                  <c:v>53.73</c:v>
                </c:pt>
                <c:pt idx="583">
                  <c:v>76.7079166666666</c:v>
                </c:pt>
                <c:pt idx="584">
                  <c:v>49.93</c:v>
                </c:pt>
                <c:pt idx="585">
                  <c:v>56.1558333333333</c:v>
                </c:pt>
                <c:pt idx="586">
                  <c:v>49.8691666666666</c:v>
                </c:pt>
                <c:pt idx="587">
                  <c:v>57.0691666666666</c:v>
                </c:pt>
                <c:pt idx="588">
                  <c:v>42.99875</c:v>
                </c:pt>
                <c:pt idx="589">
                  <c:v>50.1279166666666</c:v>
                </c:pt>
                <c:pt idx="590">
                  <c:v>37.5587499999999</c:v>
                </c:pt>
                <c:pt idx="591">
                  <c:v>42.2962499999999</c:v>
                </c:pt>
                <c:pt idx="592">
                  <c:v>47.5333333333333</c:v>
                </c:pt>
                <c:pt idx="593">
                  <c:v>58.02375</c:v>
                </c:pt>
                <c:pt idx="594">
                  <c:v>57.10375</c:v>
                </c:pt>
                <c:pt idx="595">
                  <c:v>68.65208333333329</c:v>
                </c:pt>
                <c:pt idx="596">
                  <c:v>60.0491666666666</c:v>
                </c:pt>
                <c:pt idx="597">
                  <c:v>60.7708333333333</c:v>
                </c:pt>
                <c:pt idx="598">
                  <c:v>52.8570833333333</c:v>
                </c:pt>
                <c:pt idx="599">
                  <c:v>55.77875</c:v>
                </c:pt>
                <c:pt idx="600">
                  <c:v>45.5079166666666</c:v>
                </c:pt>
                <c:pt idx="601">
                  <c:v>57.3620833333333</c:v>
                </c:pt>
                <c:pt idx="602">
                  <c:v>65.62916666666661</c:v>
                </c:pt>
                <c:pt idx="603">
                  <c:v>67.6258333333333</c:v>
                </c:pt>
                <c:pt idx="604">
                  <c:v>51.22375</c:v>
                </c:pt>
                <c:pt idx="605">
                  <c:v>69.5866666666666</c:v>
                </c:pt>
                <c:pt idx="606">
                  <c:v>61.6116666666666</c:v>
                </c:pt>
                <c:pt idx="607">
                  <c:v>54.9283333333333</c:v>
                </c:pt>
                <c:pt idx="608">
                  <c:v>54.774375</c:v>
                </c:pt>
                <c:pt idx="609">
                  <c:v>57.5251666666666</c:v>
                </c:pt>
                <c:pt idx="610">
                  <c:v>55.5259166666666</c:v>
                </c:pt>
                <c:pt idx="611">
                  <c:v>93.17625</c:v>
                </c:pt>
                <c:pt idx="612">
                  <c:v>73.73925</c:v>
                </c:pt>
                <c:pt idx="613">
                  <c:v>67.3714166666666</c:v>
                </c:pt>
                <c:pt idx="614">
                  <c:v>54.0245833333333</c:v>
                </c:pt>
                <c:pt idx="615">
                  <c:v>56.475</c:v>
                </c:pt>
                <c:pt idx="616">
                  <c:v>50.3766666666666</c:v>
                </c:pt>
                <c:pt idx="617">
                  <c:v>41.9158333333333</c:v>
                </c:pt>
                <c:pt idx="618">
                  <c:v>42.0070833333333</c:v>
                </c:pt>
                <c:pt idx="619">
                  <c:v>48.2645833333333</c:v>
                </c:pt>
                <c:pt idx="620">
                  <c:v>57.5816666666666</c:v>
                </c:pt>
                <c:pt idx="621">
                  <c:v>81.2558333333333</c:v>
                </c:pt>
                <c:pt idx="622">
                  <c:v>50.5095833333333</c:v>
                </c:pt>
                <c:pt idx="623">
                  <c:v>61.9158333333333</c:v>
                </c:pt>
                <c:pt idx="624">
                  <c:v>44.4520833333333</c:v>
                </c:pt>
                <c:pt idx="625">
                  <c:v>66.2733333333333</c:v>
                </c:pt>
                <c:pt idx="626">
                  <c:v>56.90625</c:v>
                </c:pt>
                <c:pt idx="627">
                  <c:v>65.3175</c:v>
                </c:pt>
                <c:pt idx="628">
                  <c:v>63.1516666666666</c:v>
                </c:pt>
                <c:pt idx="629">
                  <c:v>78.0254166666666</c:v>
                </c:pt>
                <c:pt idx="630">
                  <c:v>50.1358333333333</c:v>
                </c:pt>
                <c:pt idx="631">
                  <c:v>74.4545833333333</c:v>
                </c:pt>
                <c:pt idx="632">
                  <c:v>47.6004166666666</c:v>
                </c:pt>
                <c:pt idx="633">
                  <c:v>54.03875</c:v>
                </c:pt>
                <c:pt idx="634">
                  <c:v>53.2404166666666</c:v>
                </c:pt>
                <c:pt idx="635">
                  <c:v>79.7545833333333</c:v>
                </c:pt>
                <c:pt idx="636">
                  <c:v>46.8712499999999</c:v>
                </c:pt>
                <c:pt idx="637">
                  <c:v>73.2675</c:v>
                </c:pt>
                <c:pt idx="638">
                  <c:v>49.975</c:v>
                </c:pt>
                <c:pt idx="639">
                  <c:v>77.7662499999999</c:v>
                </c:pt>
                <c:pt idx="640">
                  <c:v>56.20375</c:v>
                </c:pt>
                <c:pt idx="641">
                  <c:v>74.7445833333333</c:v>
                </c:pt>
                <c:pt idx="642">
                  <c:v>55.78375</c:v>
                </c:pt>
                <c:pt idx="643">
                  <c:v>48.4945833333333</c:v>
                </c:pt>
                <c:pt idx="644">
                  <c:v>33.2994444444444</c:v>
                </c:pt>
                <c:pt idx="645">
                  <c:v>40.535</c:v>
                </c:pt>
                <c:pt idx="646">
                  <c:v>33.345</c:v>
                </c:pt>
                <c:pt idx="647">
                  <c:v>44.9583333333333</c:v>
                </c:pt>
                <c:pt idx="648">
                  <c:v>38.8475</c:v>
                </c:pt>
                <c:pt idx="649">
                  <c:v>56.4879166666666</c:v>
                </c:pt>
                <c:pt idx="650">
                  <c:v>44.54875</c:v>
                </c:pt>
                <c:pt idx="651">
                  <c:v>54.9779166666666</c:v>
                </c:pt>
                <c:pt idx="652">
                  <c:v>36.4375</c:v>
                </c:pt>
                <c:pt idx="653">
                  <c:v>56.4187499999999</c:v>
                </c:pt>
                <c:pt idx="654">
                  <c:v>54.0883333333333</c:v>
                </c:pt>
                <c:pt idx="655">
                  <c:v>46.5124999999999</c:v>
                </c:pt>
                <c:pt idx="656">
                  <c:v>45.9966666666666</c:v>
                </c:pt>
                <c:pt idx="657">
                  <c:v>48.3140909090909</c:v>
                </c:pt>
                <c:pt idx="658">
                  <c:v>44.3228571428571</c:v>
                </c:pt>
                <c:pt idx="659">
                  <c:v>39.0049999999999</c:v>
                </c:pt>
                <c:pt idx="660">
                  <c:v>32.4338888888888</c:v>
                </c:pt>
                <c:pt idx="661">
                  <c:v>54.3170833333333</c:v>
                </c:pt>
                <c:pt idx="662">
                  <c:v>54.1154166666666</c:v>
                </c:pt>
                <c:pt idx="663">
                  <c:v>55.4416666666666</c:v>
                </c:pt>
                <c:pt idx="664">
                  <c:v>55.4337499999999</c:v>
                </c:pt>
                <c:pt idx="665">
                  <c:v>42.2208333333333</c:v>
                </c:pt>
                <c:pt idx="666">
                  <c:v>39.7412499999999</c:v>
                </c:pt>
                <c:pt idx="667">
                  <c:v>47.6275</c:v>
                </c:pt>
                <c:pt idx="668">
                  <c:v>51.69725</c:v>
                </c:pt>
                <c:pt idx="669">
                  <c:v>91.08674999999999</c:v>
                </c:pt>
                <c:pt idx="670">
                  <c:v>108.491333333333</c:v>
                </c:pt>
                <c:pt idx="671">
                  <c:v>103.1505</c:v>
                </c:pt>
                <c:pt idx="672">
                  <c:v>44.5545</c:v>
                </c:pt>
                <c:pt idx="673">
                  <c:v>56.4591666666666</c:v>
                </c:pt>
                <c:pt idx="674">
                  <c:v>45.98625</c:v>
                </c:pt>
                <c:pt idx="675">
                  <c:v>45.4258333333333</c:v>
                </c:pt>
                <c:pt idx="676">
                  <c:v>39.857</c:v>
                </c:pt>
                <c:pt idx="677">
                  <c:v>42.8686363636363</c:v>
                </c:pt>
                <c:pt idx="678">
                  <c:v>37.8484999999999</c:v>
                </c:pt>
                <c:pt idx="679">
                  <c:v>47.80625</c:v>
                </c:pt>
                <c:pt idx="680">
                  <c:v>60.9220833333333</c:v>
                </c:pt>
                <c:pt idx="681">
                  <c:v>62.5266666666666</c:v>
                </c:pt>
                <c:pt idx="682">
                  <c:v>80.0262499999999</c:v>
                </c:pt>
                <c:pt idx="683">
                  <c:v>93.38125</c:v>
                </c:pt>
                <c:pt idx="684">
                  <c:v>52.6329166666666</c:v>
                </c:pt>
                <c:pt idx="685">
                  <c:v>66.2979166666666</c:v>
                </c:pt>
                <c:pt idx="686">
                  <c:v>41.9358333333333</c:v>
                </c:pt>
                <c:pt idx="687">
                  <c:v>47.5566666666666</c:v>
                </c:pt>
                <c:pt idx="688">
                  <c:v>51.5362499999999</c:v>
                </c:pt>
                <c:pt idx="689">
                  <c:v>58.0066666666666</c:v>
                </c:pt>
                <c:pt idx="690">
                  <c:v>55.4245833333333</c:v>
                </c:pt>
                <c:pt idx="691">
                  <c:v>69.6895833333333</c:v>
                </c:pt>
                <c:pt idx="692">
                  <c:v>56.5733333333333</c:v>
                </c:pt>
                <c:pt idx="693">
                  <c:v>89.4145833333333</c:v>
                </c:pt>
                <c:pt idx="694">
                  <c:v>65.42541666666661</c:v>
                </c:pt>
                <c:pt idx="695">
                  <c:v>79.21833333333331</c:v>
                </c:pt>
                <c:pt idx="696">
                  <c:v>61.0904166666666</c:v>
                </c:pt>
                <c:pt idx="697">
                  <c:v>82.68458333333329</c:v>
                </c:pt>
                <c:pt idx="698">
                  <c:v>58.4845833333333</c:v>
                </c:pt>
                <c:pt idx="699">
                  <c:v>88.3529166666666</c:v>
                </c:pt>
                <c:pt idx="700">
                  <c:v>68.3441666666666</c:v>
                </c:pt>
                <c:pt idx="701">
                  <c:v>54.7549999999999</c:v>
                </c:pt>
                <c:pt idx="702">
                  <c:v>57.5662499999999</c:v>
                </c:pt>
                <c:pt idx="703">
                  <c:v>53.73375</c:v>
                </c:pt>
                <c:pt idx="704">
                  <c:v>59.6970833333333</c:v>
                </c:pt>
                <c:pt idx="705">
                  <c:v>51.7345833333333</c:v>
                </c:pt>
                <c:pt idx="706">
                  <c:v>38.4233333333333</c:v>
                </c:pt>
                <c:pt idx="707">
                  <c:v>44.9495833333333</c:v>
                </c:pt>
                <c:pt idx="708">
                  <c:v>44.59</c:v>
                </c:pt>
                <c:pt idx="709">
                  <c:v>48.775</c:v>
                </c:pt>
                <c:pt idx="710">
                  <c:v>46.7908333333333</c:v>
                </c:pt>
                <c:pt idx="711">
                  <c:v>56.9729166666666</c:v>
                </c:pt>
                <c:pt idx="712">
                  <c:v>46.9695833333333</c:v>
                </c:pt>
                <c:pt idx="713">
                  <c:v>48.4270833333333</c:v>
                </c:pt>
                <c:pt idx="714">
                  <c:v>42.3508333333333</c:v>
                </c:pt>
                <c:pt idx="715">
                  <c:v>40.6808333333333</c:v>
                </c:pt>
                <c:pt idx="716">
                  <c:v>37.1666666666666</c:v>
                </c:pt>
                <c:pt idx="717">
                  <c:v>38.9608333333333</c:v>
                </c:pt>
                <c:pt idx="718">
                  <c:v>40.2654166666666</c:v>
                </c:pt>
                <c:pt idx="719">
                  <c:v>42.8674999999999</c:v>
                </c:pt>
                <c:pt idx="720">
                  <c:v>49.3962499999999</c:v>
                </c:pt>
                <c:pt idx="721">
                  <c:v>41.4558333333333</c:v>
                </c:pt>
                <c:pt idx="722">
                  <c:v>33.3677272727272</c:v>
                </c:pt>
                <c:pt idx="723">
                  <c:v>43.60125</c:v>
                </c:pt>
                <c:pt idx="724">
                  <c:v>45.1020833333333</c:v>
                </c:pt>
                <c:pt idx="725">
                  <c:v>48.5054166666666</c:v>
                </c:pt>
                <c:pt idx="726">
                  <c:v>40.7454166666666</c:v>
                </c:pt>
                <c:pt idx="727">
                  <c:v>52.2662499999999</c:v>
                </c:pt>
                <c:pt idx="728">
                  <c:v>44.8895833333333</c:v>
                </c:pt>
                <c:pt idx="729">
                  <c:v>42.4995833333333</c:v>
                </c:pt>
                <c:pt idx="730">
                  <c:v>108.187499999999</c:v>
                </c:pt>
                <c:pt idx="731">
                  <c:v>111.245</c:v>
                </c:pt>
                <c:pt idx="732">
                  <c:v>110.513333333333</c:v>
                </c:pt>
                <c:pt idx="733">
                  <c:v>109.415</c:v>
                </c:pt>
                <c:pt idx="734">
                  <c:v>109.898333333333</c:v>
                </c:pt>
                <c:pt idx="735">
                  <c:v>111.870833333333</c:v>
                </c:pt>
                <c:pt idx="736">
                  <c:v>108.641</c:v>
                </c:pt>
                <c:pt idx="737">
                  <c:v>112.475</c:v>
                </c:pt>
                <c:pt idx="738">
                  <c:v>111.093333333333</c:v>
                </c:pt>
                <c:pt idx="739">
                  <c:v>111.433636363636</c:v>
                </c:pt>
                <c:pt idx="740">
                  <c:v>110.707</c:v>
                </c:pt>
                <c:pt idx="741">
                  <c:v>108.410833333333</c:v>
                </c:pt>
                <c:pt idx="742">
                  <c:v>110.375833333333</c:v>
                </c:pt>
                <c:pt idx="743">
                  <c:v>110.207499999999</c:v>
                </c:pt>
                <c:pt idx="744">
                  <c:v>111.74</c:v>
                </c:pt>
                <c:pt idx="745">
                  <c:v>111.213333333333</c:v>
                </c:pt>
                <c:pt idx="746">
                  <c:v>108.968333333333</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c:v>
                </c:pt>
                <c:pt idx="760">
                  <c:v>112.73</c:v>
                </c:pt>
                <c:pt idx="761">
                  <c:v>111.525</c:v>
                </c:pt>
                <c:pt idx="762">
                  <c:v>110.448333333333</c:v>
                </c:pt>
                <c:pt idx="763">
                  <c:v>109.194166666666</c:v>
                </c:pt>
                <c:pt idx="764">
                  <c:v>112.3375</c:v>
                </c:pt>
                <c:pt idx="765">
                  <c:v>109.475</c:v>
                </c:pt>
                <c:pt idx="766">
                  <c:v>109.988571428571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111.340833333333</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111.239166666666</c:v>
                </c:pt>
                <c:pt idx="784">
                  <c:v>110.66</c:v>
                </c:pt>
                <c:pt idx="785">
                  <c:v>110.686666666666</c:v>
                </c:pt>
                <c:pt idx="786">
                  <c:v>110.626666666666</c:v>
                </c:pt>
                <c:pt idx="787">
                  <c:v>111.218333333333</c:v>
                </c:pt>
                <c:pt idx="788">
                  <c:v>110.458333333333</c:v>
                </c:pt>
                <c:pt idx="789">
                  <c:v>109.5825</c:v>
                </c:pt>
                <c:pt idx="790">
                  <c:v>110.054166666666</c:v>
                </c:pt>
                <c:pt idx="791">
                  <c:v>110.781666666666</c:v>
                </c:pt>
                <c:pt idx="792">
                  <c:v>112.41</c:v>
                </c:pt>
                <c:pt idx="793">
                  <c:v>110.198333333333</c:v>
                </c:pt>
                <c:pt idx="794">
                  <c:v>110.217499999999</c:v>
                </c:pt>
                <c:pt idx="795">
                  <c:v>110.13</c:v>
                </c:pt>
                <c:pt idx="796">
                  <c:v>109.869999999999</c:v>
                </c:pt>
                <c:pt idx="797">
                  <c:v>110.466666666666</c:v>
                </c:pt>
                <c:pt idx="798">
                  <c:v>110.5425</c:v>
                </c:pt>
                <c:pt idx="799">
                  <c:v>110.200833333333</c:v>
                </c:pt>
                <c:pt idx="800">
                  <c:v>111.087499999999</c:v>
                </c:pt>
                <c:pt idx="801">
                  <c:v>111.925833333333</c:v>
                </c:pt>
                <c:pt idx="802">
                  <c:v>112.255</c:v>
                </c:pt>
                <c:pt idx="803">
                  <c:v>109.486666666666</c:v>
                </c:pt>
                <c:pt idx="804">
                  <c:v>109.698333333333</c:v>
                </c:pt>
                <c:pt idx="805">
                  <c:v>111.646666666666</c:v>
                </c:pt>
                <c:pt idx="806">
                  <c:v>111.567777777777</c:v>
                </c:pt>
                <c:pt idx="807">
                  <c:v>109.755833333333</c:v>
                </c:pt>
                <c:pt idx="808">
                  <c:v>109.170909090909</c:v>
                </c:pt>
                <c:pt idx="809">
                  <c:v>111.1325</c:v>
                </c:pt>
                <c:pt idx="810">
                  <c:v>109.654166666666</c:v>
                </c:pt>
                <c:pt idx="811">
                  <c:v>109.68</c:v>
                </c:pt>
                <c:pt idx="812">
                  <c:v>110.405833333333</c:v>
                </c:pt>
                <c:pt idx="813">
                  <c:v>112.8225</c:v>
                </c:pt>
                <c:pt idx="814">
                  <c:v>110.1425</c:v>
                </c:pt>
                <c:pt idx="815">
                  <c:v>109.690833333333</c:v>
                </c:pt>
                <c:pt idx="816">
                  <c:v>109.825833333333</c:v>
                </c:pt>
                <c:pt idx="817">
                  <c:v>111.9975</c:v>
                </c:pt>
                <c:pt idx="818">
                  <c:v>111.880833333333</c:v>
                </c:pt>
                <c:pt idx="819">
                  <c:v>112.263333333333</c:v>
                </c:pt>
                <c:pt idx="820">
                  <c:v>110.1575</c:v>
                </c:pt>
                <c:pt idx="821">
                  <c:v>111.238333333333</c:v>
                </c:pt>
                <c:pt idx="822">
                  <c:v>110.713333333333</c:v>
                </c:pt>
                <c:pt idx="823">
                  <c:v>109.839166666666</c:v>
                </c:pt>
                <c:pt idx="824">
                  <c:v>111.431666666666</c:v>
                </c:pt>
                <c:pt idx="825">
                  <c:v>111.125833333333</c:v>
                </c:pt>
                <c:pt idx="826">
                  <c:v>111.320999999999</c:v>
                </c:pt>
                <c:pt idx="827">
                  <c:v>111.665</c:v>
                </c:pt>
                <c:pt idx="828">
                  <c:v>111.086249999999</c:v>
                </c:pt>
                <c:pt idx="829">
                  <c:v>110.289166666666</c:v>
                </c:pt>
                <c:pt idx="830">
                  <c:v>111.447499999999</c:v>
                </c:pt>
                <c:pt idx="831">
                  <c:v>111.652499999999</c:v>
                </c:pt>
                <c:pt idx="832">
                  <c:v>110.511666666666</c:v>
                </c:pt>
                <c:pt idx="833">
                  <c:v>111.26</c:v>
                </c:pt>
                <c:pt idx="834">
                  <c:v>108.296666666666</c:v>
                </c:pt>
                <c:pt idx="835">
                  <c:v>110.400833333333</c:v>
                </c:pt>
                <c:pt idx="836">
                  <c:v>109.865</c:v>
                </c:pt>
                <c:pt idx="837">
                  <c:v>110.7425</c:v>
                </c:pt>
                <c:pt idx="838">
                  <c:v>110.730833333333</c:v>
                </c:pt>
                <c:pt idx="839">
                  <c:v>108.715833333333</c:v>
                </c:pt>
                <c:pt idx="840">
                  <c:v>109.4475</c:v>
                </c:pt>
                <c:pt idx="841">
                  <c:v>111.644999999999</c:v>
                </c:pt>
                <c:pt idx="842">
                  <c:v>111.014999999999</c:v>
                </c:pt>
                <c:pt idx="843">
                  <c:v>110.439166666666</c:v>
                </c:pt>
                <c:pt idx="844">
                  <c:v>109.7925</c:v>
                </c:pt>
                <c:pt idx="845">
                  <c:v>110.529166666666</c:v>
                </c:pt>
                <c:pt idx="846">
                  <c:v>110.634166666666</c:v>
                </c:pt>
                <c:pt idx="847">
                  <c:v>109.004166666666</c:v>
                </c:pt>
                <c:pt idx="848">
                  <c:v>110.425</c:v>
                </c:pt>
                <c:pt idx="849">
                  <c:v>110.660833333333</c:v>
                </c:pt>
                <c:pt idx="850">
                  <c:v>110.2175</c:v>
                </c:pt>
                <c:pt idx="851">
                  <c:v>109.5225</c:v>
                </c:pt>
                <c:pt idx="852">
                  <c:v>111.56</c:v>
                </c:pt>
                <c:pt idx="853">
                  <c:v>108.58</c:v>
                </c:pt>
                <c:pt idx="854">
                  <c:v>110.815833333333</c:v>
                </c:pt>
                <c:pt idx="855">
                  <c:v>110.408333333333</c:v>
                </c:pt>
                <c:pt idx="856">
                  <c:v>111.223333333333</c:v>
                </c:pt>
                <c:pt idx="857">
                  <c:v>109.500833333333</c:v>
                </c:pt>
                <c:pt idx="858">
                  <c:v>111.568888888888</c:v>
                </c:pt>
                <c:pt idx="859">
                  <c:v>109.425</c:v>
                </c:pt>
                <c:pt idx="860">
                  <c:v>110.594</c:v>
                </c:pt>
                <c:pt idx="861">
                  <c:v>111.001666666666</c:v>
                </c:pt>
                <c:pt idx="862">
                  <c:v>110.672222222222</c:v>
                </c:pt>
                <c:pt idx="863">
                  <c:v>110.750833333333</c:v>
                </c:pt>
                <c:pt idx="864">
                  <c:v>109.534545454545</c:v>
                </c:pt>
                <c:pt idx="865">
                  <c:v>111.825833333333</c:v>
                </c:pt>
                <c:pt idx="866">
                  <c:v>109.937499999999</c:v>
                </c:pt>
                <c:pt idx="867">
                  <c:v>110.033333333333</c:v>
                </c:pt>
                <c:pt idx="868">
                  <c:v>110.322499999999</c:v>
                </c:pt>
                <c:pt idx="869">
                  <c:v>112.010833333333</c:v>
                </c:pt>
                <c:pt idx="870">
                  <c:v>111.680833333333</c:v>
                </c:pt>
                <c:pt idx="871">
                  <c:v>110.705833333333</c:v>
                </c:pt>
                <c:pt idx="872">
                  <c:v>109.649999999999</c:v>
                </c:pt>
                <c:pt idx="873">
                  <c:v>110.38</c:v>
                </c:pt>
                <c:pt idx="874">
                  <c:v>112.0725</c:v>
                </c:pt>
                <c:pt idx="875">
                  <c:v>110.425454545454</c:v>
                </c:pt>
                <c:pt idx="876">
                  <c:v>107.849</c:v>
                </c:pt>
                <c:pt idx="877">
                  <c:v>109.603333333333</c:v>
                </c:pt>
                <c:pt idx="878">
                  <c:v>110.657142857142</c:v>
                </c:pt>
                <c:pt idx="879">
                  <c:v>110.185833333333</c:v>
                </c:pt>
                <c:pt idx="880">
                  <c:v>108.954999999999</c:v>
                </c:pt>
                <c:pt idx="881">
                  <c:v>111.346666666666</c:v>
                </c:pt>
                <c:pt idx="882">
                  <c:v>109.241666666666</c:v>
                </c:pt>
                <c:pt idx="883">
                  <c:v>110.784166666666</c:v>
                </c:pt>
                <c:pt idx="884">
                  <c:v>110.381666666666</c:v>
                </c:pt>
                <c:pt idx="885">
                  <c:v>110.847499999999</c:v>
                </c:pt>
                <c:pt idx="886">
                  <c:v>110.451666666666</c:v>
                </c:pt>
                <c:pt idx="887">
                  <c:v>110.620833333333</c:v>
                </c:pt>
                <c:pt idx="888">
                  <c:v>110.661818181818</c:v>
                </c:pt>
                <c:pt idx="889">
                  <c:v>109.991666666666</c:v>
                </c:pt>
                <c:pt idx="890">
                  <c:v>111.174444444444</c:v>
                </c:pt>
                <c:pt idx="891">
                  <c:v>111.3525</c:v>
                </c:pt>
                <c:pt idx="892">
                  <c:v>111.416249999999</c:v>
                </c:pt>
                <c:pt idx="893">
                  <c:v>112.174</c:v>
                </c:pt>
                <c:pt idx="894">
                  <c:v>109.81</c:v>
                </c:pt>
                <c:pt idx="895">
                  <c:v>108.751818181818</c:v>
                </c:pt>
                <c:pt idx="896">
                  <c:v>112.31875</c:v>
                </c:pt>
                <c:pt idx="897">
                  <c:v>110.475833333333</c:v>
                </c:pt>
                <c:pt idx="898">
                  <c:v>110.975714285714</c:v>
                </c:pt>
                <c:pt idx="899">
                  <c:v>109.715833333333</c:v>
                </c:pt>
                <c:pt idx="900">
                  <c:v>111.194166666666</c:v>
                </c:pt>
                <c:pt idx="901">
                  <c:v>111.438333333333</c:v>
                </c:pt>
                <c:pt idx="902">
                  <c:v>111.075555555555</c:v>
                </c:pt>
                <c:pt idx="903">
                  <c:v>111.923333333333</c:v>
                </c:pt>
                <c:pt idx="904">
                  <c:v>109.86</c:v>
                </c:pt>
                <c:pt idx="905">
                  <c:v>111.731111111111</c:v>
                </c:pt>
                <c:pt idx="906">
                  <c:v>109.65</c:v>
                </c:pt>
                <c:pt idx="907">
                  <c:v>109.644444444444</c:v>
                </c:pt>
                <c:pt idx="908">
                  <c:v>113.766666666666</c:v>
                </c:pt>
                <c:pt idx="909">
                  <c:v>109.075</c:v>
                </c:pt>
                <c:pt idx="910">
                  <c:v>94.1583333333333</c:v>
                </c:pt>
                <c:pt idx="911">
                  <c:v>95.01</c:v>
                </c:pt>
                <c:pt idx="912">
                  <c:v>97.0042857142857</c:v>
                </c:pt>
                <c:pt idx="913">
                  <c:v>91.095</c:v>
                </c:pt>
                <c:pt idx="914">
                  <c:v>93.65333333333329</c:v>
                </c:pt>
                <c:pt idx="915">
                  <c:v>93.1499999999999</c:v>
                </c:pt>
                <c:pt idx="916">
                  <c:v>91.3191666666666</c:v>
                </c:pt>
                <c:pt idx="917">
                  <c:v>92.2424999999999</c:v>
                </c:pt>
                <c:pt idx="918">
                  <c:v>94.6399999999999</c:v>
                </c:pt>
                <c:pt idx="919">
                  <c:v>93.1941666666666</c:v>
                </c:pt>
                <c:pt idx="920">
                  <c:v>93.35</c:v>
                </c:pt>
                <c:pt idx="921">
                  <c:v>90.4625</c:v>
                </c:pt>
                <c:pt idx="922">
                  <c:v>98.07</c:v>
                </c:pt>
                <c:pt idx="923">
                  <c:v>92.2858333333333</c:v>
                </c:pt>
                <c:pt idx="924">
                  <c:v>95.5274999999999</c:v>
                </c:pt>
                <c:pt idx="925">
                  <c:v>94.65333333333329</c:v>
                </c:pt>
                <c:pt idx="926">
                  <c:v>90.4866666666666</c:v>
                </c:pt>
                <c:pt idx="927">
                  <c:v>93.8391666666666</c:v>
                </c:pt>
                <c:pt idx="928">
                  <c:v>94.4691666666666</c:v>
                </c:pt>
                <c:pt idx="929">
                  <c:v>93.63249999999999</c:v>
                </c:pt>
                <c:pt idx="930">
                  <c:v>95.8958333333333</c:v>
                </c:pt>
                <c:pt idx="931">
                  <c:v>91.8391666666666</c:v>
                </c:pt>
                <c:pt idx="932">
                  <c:v>93.1374999999999</c:v>
                </c:pt>
                <c:pt idx="933">
                  <c:v>94.0925</c:v>
                </c:pt>
                <c:pt idx="934">
                  <c:v>92.8508333333333</c:v>
                </c:pt>
                <c:pt idx="935">
                  <c:v>95.7441666666666</c:v>
                </c:pt>
                <c:pt idx="936">
                  <c:v>92.7408333333333</c:v>
                </c:pt>
                <c:pt idx="937">
                  <c:v>90.0875</c:v>
                </c:pt>
                <c:pt idx="938">
                  <c:v>92.1524999999999</c:v>
                </c:pt>
                <c:pt idx="939">
                  <c:v>95.6875</c:v>
                </c:pt>
                <c:pt idx="940">
                  <c:v>91.1925</c:v>
                </c:pt>
                <c:pt idx="941">
                  <c:v>93.9166666666666</c:v>
                </c:pt>
                <c:pt idx="942">
                  <c:v>90.2541666666666</c:v>
                </c:pt>
                <c:pt idx="943">
                  <c:v>93.1008333333333</c:v>
                </c:pt>
                <c:pt idx="944">
                  <c:v>96.1633333333333</c:v>
                </c:pt>
                <c:pt idx="945">
                  <c:v>92.9725</c:v>
                </c:pt>
                <c:pt idx="946">
                  <c:v>88.9099999999999</c:v>
                </c:pt>
                <c:pt idx="947">
                  <c:v>93.1424999999999</c:v>
                </c:pt>
                <c:pt idx="948">
                  <c:v>93.2408333333333</c:v>
                </c:pt>
                <c:pt idx="949">
                  <c:v>91.87083333333329</c:v>
                </c:pt>
                <c:pt idx="950">
                  <c:v>92.87333333333331</c:v>
                </c:pt>
                <c:pt idx="951">
                  <c:v>88.7075</c:v>
                </c:pt>
                <c:pt idx="952">
                  <c:v>92.9283333333333</c:v>
                </c:pt>
                <c:pt idx="953">
                  <c:v>94.2166666666666</c:v>
                </c:pt>
                <c:pt idx="954">
                  <c:v>90.96833333333331</c:v>
                </c:pt>
                <c:pt idx="955">
                  <c:v>93.7708333333333</c:v>
                </c:pt>
                <c:pt idx="956">
                  <c:v>97.5008333333333</c:v>
                </c:pt>
                <c:pt idx="957">
                  <c:v>95.9941666666666</c:v>
                </c:pt>
                <c:pt idx="958">
                  <c:v>92.9541666666666</c:v>
                </c:pt>
                <c:pt idx="959">
                  <c:v>93.9225</c:v>
                </c:pt>
                <c:pt idx="960">
                  <c:v>94.0666666666666</c:v>
                </c:pt>
                <c:pt idx="961">
                  <c:v>91.63833333333331</c:v>
                </c:pt>
                <c:pt idx="962">
                  <c:v>92.29333333333329</c:v>
                </c:pt>
                <c:pt idx="963">
                  <c:v>90.27249999999999</c:v>
                </c:pt>
                <c:pt idx="964">
                  <c:v>96.4383333333333</c:v>
                </c:pt>
                <c:pt idx="965">
                  <c:v>93.6675</c:v>
                </c:pt>
                <c:pt idx="966">
                  <c:v>90.6622222222222</c:v>
                </c:pt>
                <c:pt idx="967">
                  <c:v>93.67666666666661</c:v>
                </c:pt>
                <c:pt idx="968">
                  <c:v>89.3971428571428</c:v>
                </c:pt>
                <c:pt idx="969">
                  <c:v>93.32583333333331</c:v>
                </c:pt>
                <c:pt idx="970">
                  <c:v>95.8975</c:v>
                </c:pt>
                <c:pt idx="971">
                  <c:v>91.9563636363636</c:v>
                </c:pt>
                <c:pt idx="972">
                  <c:v>92.4628571428571</c:v>
                </c:pt>
                <c:pt idx="973">
                  <c:v>95.3849999999999</c:v>
                </c:pt>
                <c:pt idx="974">
                  <c:v>90.8475</c:v>
                </c:pt>
                <c:pt idx="975">
                  <c:v>93.6633333333333</c:v>
                </c:pt>
                <c:pt idx="976">
                  <c:v>90.4866666666666</c:v>
                </c:pt>
                <c:pt idx="977">
                  <c:v>97.2063636363636</c:v>
                </c:pt>
                <c:pt idx="978">
                  <c:v>95.41833333333329</c:v>
                </c:pt>
                <c:pt idx="979">
                  <c:v>96.34333333333331</c:v>
                </c:pt>
                <c:pt idx="980">
                  <c:v>91.4966666666666</c:v>
                </c:pt>
                <c:pt idx="981">
                  <c:v>93.4458333333333</c:v>
                </c:pt>
                <c:pt idx="982">
                  <c:v>98.2749999999999</c:v>
                </c:pt>
                <c:pt idx="983">
                  <c:v>94.35599999999999</c:v>
                </c:pt>
                <c:pt idx="984">
                  <c:v>93.0085714285714</c:v>
                </c:pt>
                <c:pt idx="985">
                  <c:v>94.2666666666666</c:v>
                </c:pt>
                <c:pt idx="986">
                  <c:v>94.05833333333329</c:v>
                </c:pt>
                <c:pt idx="987">
                  <c:v>94.7066666666666</c:v>
                </c:pt>
                <c:pt idx="988">
                  <c:v>92.3049999999999</c:v>
                </c:pt>
                <c:pt idx="989">
                  <c:v>91.3066666666666</c:v>
                </c:pt>
                <c:pt idx="990">
                  <c:v>90.8958333333333</c:v>
                </c:pt>
                <c:pt idx="991">
                  <c:v>92.3483333333333</c:v>
                </c:pt>
                <c:pt idx="992">
                  <c:v>95.63</c:v>
                </c:pt>
                <c:pt idx="993">
                  <c:v>93.3981818181818</c:v>
                </c:pt>
                <c:pt idx="994">
                  <c:v>96.20375</c:v>
                </c:pt>
                <c:pt idx="995">
                  <c:v>94.4441666666666</c:v>
                </c:pt>
                <c:pt idx="996">
                  <c:v>92.0175</c:v>
                </c:pt>
                <c:pt idx="997">
                  <c:v>95.2124999999999</c:v>
                </c:pt>
                <c:pt idx="998">
                  <c:v>95.2622222222222</c:v>
                </c:pt>
                <c:pt idx="999">
                  <c:v>92.7383333333333</c:v>
                </c:pt>
                <c:pt idx="1000">
                  <c:v>96.78375</c:v>
                </c:pt>
                <c:pt idx="1001">
                  <c:v>94.0483333333333</c:v>
                </c:pt>
                <c:pt idx="1002">
                  <c:v>91.7272727272727</c:v>
                </c:pt>
                <c:pt idx="1003">
                  <c:v>92.79</c:v>
                </c:pt>
                <c:pt idx="1004">
                  <c:v>91.99</c:v>
                </c:pt>
                <c:pt idx="1005">
                  <c:v>90.05</c:v>
                </c:pt>
                <c:pt idx="1006">
                  <c:v>93.4916666666666</c:v>
                </c:pt>
                <c:pt idx="1007">
                  <c:v>90.9991666666666</c:v>
                </c:pt>
                <c:pt idx="1008">
                  <c:v>93.2666666666666</c:v>
                </c:pt>
                <c:pt idx="1009">
                  <c:v>91.9991666666666</c:v>
                </c:pt>
                <c:pt idx="1010">
                  <c:v>90.3075</c:v>
                </c:pt>
                <c:pt idx="1011">
                  <c:v>91.4241666666666</c:v>
                </c:pt>
                <c:pt idx="1012">
                  <c:v>92.9875</c:v>
                </c:pt>
                <c:pt idx="1013">
                  <c:v>96.7091666666666</c:v>
                </c:pt>
                <c:pt idx="1014">
                  <c:v>94.1525</c:v>
                </c:pt>
                <c:pt idx="1015">
                  <c:v>94.87333333333331</c:v>
                </c:pt>
                <c:pt idx="1016">
                  <c:v>95.1333333333333</c:v>
                </c:pt>
                <c:pt idx="1017">
                  <c:v>93.0208333333333</c:v>
                </c:pt>
                <c:pt idx="1018">
                  <c:v>96.2942857142857</c:v>
                </c:pt>
                <c:pt idx="1019">
                  <c:v>94.9225</c:v>
                </c:pt>
                <c:pt idx="1020">
                  <c:v>92.6425</c:v>
                </c:pt>
                <c:pt idx="1021">
                  <c:v>93.2983333333333</c:v>
                </c:pt>
                <c:pt idx="1022">
                  <c:v>90.0475</c:v>
                </c:pt>
                <c:pt idx="1023">
                  <c:v>93.3483333333333</c:v>
                </c:pt>
                <c:pt idx="1024">
                  <c:v>91.8725</c:v>
                </c:pt>
                <c:pt idx="1025">
                  <c:v>89.7658333333333</c:v>
                </c:pt>
                <c:pt idx="1026">
                  <c:v>93.4583333333333</c:v>
                </c:pt>
                <c:pt idx="1027">
                  <c:v>91.8058333333333</c:v>
                </c:pt>
                <c:pt idx="1028">
                  <c:v>94.9522222222222</c:v>
                </c:pt>
                <c:pt idx="1029">
                  <c:v>95.8941666666666</c:v>
                </c:pt>
                <c:pt idx="1030">
                  <c:v>90.925</c:v>
                </c:pt>
                <c:pt idx="1031">
                  <c:v>91.3272727272727</c:v>
                </c:pt>
                <c:pt idx="1032">
                  <c:v>89.5279999999999</c:v>
                </c:pt>
                <c:pt idx="1033">
                  <c:v>95.9924999999999</c:v>
                </c:pt>
                <c:pt idx="1034">
                  <c:v>95.7575</c:v>
                </c:pt>
                <c:pt idx="1035">
                  <c:v>88.09083333333329</c:v>
                </c:pt>
                <c:pt idx="1036">
                  <c:v>91.1188888888888</c:v>
                </c:pt>
                <c:pt idx="1037">
                  <c:v>88.7741666666666</c:v>
                </c:pt>
                <c:pt idx="1038">
                  <c:v>91.8933333333333</c:v>
                </c:pt>
                <c:pt idx="1039">
                  <c:v>91.9525</c:v>
                </c:pt>
                <c:pt idx="1040">
                  <c:v>94.505</c:v>
                </c:pt>
                <c:pt idx="1041">
                  <c:v>91.5149999999999</c:v>
                </c:pt>
                <c:pt idx="1042">
                  <c:v>92.745</c:v>
                </c:pt>
                <c:pt idx="1043">
                  <c:v>89.0924999999999</c:v>
                </c:pt>
                <c:pt idx="1044">
                  <c:v>98.2424999999999</c:v>
                </c:pt>
                <c:pt idx="1045">
                  <c:v>93.0108333333333</c:v>
                </c:pt>
                <c:pt idx="1046">
                  <c:v>92.3566666666666</c:v>
                </c:pt>
                <c:pt idx="1047">
                  <c:v>93.0783333333333</c:v>
                </c:pt>
                <c:pt idx="1048">
                  <c:v>92.9074999999999</c:v>
                </c:pt>
                <c:pt idx="1049">
                  <c:v>92.0749999999999</c:v>
                </c:pt>
                <c:pt idx="1050">
                  <c:v>90.5741666666666</c:v>
                </c:pt>
                <c:pt idx="1051">
                  <c:v>91.5666666666666</c:v>
                </c:pt>
                <c:pt idx="1052">
                  <c:v>90.6499999999999</c:v>
                </c:pt>
                <c:pt idx="1053">
                  <c:v>93.17999999999989</c:v>
                </c:pt>
                <c:pt idx="1054">
                  <c:v>92.729</c:v>
                </c:pt>
                <c:pt idx="1055">
                  <c:v>91.3466666666666</c:v>
                </c:pt>
                <c:pt idx="1056">
                  <c:v>97.3666666666666</c:v>
                </c:pt>
                <c:pt idx="1057">
                  <c:v>90.3758333333333</c:v>
                </c:pt>
                <c:pt idx="1058">
                  <c:v>87.475</c:v>
                </c:pt>
                <c:pt idx="1059">
                  <c:v>94.5899999999999</c:v>
                </c:pt>
                <c:pt idx="1060">
                  <c:v>92.35250000000001</c:v>
                </c:pt>
                <c:pt idx="1061">
                  <c:v>93.9191666666666</c:v>
                </c:pt>
                <c:pt idx="1062">
                  <c:v>92.7033333333333</c:v>
                </c:pt>
                <c:pt idx="1063">
                  <c:v>89.9275</c:v>
                </c:pt>
                <c:pt idx="1064">
                  <c:v>92.6549999999999</c:v>
                </c:pt>
                <c:pt idx="1065">
                  <c:v>93.8058333333333</c:v>
                </c:pt>
                <c:pt idx="1066">
                  <c:v>91.4025</c:v>
                </c:pt>
                <c:pt idx="1067">
                  <c:v>92.4966666666666</c:v>
                </c:pt>
                <c:pt idx="1068">
                  <c:v>90.9266666666666</c:v>
                </c:pt>
                <c:pt idx="1069">
                  <c:v>95.9133333333333</c:v>
                </c:pt>
                <c:pt idx="1070">
                  <c:v>92.82250000000001</c:v>
                </c:pt>
                <c:pt idx="1071">
                  <c:v>93.8058333333333</c:v>
                </c:pt>
                <c:pt idx="1072">
                  <c:v>96.0555555555555</c:v>
                </c:pt>
                <c:pt idx="1073">
                  <c:v>91.5766666666666</c:v>
                </c:pt>
                <c:pt idx="1074">
                  <c:v>90.30249999999999</c:v>
                </c:pt>
                <c:pt idx="1075">
                  <c:v>93.0091666666666</c:v>
                </c:pt>
                <c:pt idx="1076">
                  <c:v>95.102</c:v>
                </c:pt>
                <c:pt idx="1077">
                  <c:v>93.8316666666666</c:v>
                </c:pt>
                <c:pt idx="1078">
                  <c:v>92.270909090909</c:v>
                </c:pt>
                <c:pt idx="1079">
                  <c:v>95.8491666666666</c:v>
                </c:pt>
                <c:pt idx="1080">
                  <c:v>92.8949999999999</c:v>
                </c:pt>
                <c:pt idx="1081">
                  <c:v>97.4591666666666</c:v>
                </c:pt>
                <c:pt idx="1082">
                  <c:v>90.8983333333333</c:v>
                </c:pt>
                <c:pt idx="1083">
                  <c:v>92.4224999999999</c:v>
                </c:pt>
                <c:pt idx="1084">
                  <c:v>96.0475</c:v>
                </c:pt>
                <c:pt idx="1085">
                  <c:v>92.85833333333331</c:v>
                </c:pt>
                <c:pt idx="1086">
                  <c:v>96.7766666666666</c:v>
                </c:pt>
                <c:pt idx="1087">
                  <c:v>93.7825</c:v>
                </c:pt>
                <c:pt idx="1088">
                  <c:v>91.8458333333333</c:v>
                </c:pt>
                <c:pt idx="1089">
                  <c:v>94.4766666666666</c:v>
                </c:pt>
                <c:pt idx="1090">
                  <c:v>95.4299999999999</c:v>
                </c:pt>
                <c:pt idx="1091">
                  <c:v>92.9616666666666</c:v>
                </c:pt>
                <c:pt idx="1092">
                  <c:v>94.66125</c:v>
                </c:pt>
                <c:pt idx="1093">
                  <c:v>91.62916666666661</c:v>
                </c:pt>
                <c:pt idx="1094">
                  <c:v>93.8725</c:v>
                </c:pt>
                <c:pt idx="1095">
                  <c:v>94.7491666666666</c:v>
                </c:pt>
                <c:pt idx="1096">
                  <c:v>94.245</c:v>
                </c:pt>
                <c:pt idx="1097">
                  <c:v>90.465</c:v>
                </c:pt>
                <c:pt idx="1098">
                  <c:v>94.0516666666666</c:v>
                </c:pt>
                <c:pt idx="1099">
                  <c:v>94.5841666666666</c:v>
                </c:pt>
                <c:pt idx="1100">
                  <c:v>90.3633333333333</c:v>
                </c:pt>
                <c:pt idx="1101">
                  <c:v>94.0141666666666</c:v>
                </c:pt>
                <c:pt idx="1102">
                  <c:v>91.4175</c:v>
                </c:pt>
                <c:pt idx="1103">
                  <c:v>94.4533333333333</c:v>
                </c:pt>
                <c:pt idx="1104">
                  <c:v>94.17083333333331</c:v>
                </c:pt>
                <c:pt idx="1105">
                  <c:v>93.12</c:v>
                </c:pt>
                <c:pt idx="1106">
                  <c:v>96.3483333333333</c:v>
                </c:pt>
                <c:pt idx="1107">
                  <c:v>92.2325</c:v>
                </c:pt>
                <c:pt idx="1108">
                  <c:v>95.0158333333333</c:v>
                </c:pt>
                <c:pt idx="1109">
                  <c:v>93.6491666666666</c:v>
                </c:pt>
                <c:pt idx="1110">
                  <c:v>93.27833333333329</c:v>
                </c:pt>
                <c:pt idx="1111">
                  <c:v>92.9558333333333</c:v>
                </c:pt>
                <c:pt idx="1112">
                  <c:v>90.9241666666666</c:v>
                </c:pt>
                <c:pt idx="1113">
                  <c:v>92.7033333333333</c:v>
                </c:pt>
                <c:pt idx="1114">
                  <c:v>93.4016666666666</c:v>
                </c:pt>
                <c:pt idx="1115">
                  <c:v>90.6333333333333</c:v>
                </c:pt>
                <c:pt idx="1116">
                  <c:v>92.2666666666666</c:v>
                </c:pt>
                <c:pt idx="1117">
                  <c:v>91.1158333333333</c:v>
                </c:pt>
                <c:pt idx="1118">
                  <c:v>92.4158333333333</c:v>
                </c:pt>
                <c:pt idx="1119">
                  <c:v>94.9241666666666</c:v>
                </c:pt>
                <c:pt idx="1120">
                  <c:v>86.4416666666666</c:v>
                </c:pt>
                <c:pt idx="1121">
                  <c:v>93.5858333333333</c:v>
                </c:pt>
                <c:pt idx="1122">
                  <c:v>91.0883333333333</c:v>
                </c:pt>
                <c:pt idx="1123">
                  <c:v>89.0258333333333</c:v>
                </c:pt>
                <c:pt idx="1124">
                  <c:v>92.5241666666666</c:v>
                </c:pt>
                <c:pt idx="1125">
                  <c:v>90.2191666666666</c:v>
                </c:pt>
                <c:pt idx="1126">
                  <c:v>93.8841666666666</c:v>
                </c:pt>
                <c:pt idx="1127">
                  <c:v>93.74583333333329</c:v>
                </c:pt>
                <c:pt idx="1128">
                  <c:v>95.7474999999999</c:v>
                </c:pt>
                <c:pt idx="1129">
                  <c:v>90.9741666666666</c:v>
                </c:pt>
                <c:pt idx="1130">
                  <c:v>94.1666666666666</c:v>
                </c:pt>
                <c:pt idx="1131">
                  <c:v>96.3841666666666</c:v>
                </c:pt>
                <c:pt idx="1132">
                  <c:v>94.8158333333333</c:v>
                </c:pt>
                <c:pt idx="1133">
                  <c:v>95.5475</c:v>
                </c:pt>
                <c:pt idx="1134">
                  <c:v>90.9749999999999</c:v>
                </c:pt>
                <c:pt idx="1135">
                  <c:v>92.1441666666666</c:v>
                </c:pt>
                <c:pt idx="1136">
                  <c:v>91.5044444444444</c:v>
                </c:pt>
                <c:pt idx="1137">
                  <c:v>94.92083333333331</c:v>
                </c:pt>
                <c:pt idx="1138">
                  <c:v>95.2141666666666</c:v>
                </c:pt>
                <c:pt idx="1139">
                  <c:v>94.0866666666666</c:v>
                </c:pt>
                <c:pt idx="1140">
                  <c:v>92.9099999999999</c:v>
                </c:pt>
                <c:pt idx="1141">
                  <c:v>92.4741666666666</c:v>
                </c:pt>
                <c:pt idx="1142">
                  <c:v>89.7575</c:v>
                </c:pt>
                <c:pt idx="1143">
                  <c:v>93.0774999999999</c:v>
                </c:pt>
                <c:pt idx="1144">
                  <c:v>90.88833333333331</c:v>
                </c:pt>
                <c:pt idx="1145">
                  <c:v>93.18000000000001</c:v>
                </c:pt>
                <c:pt idx="1146">
                  <c:v>92.5633333333333</c:v>
                </c:pt>
                <c:pt idx="1147">
                  <c:v>94.2608333333333</c:v>
                </c:pt>
                <c:pt idx="1148">
                  <c:v>88.2408333333333</c:v>
                </c:pt>
                <c:pt idx="1149">
                  <c:v>92.0316666666666</c:v>
                </c:pt>
                <c:pt idx="1150">
                  <c:v>92.8675</c:v>
                </c:pt>
                <c:pt idx="1151">
                  <c:v>91.5416666666666</c:v>
                </c:pt>
                <c:pt idx="1152">
                  <c:v>94.8541666666666</c:v>
                </c:pt>
                <c:pt idx="1153">
                  <c:v>90.8875</c:v>
                </c:pt>
                <c:pt idx="1154">
                  <c:v>92.57916666666659</c:v>
                </c:pt>
                <c:pt idx="1155">
                  <c:v>95.4225</c:v>
                </c:pt>
                <c:pt idx="1156">
                  <c:v>94.6408333333333</c:v>
                </c:pt>
                <c:pt idx="1157">
                  <c:v>94.0691666666666</c:v>
                </c:pt>
                <c:pt idx="1158">
                  <c:v>91.7883333333333</c:v>
                </c:pt>
                <c:pt idx="1159">
                  <c:v>88.1075</c:v>
                </c:pt>
                <c:pt idx="1160">
                  <c:v>92.0533333333333</c:v>
                </c:pt>
                <c:pt idx="1161">
                  <c:v>94.4275</c:v>
                </c:pt>
                <c:pt idx="1162">
                  <c:v>94.7858333333333</c:v>
                </c:pt>
                <c:pt idx="1163">
                  <c:v>92.865</c:v>
                </c:pt>
                <c:pt idx="1164">
                  <c:v>91.60583333333329</c:v>
                </c:pt>
                <c:pt idx="1165">
                  <c:v>94.4483333333333</c:v>
                </c:pt>
                <c:pt idx="1166">
                  <c:v>89.0949999999999</c:v>
                </c:pt>
                <c:pt idx="1167">
                  <c:v>95.37</c:v>
                </c:pt>
                <c:pt idx="1168">
                  <c:v>92.7591666666666</c:v>
                </c:pt>
                <c:pt idx="1169">
                  <c:v>96.8616666666666</c:v>
                </c:pt>
                <c:pt idx="1170">
                  <c:v>92.8933333333333</c:v>
                </c:pt>
                <c:pt idx="1171">
                  <c:v>91.62</c:v>
                </c:pt>
                <c:pt idx="1172">
                  <c:v>95.9883333333333</c:v>
                </c:pt>
                <c:pt idx="1173">
                  <c:v>94.5883333333333</c:v>
                </c:pt>
                <c:pt idx="1174">
                  <c:v>94.0316666666666</c:v>
                </c:pt>
                <c:pt idx="1175">
                  <c:v>93.4166666666666</c:v>
                </c:pt>
                <c:pt idx="1176">
                  <c:v>91.3158333333333</c:v>
                </c:pt>
                <c:pt idx="1177">
                  <c:v>93.2275</c:v>
                </c:pt>
                <c:pt idx="1178">
                  <c:v>95.255</c:v>
                </c:pt>
                <c:pt idx="1179">
                  <c:v>95.5775</c:v>
                </c:pt>
                <c:pt idx="1180">
                  <c:v>92.415</c:v>
                </c:pt>
                <c:pt idx="1181">
                  <c:v>95.4933333333333</c:v>
                </c:pt>
                <c:pt idx="1182">
                  <c:v>94.87916666666661</c:v>
                </c:pt>
                <c:pt idx="1183">
                  <c:v>91.33</c:v>
                </c:pt>
                <c:pt idx="1184">
                  <c:v>92.035</c:v>
                </c:pt>
                <c:pt idx="1185">
                  <c:v>93.3016666666666</c:v>
                </c:pt>
                <c:pt idx="1186">
                  <c:v>92.2516666666666</c:v>
                </c:pt>
                <c:pt idx="1187">
                  <c:v>93.82916666666659</c:v>
                </c:pt>
                <c:pt idx="1188">
                  <c:v>96.95083333333331</c:v>
                </c:pt>
                <c:pt idx="1189">
                  <c:v>89.1116666666666</c:v>
                </c:pt>
                <c:pt idx="1190">
                  <c:v>93.70083333333331</c:v>
                </c:pt>
                <c:pt idx="1191">
                  <c:v>91.8216666666666</c:v>
                </c:pt>
                <c:pt idx="1192">
                  <c:v>91.17666666666661</c:v>
                </c:pt>
                <c:pt idx="1193">
                  <c:v>93.9674999999999</c:v>
                </c:pt>
                <c:pt idx="1194">
                  <c:v>96.0166666666667</c:v>
                </c:pt>
                <c:pt idx="1195">
                  <c:v>93.3</c:v>
                </c:pt>
                <c:pt idx="1196">
                  <c:v>93.4872727272727</c:v>
                </c:pt>
                <c:pt idx="1197">
                  <c:v>92.5341666666666</c:v>
                </c:pt>
                <c:pt idx="1198">
                  <c:v>90.46833333333331</c:v>
                </c:pt>
                <c:pt idx="1199">
                  <c:v>94.8325</c:v>
                </c:pt>
                <c:pt idx="1200">
                  <c:v>95.145</c:v>
                </c:pt>
                <c:pt idx="1201">
                  <c:v>93.2675</c:v>
                </c:pt>
                <c:pt idx="1202">
                  <c:v>94.01333333333331</c:v>
                </c:pt>
                <c:pt idx="1203">
                  <c:v>95.63</c:v>
                </c:pt>
                <c:pt idx="1204">
                  <c:v>92.1958333333333</c:v>
                </c:pt>
                <c:pt idx="1205">
                  <c:v>91.5166666666666</c:v>
                </c:pt>
                <c:pt idx="1206">
                  <c:v>94.71833333333331</c:v>
                </c:pt>
                <c:pt idx="1207">
                  <c:v>93.7083333333333</c:v>
                </c:pt>
                <c:pt idx="1208">
                  <c:v>88.9275</c:v>
                </c:pt>
                <c:pt idx="1209">
                  <c:v>92.02833333333329</c:v>
                </c:pt>
                <c:pt idx="1210">
                  <c:v>93.1616666666666</c:v>
                </c:pt>
                <c:pt idx="1211">
                  <c:v>94.2766666666666</c:v>
                </c:pt>
                <c:pt idx="1212">
                  <c:v>89.2083333333333</c:v>
                </c:pt>
                <c:pt idx="1213">
                  <c:v>94.7433333333333</c:v>
                </c:pt>
                <c:pt idx="1214">
                  <c:v>89.8758333333333</c:v>
                </c:pt>
                <c:pt idx="1215">
                  <c:v>90.9066666666666</c:v>
                </c:pt>
                <c:pt idx="1216">
                  <c:v>94.0058333333333</c:v>
                </c:pt>
                <c:pt idx="1217">
                  <c:v>92.4141666666666</c:v>
                </c:pt>
                <c:pt idx="1218">
                  <c:v>92.8316666666666</c:v>
                </c:pt>
                <c:pt idx="1219">
                  <c:v>92.375</c:v>
                </c:pt>
                <c:pt idx="1220">
                  <c:v>89.3691666666666</c:v>
                </c:pt>
                <c:pt idx="1221">
                  <c:v>93.37083333333329</c:v>
                </c:pt>
                <c:pt idx="1222">
                  <c:v>91.3191666666666</c:v>
                </c:pt>
                <c:pt idx="1223">
                  <c:v>91.6333333333333</c:v>
                </c:pt>
                <c:pt idx="1224">
                  <c:v>93.6541666666666</c:v>
                </c:pt>
                <c:pt idx="1225">
                  <c:v>93.0949999999999</c:v>
                </c:pt>
                <c:pt idx="1226">
                  <c:v>93.77500000000001</c:v>
                </c:pt>
                <c:pt idx="1227">
                  <c:v>88.9525</c:v>
                </c:pt>
                <c:pt idx="1228">
                  <c:v>92.9941666666666</c:v>
                </c:pt>
                <c:pt idx="1229">
                  <c:v>97.9708333333333</c:v>
                </c:pt>
                <c:pt idx="1230">
                  <c:v>92.3633333333333</c:v>
                </c:pt>
                <c:pt idx="1231">
                  <c:v>93.6791666666666</c:v>
                </c:pt>
                <c:pt idx="1232">
                  <c:v>92.12083333333329</c:v>
                </c:pt>
                <c:pt idx="1233">
                  <c:v>95.30249999999999</c:v>
                </c:pt>
                <c:pt idx="1234">
                  <c:v>90.0416666666666</c:v>
                </c:pt>
                <c:pt idx="1235">
                  <c:v>92.9474999999999</c:v>
                </c:pt>
                <c:pt idx="1236">
                  <c:v>94.2275</c:v>
                </c:pt>
                <c:pt idx="1237">
                  <c:v>94.2416666666666</c:v>
                </c:pt>
                <c:pt idx="1238">
                  <c:v>91.0266666666666</c:v>
                </c:pt>
                <c:pt idx="1239">
                  <c:v>92.3283333333333</c:v>
                </c:pt>
                <c:pt idx="1240">
                  <c:v>97.0808333333333</c:v>
                </c:pt>
                <c:pt idx="1241">
                  <c:v>93.2599999999999</c:v>
                </c:pt>
                <c:pt idx="1242">
                  <c:v>92.43583333333331</c:v>
                </c:pt>
                <c:pt idx="1243">
                  <c:v>91.9766666666666</c:v>
                </c:pt>
                <c:pt idx="1244">
                  <c:v>92.0866666666666</c:v>
                </c:pt>
                <c:pt idx="1245">
                  <c:v>92.96833333333331</c:v>
                </c:pt>
                <c:pt idx="1246">
                  <c:v>96.5366666666666</c:v>
                </c:pt>
                <c:pt idx="1247">
                  <c:v>94.1716666666666</c:v>
                </c:pt>
                <c:pt idx="1248">
                  <c:v>94.4575</c:v>
                </c:pt>
                <c:pt idx="1249">
                  <c:v>93.3274999999999</c:v>
                </c:pt>
                <c:pt idx="1250">
                  <c:v>96.02249999999999</c:v>
                </c:pt>
                <c:pt idx="1251">
                  <c:v>94.17749999999999</c:v>
                </c:pt>
                <c:pt idx="1252">
                  <c:v>93.3125</c:v>
                </c:pt>
                <c:pt idx="1253">
                  <c:v>92.6275</c:v>
                </c:pt>
                <c:pt idx="1254">
                  <c:v>93.0241666666666</c:v>
                </c:pt>
                <c:pt idx="1255">
                  <c:v>92.0925</c:v>
                </c:pt>
                <c:pt idx="1256">
                  <c:v>92.26333333333331</c:v>
                </c:pt>
                <c:pt idx="1257">
                  <c:v>93.79333333333329</c:v>
                </c:pt>
                <c:pt idx="1258">
                  <c:v>92.3819999999999</c:v>
                </c:pt>
                <c:pt idx="1259">
                  <c:v>92.9075</c:v>
                </c:pt>
                <c:pt idx="1260">
                  <c:v>93.20625</c:v>
                </c:pt>
                <c:pt idx="1261">
                  <c:v>97.0124999999999</c:v>
                </c:pt>
                <c:pt idx="1262">
                  <c:v>89.1783333333333</c:v>
                </c:pt>
                <c:pt idx="1263">
                  <c:v>90.4191666666666</c:v>
                </c:pt>
                <c:pt idx="1264">
                  <c:v>95.5891666666666</c:v>
                </c:pt>
                <c:pt idx="1265">
                  <c:v>97.7966666666666</c:v>
                </c:pt>
                <c:pt idx="1266">
                  <c:v>93.2116666666666</c:v>
                </c:pt>
                <c:pt idx="1267">
                  <c:v>92.63</c:v>
                </c:pt>
                <c:pt idx="1268">
                  <c:v>93.12666666666659</c:v>
                </c:pt>
                <c:pt idx="1269">
                  <c:v>94.18249999999991</c:v>
                </c:pt>
                <c:pt idx="1270">
                  <c:v>92.8166666666666</c:v>
                </c:pt>
                <c:pt idx="1271">
                  <c:v>89.6491666666666</c:v>
                </c:pt>
                <c:pt idx="1272">
                  <c:v>89.695</c:v>
                </c:pt>
                <c:pt idx="1273">
                  <c:v>90.16500000000001</c:v>
                </c:pt>
                <c:pt idx="1274">
                  <c:v>92.225</c:v>
                </c:pt>
                <c:pt idx="1275">
                  <c:v>91.505</c:v>
                </c:pt>
                <c:pt idx="1276">
                  <c:v>95.18583333333331</c:v>
                </c:pt>
                <c:pt idx="1277">
                  <c:v>92.6341666666666</c:v>
                </c:pt>
                <c:pt idx="1278">
                  <c:v>91.8541666666666</c:v>
                </c:pt>
                <c:pt idx="1279">
                  <c:v>88.7341666666666</c:v>
                </c:pt>
                <c:pt idx="1280">
                  <c:v>97.85428571428569</c:v>
                </c:pt>
                <c:pt idx="1281">
                  <c:v>90.2666666666666</c:v>
                </c:pt>
                <c:pt idx="1282">
                  <c:v>93.3166666666666</c:v>
                </c:pt>
                <c:pt idx="1283">
                  <c:v>91.0591666666666</c:v>
                </c:pt>
                <c:pt idx="1284">
                  <c:v>96.3808333333333</c:v>
                </c:pt>
                <c:pt idx="1285">
                  <c:v>94.4458333333333</c:v>
                </c:pt>
                <c:pt idx="1286">
                  <c:v>89.9916666666666</c:v>
                </c:pt>
                <c:pt idx="1287">
                  <c:v>93.04333333333329</c:v>
                </c:pt>
                <c:pt idx="1288">
                  <c:v>92.8</c:v>
                </c:pt>
                <c:pt idx="1289">
                  <c:v>92.62</c:v>
                </c:pt>
                <c:pt idx="1290">
                  <c:v>89.62666666666659</c:v>
                </c:pt>
                <c:pt idx="1291">
                  <c:v>96.4433333333333</c:v>
                </c:pt>
                <c:pt idx="1292">
                  <c:v>95.7825</c:v>
                </c:pt>
                <c:pt idx="1293">
                  <c:v>91.2425</c:v>
                </c:pt>
                <c:pt idx="1294">
                  <c:v>94.8249999999999</c:v>
                </c:pt>
                <c:pt idx="1295">
                  <c:v>97.9024999999999</c:v>
                </c:pt>
                <c:pt idx="1296">
                  <c:v>88.7833333333333</c:v>
                </c:pt>
                <c:pt idx="1297">
                  <c:v>93.2799999999999</c:v>
                </c:pt>
                <c:pt idx="1298">
                  <c:v>89.87666666666659</c:v>
                </c:pt>
                <c:pt idx="1299">
                  <c:v>93.4483333333333</c:v>
                </c:pt>
                <c:pt idx="1300">
                  <c:v>89.7108333333333</c:v>
                </c:pt>
                <c:pt idx="1301">
                  <c:v>93.5483333333333</c:v>
                </c:pt>
                <c:pt idx="1302">
                  <c:v>97.10250000000001</c:v>
                </c:pt>
                <c:pt idx="1303">
                  <c:v>93.54</c:v>
                </c:pt>
                <c:pt idx="1304">
                  <c:v>96.0174999999999</c:v>
                </c:pt>
                <c:pt idx="1305">
                  <c:v>95.88</c:v>
                </c:pt>
                <c:pt idx="1306">
                  <c:v>97.2791666666666</c:v>
                </c:pt>
                <c:pt idx="1307">
                  <c:v>92.1866666666666</c:v>
                </c:pt>
                <c:pt idx="1308">
                  <c:v>92.5733333333333</c:v>
                </c:pt>
                <c:pt idx="1309">
                  <c:v>92.2924999999999</c:v>
                </c:pt>
                <c:pt idx="1310">
                  <c:v>89.8566666666666</c:v>
                </c:pt>
                <c:pt idx="1311">
                  <c:v>95.3958333333333</c:v>
                </c:pt>
                <c:pt idx="1312">
                  <c:v>90.5158333333333</c:v>
                </c:pt>
                <c:pt idx="1313">
                  <c:v>91.7266666666666</c:v>
                </c:pt>
                <c:pt idx="1314">
                  <c:v>93.3374999999999</c:v>
                </c:pt>
                <c:pt idx="1315">
                  <c:v>94.0408333333333</c:v>
                </c:pt>
                <c:pt idx="1316">
                  <c:v>91.49583333333329</c:v>
                </c:pt>
                <c:pt idx="1317">
                  <c:v>91.9258333333333</c:v>
                </c:pt>
                <c:pt idx="1318">
                  <c:v>95.8208333333333</c:v>
                </c:pt>
                <c:pt idx="1319">
                  <c:v>96.0741666666666</c:v>
                </c:pt>
                <c:pt idx="1320">
                  <c:v>89.605</c:v>
                </c:pt>
                <c:pt idx="1321">
                  <c:v>94.2025</c:v>
                </c:pt>
                <c:pt idx="1322">
                  <c:v>94.43</c:v>
                </c:pt>
                <c:pt idx="1323">
                  <c:v>92.0566666666666</c:v>
                </c:pt>
                <c:pt idx="1324">
                  <c:v>93.2258333333333</c:v>
                </c:pt>
                <c:pt idx="1325">
                  <c:v>89.435</c:v>
                </c:pt>
                <c:pt idx="1326">
                  <c:v>89.13249999999999</c:v>
                </c:pt>
                <c:pt idx="1327">
                  <c:v>92.0774999999999</c:v>
                </c:pt>
                <c:pt idx="1328">
                  <c:v>89.79583333333331</c:v>
                </c:pt>
                <c:pt idx="1329">
                  <c:v>91.335</c:v>
                </c:pt>
                <c:pt idx="1330">
                  <c:v>91.1491666666666</c:v>
                </c:pt>
                <c:pt idx="1331">
                  <c:v>91.0808333333333</c:v>
                </c:pt>
                <c:pt idx="1332">
                  <c:v>93.5091666666666</c:v>
                </c:pt>
                <c:pt idx="1333">
                  <c:v>92.4108333333333</c:v>
                </c:pt>
                <c:pt idx="1334">
                  <c:v>91.29333333333329</c:v>
                </c:pt>
                <c:pt idx="1335">
                  <c:v>90.8941666666666</c:v>
                </c:pt>
                <c:pt idx="1336">
                  <c:v>92.7774999999999</c:v>
                </c:pt>
                <c:pt idx="1337">
                  <c:v>94.9325</c:v>
                </c:pt>
                <c:pt idx="1338">
                  <c:v>92.4341666666666</c:v>
                </c:pt>
                <c:pt idx="1339">
                  <c:v>93.0466666666666</c:v>
                </c:pt>
                <c:pt idx="1340">
                  <c:v>93.4225</c:v>
                </c:pt>
                <c:pt idx="1341">
                  <c:v>97.3491666666666</c:v>
                </c:pt>
                <c:pt idx="1342">
                  <c:v>96.46545454545451</c:v>
                </c:pt>
                <c:pt idx="1343">
                  <c:v>92.75</c:v>
                </c:pt>
                <c:pt idx="1344">
                  <c:v>92.2733333333333</c:v>
                </c:pt>
                <c:pt idx="1345">
                  <c:v>88.79333333333329</c:v>
                </c:pt>
                <c:pt idx="1346">
                  <c:v>87.6316666666666</c:v>
                </c:pt>
                <c:pt idx="1347">
                  <c:v>90.6841666666666</c:v>
                </c:pt>
                <c:pt idx="1348">
                  <c:v>90.2149999999999</c:v>
                </c:pt>
                <c:pt idx="1349">
                  <c:v>93.0183333333333</c:v>
                </c:pt>
                <c:pt idx="1350">
                  <c:v>94.705</c:v>
                </c:pt>
                <c:pt idx="1351">
                  <c:v>94.6641666666666</c:v>
                </c:pt>
                <c:pt idx="1352">
                  <c:v>92.75</c:v>
                </c:pt>
                <c:pt idx="1353">
                  <c:v>91.3899999999999</c:v>
                </c:pt>
                <c:pt idx="1354">
                  <c:v>93.83</c:v>
                </c:pt>
                <c:pt idx="1355">
                  <c:v>92.7083333333333</c:v>
                </c:pt>
                <c:pt idx="1356">
                  <c:v>91.6008333333333</c:v>
                </c:pt>
                <c:pt idx="1357">
                  <c:v>89.9425</c:v>
                </c:pt>
                <c:pt idx="1358">
                  <c:v>96.8275</c:v>
                </c:pt>
                <c:pt idx="1359">
                  <c:v>95.6466666666666</c:v>
                </c:pt>
                <c:pt idx="1360">
                  <c:v>91.2366666666666</c:v>
                </c:pt>
                <c:pt idx="1361">
                  <c:v>91.3058333333333</c:v>
                </c:pt>
                <c:pt idx="1362">
                  <c:v>90.5966666666666</c:v>
                </c:pt>
                <c:pt idx="1363">
                  <c:v>95.46</c:v>
                </c:pt>
                <c:pt idx="1364">
                  <c:v>95.66249999999989</c:v>
                </c:pt>
                <c:pt idx="1365">
                  <c:v>97.9458333333333</c:v>
                </c:pt>
                <c:pt idx="1366">
                  <c:v>92.9975</c:v>
                </c:pt>
                <c:pt idx="1367">
                  <c:v>95.6191666666666</c:v>
                </c:pt>
                <c:pt idx="1368">
                  <c:v>94.3691666666666</c:v>
                </c:pt>
                <c:pt idx="1369">
                  <c:v>88.0183333333333</c:v>
                </c:pt>
                <c:pt idx="1370">
                  <c:v>90.9316666666666</c:v>
                </c:pt>
                <c:pt idx="1371">
                  <c:v>94.17083333333331</c:v>
                </c:pt>
                <c:pt idx="1372">
                  <c:v>96.8141666666666</c:v>
                </c:pt>
                <c:pt idx="1373">
                  <c:v>92.745</c:v>
                </c:pt>
                <c:pt idx="1374">
                  <c:v>89.8866666666666</c:v>
                </c:pt>
                <c:pt idx="1375">
                  <c:v>91.8945454545454</c:v>
                </c:pt>
                <c:pt idx="1376">
                  <c:v>90.0557142857142</c:v>
                </c:pt>
                <c:pt idx="1377">
                  <c:v>92.5258333333333</c:v>
                </c:pt>
                <c:pt idx="1378">
                  <c:v>93.71875</c:v>
                </c:pt>
                <c:pt idx="1379">
                  <c:v>94.43583333333331</c:v>
                </c:pt>
                <c:pt idx="1380">
                  <c:v>95.4191666666666</c:v>
                </c:pt>
                <c:pt idx="1381">
                  <c:v>94.8399999999999</c:v>
                </c:pt>
                <c:pt idx="1382">
                  <c:v>90.7216666666666</c:v>
                </c:pt>
                <c:pt idx="1383">
                  <c:v>97.6366666666666</c:v>
                </c:pt>
                <c:pt idx="1384">
                  <c:v>90.5483333333333</c:v>
                </c:pt>
                <c:pt idx="1385">
                  <c:v>91.2508333333333</c:v>
                </c:pt>
                <c:pt idx="1386">
                  <c:v>92.0991666666666</c:v>
                </c:pt>
                <c:pt idx="1387">
                  <c:v>92.0972727272727</c:v>
                </c:pt>
                <c:pt idx="1388">
                  <c:v>97.9528571428571</c:v>
                </c:pt>
                <c:pt idx="1389">
                  <c:v>92.2066666666666</c:v>
                </c:pt>
                <c:pt idx="1390">
                  <c:v>96.4433333333333</c:v>
                </c:pt>
                <c:pt idx="1391">
                  <c:v>94.2766666666666</c:v>
                </c:pt>
                <c:pt idx="1392">
                  <c:v>90.67666666666661</c:v>
                </c:pt>
                <c:pt idx="1393">
                  <c:v>92.7891666666666</c:v>
                </c:pt>
                <c:pt idx="1394">
                  <c:v>87.26333333333331</c:v>
                </c:pt>
                <c:pt idx="1395">
                  <c:v>91.4716666666666</c:v>
                </c:pt>
                <c:pt idx="1396">
                  <c:v>96.0641666666666</c:v>
                </c:pt>
                <c:pt idx="1397">
                  <c:v>95.4941666666666</c:v>
                </c:pt>
                <c:pt idx="1398">
                  <c:v>94.4316666666666</c:v>
                </c:pt>
                <c:pt idx="1399">
                  <c:v>92.8424999999999</c:v>
                </c:pt>
                <c:pt idx="1400">
                  <c:v>97.06083333333331</c:v>
                </c:pt>
                <c:pt idx="1401">
                  <c:v>92.7966666666666</c:v>
                </c:pt>
                <c:pt idx="1402">
                  <c:v>92.505</c:v>
                </c:pt>
                <c:pt idx="1403">
                  <c:v>92.4841666666666</c:v>
                </c:pt>
                <c:pt idx="1404">
                  <c:v>91.757</c:v>
                </c:pt>
                <c:pt idx="1405">
                  <c:v>93.0808333333333</c:v>
                </c:pt>
                <c:pt idx="1406">
                  <c:v>92.68000000000001</c:v>
                </c:pt>
                <c:pt idx="1407">
                  <c:v>91.6341666666666</c:v>
                </c:pt>
                <c:pt idx="1408">
                  <c:v>95.1116666666666</c:v>
                </c:pt>
                <c:pt idx="1409">
                  <c:v>93.985</c:v>
                </c:pt>
                <c:pt idx="1410">
                  <c:v>94.455</c:v>
                </c:pt>
                <c:pt idx="1411">
                  <c:v>92.7975</c:v>
                </c:pt>
                <c:pt idx="1412">
                  <c:v>93.0241666666666</c:v>
                </c:pt>
                <c:pt idx="1413">
                  <c:v>92.905</c:v>
                </c:pt>
                <c:pt idx="1414">
                  <c:v>92.0183333333333</c:v>
                </c:pt>
                <c:pt idx="1415">
                  <c:v>94.9125</c:v>
                </c:pt>
                <c:pt idx="1416">
                  <c:v>93.8591666666666</c:v>
                </c:pt>
                <c:pt idx="1417">
                  <c:v>91.6866666666666</c:v>
                </c:pt>
                <c:pt idx="1418">
                  <c:v>93.88583333333329</c:v>
                </c:pt>
                <c:pt idx="1419">
                  <c:v>93.3266666666666</c:v>
                </c:pt>
                <c:pt idx="1420">
                  <c:v>94.9375</c:v>
                </c:pt>
                <c:pt idx="1421">
                  <c:v>94.24583333333329</c:v>
                </c:pt>
                <c:pt idx="1422">
                  <c:v>89.9783333333333</c:v>
                </c:pt>
                <c:pt idx="1423">
                  <c:v>93.0316666666666</c:v>
                </c:pt>
                <c:pt idx="1424">
                  <c:v>92.2708333333333</c:v>
                </c:pt>
                <c:pt idx="1425">
                  <c:v>93.9758333333333</c:v>
                </c:pt>
                <c:pt idx="1426">
                  <c:v>91.39</c:v>
                </c:pt>
                <c:pt idx="1427">
                  <c:v>89.6966666666666</c:v>
                </c:pt>
                <c:pt idx="1428">
                  <c:v>94.9491666666666</c:v>
                </c:pt>
                <c:pt idx="1429">
                  <c:v>93.5383333333333</c:v>
                </c:pt>
                <c:pt idx="1430">
                  <c:v>93.5866666666666</c:v>
                </c:pt>
                <c:pt idx="1431">
                  <c:v>91.4533333333333</c:v>
                </c:pt>
                <c:pt idx="1432">
                  <c:v>92.62</c:v>
                </c:pt>
                <c:pt idx="1433">
                  <c:v>95.2983333333333</c:v>
                </c:pt>
                <c:pt idx="1434">
                  <c:v>92.4125</c:v>
                </c:pt>
                <c:pt idx="1435">
                  <c:v>90.3666666666666</c:v>
                </c:pt>
                <c:pt idx="1436">
                  <c:v>92.2508333333333</c:v>
                </c:pt>
                <c:pt idx="1437">
                  <c:v>91.97</c:v>
                </c:pt>
                <c:pt idx="1438">
                  <c:v>93.7575</c:v>
                </c:pt>
                <c:pt idx="1439">
                  <c:v>95.6458333333333</c:v>
                </c:pt>
                <c:pt idx="1440">
                  <c:v>92.8783333333333</c:v>
                </c:pt>
                <c:pt idx="1441">
                  <c:v>92.85583333333329</c:v>
                </c:pt>
                <c:pt idx="1442">
                  <c:v>93.115</c:v>
                </c:pt>
                <c:pt idx="1443">
                  <c:v>92.2124999999999</c:v>
                </c:pt>
                <c:pt idx="1444">
                  <c:v>93.2191666666666</c:v>
                </c:pt>
                <c:pt idx="1445">
                  <c:v>93.7874999999999</c:v>
                </c:pt>
                <c:pt idx="1446">
                  <c:v>94.3299999999999</c:v>
                </c:pt>
                <c:pt idx="1447">
                  <c:v>95.2241666666666</c:v>
                </c:pt>
                <c:pt idx="1448">
                  <c:v>92.9408333333333</c:v>
                </c:pt>
                <c:pt idx="1449">
                  <c:v>90.1316666666666</c:v>
                </c:pt>
                <c:pt idx="1450">
                  <c:v>90.2141666666666</c:v>
                </c:pt>
                <c:pt idx="1451">
                  <c:v>91.85833333333331</c:v>
                </c:pt>
                <c:pt idx="1452">
                  <c:v>96.48</c:v>
                </c:pt>
                <c:pt idx="1453">
                  <c:v>96.3158333333333</c:v>
                </c:pt>
                <c:pt idx="1454">
                  <c:v>95.2591666666666</c:v>
                </c:pt>
                <c:pt idx="1455">
                  <c:v>95.25</c:v>
                </c:pt>
                <c:pt idx="1456">
                  <c:v>94.1225</c:v>
                </c:pt>
                <c:pt idx="1457">
                  <c:v>92.79</c:v>
                </c:pt>
                <c:pt idx="1458">
                  <c:v>90.6883333333333</c:v>
                </c:pt>
                <c:pt idx="1459">
                  <c:v>96.1525</c:v>
                </c:pt>
              </c:numCache>
            </c:numRef>
          </c:xVal>
          <c:yVal>
            <c:numRef>
              <c:f>'Water Trading Repository Table'!$B$3:$B$1462</c:f>
              <c:numCache>
                <c:formatCode>0.00</c:formatCode>
                <c:ptCount val="1460"/>
                <c:pt idx="0">
                  <c:v>2674.4305</c:v>
                </c:pt>
                <c:pt idx="1">
                  <c:v>2576.12783333333</c:v>
                </c:pt>
                <c:pt idx="2">
                  <c:v>2131.98195833333</c:v>
                </c:pt>
                <c:pt idx="3">
                  <c:v>2772.05595833333</c:v>
                </c:pt>
                <c:pt idx="4">
                  <c:v>2143.486625</c:v>
                </c:pt>
                <c:pt idx="5">
                  <c:v>2682.031125</c:v>
                </c:pt>
                <c:pt idx="6">
                  <c:v>1788.07475</c:v>
                </c:pt>
                <c:pt idx="7">
                  <c:v>2082.84509090909</c:v>
                </c:pt>
                <c:pt idx="8">
                  <c:v>1815.8505</c:v>
                </c:pt>
                <c:pt idx="9">
                  <c:v>2219.27536363636</c:v>
                </c:pt>
                <c:pt idx="10">
                  <c:v>2142.3453</c:v>
                </c:pt>
                <c:pt idx="11">
                  <c:v>2169.74370833333</c:v>
                </c:pt>
                <c:pt idx="12">
                  <c:v>2228.9215</c:v>
                </c:pt>
                <c:pt idx="13">
                  <c:v>2289.449</c:v>
                </c:pt>
                <c:pt idx="14">
                  <c:v>1966.19391666666</c:v>
                </c:pt>
                <c:pt idx="15">
                  <c:v>2222.98404166666</c:v>
                </c:pt>
                <c:pt idx="16">
                  <c:v>1651.58858333333</c:v>
                </c:pt>
                <c:pt idx="17">
                  <c:v>1957.57495833333</c:v>
                </c:pt>
                <c:pt idx="18">
                  <c:v>1865.02499999999</c:v>
                </c:pt>
                <c:pt idx="19">
                  <c:v>2157.29333333333</c:v>
                </c:pt>
                <c:pt idx="20">
                  <c:v>1933.90079166666</c:v>
                </c:pt>
                <c:pt idx="21">
                  <c:v>2161.194375</c:v>
                </c:pt>
                <c:pt idx="22">
                  <c:v>1672.51316666666</c:v>
                </c:pt>
                <c:pt idx="23">
                  <c:v>1928.05904166666</c:v>
                </c:pt>
                <c:pt idx="24">
                  <c:v>1863.63699999999</c:v>
                </c:pt>
                <c:pt idx="25">
                  <c:v>2185.68658333333</c:v>
                </c:pt>
                <c:pt idx="26">
                  <c:v>2185.57604166666</c:v>
                </c:pt>
                <c:pt idx="27">
                  <c:v>3175.27691666666</c:v>
                </c:pt>
                <c:pt idx="28">
                  <c:v>2648.79408333333</c:v>
                </c:pt>
                <c:pt idx="29">
                  <c:v>3164.51675</c:v>
                </c:pt>
                <c:pt idx="30">
                  <c:v>2308.03954166666</c:v>
                </c:pt>
                <c:pt idx="31">
                  <c:v>2417.77904166666</c:v>
                </c:pt>
                <c:pt idx="32">
                  <c:v>1961.419625</c:v>
                </c:pt>
                <c:pt idx="33">
                  <c:v>2127.07145833333</c:v>
                </c:pt>
                <c:pt idx="34">
                  <c:v>2004.69231249999</c:v>
                </c:pt>
                <c:pt idx="35">
                  <c:v>2200.499</c:v>
                </c:pt>
                <c:pt idx="36">
                  <c:v>1839.56214285714</c:v>
                </c:pt>
                <c:pt idx="37">
                  <c:v>2184.156125</c:v>
                </c:pt>
                <c:pt idx="38">
                  <c:v>1748.4125</c:v>
                </c:pt>
                <c:pt idx="39">
                  <c:v>2417.65070833333</c:v>
                </c:pt>
                <c:pt idx="40">
                  <c:v>2067.54829166666</c:v>
                </c:pt>
                <c:pt idx="41">
                  <c:v>2572.71675</c:v>
                </c:pt>
                <c:pt idx="42">
                  <c:v>2070.56383333333</c:v>
                </c:pt>
                <c:pt idx="43">
                  <c:v>2702.10716666666</c:v>
                </c:pt>
                <c:pt idx="44">
                  <c:v>2155.50554166666</c:v>
                </c:pt>
                <c:pt idx="45">
                  <c:v>2449.97354166666</c:v>
                </c:pt>
                <c:pt idx="46">
                  <c:v>1994.98945454545</c:v>
                </c:pt>
                <c:pt idx="47">
                  <c:v>2281.83491666666</c:v>
                </c:pt>
                <c:pt idx="48">
                  <c:v>1951.52633333333</c:v>
                </c:pt>
                <c:pt idx="49">
                  <c:v>2341.05929166666</c:v>
                </c:pt>
                <c:pt idx="50">
                  <c:v>1823.69091666666</c:v>
                </c:pt>
                <c:pt idx="51">
                  <c:v>2288.37904166666</c:v>
                </c:pt>
                <c:pt idx="52">
                  <c:v>1833.969625</c:v>
                </c:pt>
                <c:pt idx="53">
                  <c:v>2465.66325</c:v>
                </c:pt>
                <c:pt idx="54">
                  <c:v>1844.722</c:v>
                </c:pt>
                <c:pt idx="55">
                  <c:v>2259.03716666666</c:v>
                </c:pt>
                <c:pt idx="56">
                  <c:v>1988.96608333333</c:v>
                </c:pt>
                <c:pt idx="57">
                  <c:v>2498.43016666666</c:v>
                </c:pt>
                <c:pt idx="58">
                  <c:v>2064.48324999999</c:v>
                </c:pt>
                <c:pt idx="59">
                  <c:v>2629.69354166666</c:v>
                </c:pt>
                <c:pt idx="60">
                  <c:v>2088.80875</c:v>
                </c:pt>
                <c:pt idx="61">
                  <c:v>2670.88983333333</c:v>
                </c:pt>
                <c:pt idx="62">
                  <c:v>2061.80587499999</c:v>
                </c:pt>
                <c:pt idx="63">
                  <c:v>2388.200625</c:v>
                </c:pt>
                <c:pt idx="64">
                  <c:v>2012.08266666666</c:v>
                </c:pt>
                <c:pt idx="65">
                  <c:v>2765.58395833333</c:v>
                </c:pt>
                <c:pt idx="66">
                  <c:v>1877.67058333333</c:v>
                </c:pt>
                <c:pt idx="67">
                  <c:v>2193.59641666666</c:v>
                </c:pt>
                <c:pt idx="68">
                  <c:v>2175.58921428571</c:v>
                </c:pt>
                <c:pt idx="69">
                  <c:v>2378.29995833333</c:v>
                </c:pt>
                <c:pt idx="70">
                  <c:v>2051.62914285714</c:v>
                </c:pt>
                <c:pt idx="71">
                  <c:v>2120.047875</c:v>
                </c:pt>
                <c:pt idx="72">
                  <c:v>1760.261375</c:v>
                </c:pt>
                <c:pt idx="73">
                  <c:v>2111.64145833333</c:v>
                </c:pt>
                <c:pt idx="74">
                  <c:v>2026.51229166666</c:v>
                </c:pt>
                <c:pt idx="75">
                  <c:v>2289.05620833333</c:v>
                </c:pt>
                <c:pt idx="76">
                  <c:v>1996.34679166666</c:v>
                </c:pt>
                <c:pt idx="77">
                  <c:v>2194.73129166666</c:v>
                </c:pt>
                <c:pt idx="78">
                  <c:v>1922.08879166666</c:v>
                </c:pt>
                <c:pt idx="79">
                  <c:v>2188.25929166666</c:v>
                </c:pt>
                <c:pt idx="80">
                  <c:v>1805.33145833333</c:v>
                </c:pt>
                <c:pt idx="81">
                  <c:v>1953.63308333333</c:v>
                </c:pt>
                <c:pt idx="82">
                  <c:v>1709.93233333333</c:v>
                </c:pt>
                <c:pt idx="83">
                  <c:v>2004.21187499999</c:v>
                </c:pt>
                <c:pt idx="84">
                  <c:v>1882.41370833333</c:v>
                </c:pt>
                <c:pt idx="85">
                  <c:v>2126.41379166666</c:v>
                </c:pt>
                <c:pt idx="86">
                  <c:v>2547.82225</c:v>
                </c:pt>
                <c:pt idx="87">
                  <c:v>3266.07708333333</c:v>
                </c:pt>
                <c:pt idx="88">
                  <c:v>2419.28275</c:v>
                </c:pt>
                <c:pt idx="89">
                  <c:v>2691.45399999999</c:v>
                </c:pt>
                <c:pt idx="90">
                  <c:v>2256.86075</c:v>
                </c:pt>
                <c:pt idx="91">
                  <c:v>2775.10066666666</c:v>
                </c:pt>
                <c:pt idx="92">
                  <c:v>2142.85258333333</c:v>
                </c:pt>
                <c:pt idx="93">
                  <c:v>2670.64508333333</c:v>
                </c:pt>
                <c:pt idx="94">
                  <c:v>1874.96795833333</c:v>
                </c:pt>
                <c:pt idx="95">
                  <c:v>2058.61191666666</c:v>
                </c:pt>
                <c:pt idx="96">
                  <c:v>1985.4231</c:v>
                </c:pt>
                <c:pt idx="97">
                  <c:v>2291.04</c:v>
                </c:pt>
                <c:pt idx="98">
                  <c:v>2199.879625</c:v>
                </c:pt>
                <c:pt idx="99">
                  <c:v>2610.51429166666</c:v>
                </c:pt>
                <c:pt idx="100">
                  <c:v>2211.90070833333</c:v>
                </c:pt>
                <c:pt idx="101">
                  <c:v>3203.99358333333</c:v>
                </c:pt>
                <c:pt idx="102">
                  <c:v>2531.77875</c:v>
                </c:pt>
                <c:pt idx="103">
                  <c:v>3296.54145833333</c:v>
                </c:pt>
                <c:pt idx="104">
                  <c:v>2438.704875</c:v>
                </c:pt>
                <c:pt idx="105">
                  <c:v>2403.74920833333</c:v>
                </c:pt>
                <c:pt idx="106">
                  <c:v>1741.94345833333</c:v>
                </c:pt>
                <c:pt idx="107">
                  <c:v>1985.73895833333</c:v>
                </c:pt>
                <c:pt idx="108">
                  <c:v>1658.63741666666</c:v>
                </c:pt>
                <c:pt idx="109">
                  <c:v>2032.00670833333</c:v>
                </c:pt>
                <c:pt idx="110">
                  <c:v>2014.14358333333</c:v>
                </c:pt>
                <c:pt idx="111">
                  <c:v>2763.39149999999</c:v>
                </c:pt>
                <c:pt idx="112">
                  <c:v>2260.07733333333</c:v>
                </c:pt>
                <c:pt idx="113">
                  <c:v>3089.39804166666</c:v>
                </c:pt>
                <c:pt idx="114">
                  <c:v>2268.41604166666</c:v>
                </c:pt>
                <c:pt idx="115">
                  <c:v>2928.504125</c:v>
                </c:pt>
                <c:pt idx="116">
                  <c:v>2219.08508333333</c:v>
                </c:pt>
                <c:pt idx="117">
                  <c:v>2785.351</c:v>
                </c:pt>
                <c:pt idx="118">
                  <c:v>2022.31391666666</c:v>
                </c:pt>
                <c:pt idx="119">
                  <c:v>2246.174625</c:v>
                </c:pt>
                <c:pt idx="120">
                  <c:v>1955.92941666666</c:v>
                </c:pt>
                <c:pt idx="121">
                  <c:v>2746.75520833333</c:v>
                </c:pt>
                <c:pt idx="122">
                  <c:v>1767.717125</c:v>
                </c:pt>
                <c:pt idx="123">
                  <c:v>2275.62616666666</c:v>
                </c:pt>
                <c:pt idx="124">
                  <c:v>2016.70516666666</c:v>
                </c:pt>
                <c:pt idx="125">
                  <c:v>2550.789</c:v>
                </c:pt>
                <c:pt idx="126">
                  <c:v>1815.82908333333</c:v>
                </c:pt>
                <c:pt idx="127">
                  <c:v>2059.78404166666</c:v>
                </c:pt>
                <c:pt idx="128">
                  <c:v>1758.11533333333</c:v>
                </c:pt>
                <c:pt idx="129">
                  <c:v>2062.889875</c:v>
                </c:pt>
                <c:pt idx="130">
                  <c:v>2008.605625</c:v>
                </c:pt>
                <c:pt idx="131">
                  <c:v>2403.17054166666</c:v>
                </c:pt>
                <c:pt idx="132">
                  <c:v>1802.78075</c:v>
                </c:pt>
                <c:pt idx="133">
                  <c:v>2012.33841666666</c:v>
                </c:pt>
                <c:pt idx="134">
                  <c:v>1925.64695833333</c:v>
                </c:pt>
                <c:pt idx="135">
                  <c:v>2278.76370833333</c:v>
                </c:pt>
                <c:pt idx="136">
                  <c:v>2003.20657142857</c:v>
                </c:pt>
                <c:pt idx="137">
                  <c:v>2089.93858333333</c:v>
                </c:pt>
                <c:pt idx="138">
                  <c:v>1675.94927272727</c:v>
                </c:pt>
                <c:pt idx="139">
                  <c:v>2098.66945833333</c:v>
                </c:pt>
                <c:pt idx="140">
                  <c:v>1905.87735</c:v>
                </c:pt>
                <c:pt idx="141">
                  <c:v>2054.77229166666</c:v>
                </c:pt>
                <c:pt idx="142">
                  <c:v>1897.8969090909</c:v>
                </c:pt>
                <c:pt idx="143">
                  <c:v>2157.90275</c:v>
                </c:pt>
                <c:pt idx="144">
                  <c:v>2109.0095</c:v>
                </c:pt>
                <c:pt idx="145">
                  <c:v>2259.53731818181</c:v>
                </c:pt>
                <c:pt idx="146">
                  <c:v>2036.0522</c:v>
                </c:pt>
                <c:pt idx="147">
                  <c:v>2303.133875</c:v>
                </c:pt>
                <c:pt idx="148">
                  <c:v>1791.68449999999</c:v>
                </c:pt>
                <c:pt idx="149">
                  <c:v>2076.2275</c:v>
                </c:pt>
                <c:pt idx="150">
                  <c:v>1771.01158333333</c:v>
                </c:pt>
                <c:pt idx="151">
                  <c:v>2304.18295833333</c:v>
                </c:pt>
                <c:pt idx="152">
                  <c:v>2108.38570833333</c:v>
                </c:pt>
                <c:pt idx="153">
                  <c:v>2577.164625</c:v>
                </c:pt>
                <c:pt idx="154">
                  <c:v>2107.15958333333</c:v>
                </c:pt>
                <c:pt idx="155">
                  <c:v>2527.91441666666</c:v>
                </c:pt>
                <c:pt idx="156">
                  <c:v>2046.20375</c:v>
                </c:pt>
                <c:pt idx="157">
                  <c:v>2268.36779166666</c:v>
                </c:pt>
                <c:pt idx="158">
                  <c:v>1968.24409090909</c:v>
                </c:pt>
                <c:pt idx="159">
                  <c:v>2173.028625</c:v>
                </c:pt>
                <c:pt idx="160">
                  <c:v>2010.48955555555</c:v>
                </c:pt>
                <c:pt idx="161">
                  <c:v>2118.190375</c:v>
                </c:pt>
                <c:pt idx="162">
                  <c:v>1785.15037499999</c:v>
                </c:pt>
                <c:pt idx="163">
                  <c:v>1962.36544999999</c:v>
                </c:pt>
                <c:pt idx="164">
                  <c:v>1752.3129</c:v>
                </c:pt>
                <c:pt idx="165">
                  <c:v>1970.06404545454</c:v>
                </c:pt>
                <c:pt idx="166">
                  <c:v>2105.802125</c:v>
                </c:pt>
                <c:pt idx="167">
                  <c:v>2244.61220833333</c:v>
                </c:pt>
                <c:pt idx="168">
                  <c:v>2130.47057142857</c:v>
                </c:pt>
                <c:pt idx="169">
                  <c:v>2107.23454166666</c:v>
                </c:pt>
                <c:pt idx="170">
                  <c:v>1890.046125</c:v>
                </c:pt>
                <c:pt idx="171">
                  <c:v>2064.86241666666</c:v>
                </c:pt>
                <c:pt idx="172">
                  <c:v>1992.39727777777</c:v>
                </c:pt>
                <c:pt idx="173">
                  <c:v>2193.59583333333</c:v>
                </c:pt>
                <c:pt idx="174">
                  <c:v>1713.057875</c:v>
                </c:pt>
                <c:pt idx="175">
                  <c:v>1844.64211111111</c:v>
                </c:pt>
                <c:pt idx="176">
                  <c:v>1794.3062</c:v>
                </c:pt>
                <c:pt idx="177">
                  <c:v>1879.98222222222</c:v>
                </c:pt>
                <c:pt idx="178">
                  <c:v>1726.26783333333</c:v>
                </c:pt>
                <c:pt idx="179">
                  <c:v>1909.55291666666</c:v>
                </c:pt>
                <c:pt idx="180">
                  <c:v>1895.53734999999</c:v>
                </c:pt>
                <c:pt idx="181">
                  <c:v>2075.28145833333</c:v>
                </c:pt>
                <c:pt idx="182">
                  <c:v>2204.4625</c:v>
                </c:pt>
                <c:pt idx="183">
                  <c:v>2647.48058333333</c:v>
                </c:pt>
                <c:pt idx="184">
                  <c:v>1895.28920833333</c:v>
                </c:pt>
                <c:pt idx="185">
                  <c:v>2096.71670833333</c:v>
                </c:pt>
                <c:pt idx="186">
                  <c:v>2094.10083333333</c:v>
                </c:pt>
                <c:pt idx="187">
                  <c:v>2630.43091666666</c:v>
                </c:pt>
                <c:pt idx="188">
                  <c:v>1754.18574999999</c:v>
                </c:pt>
                <c:pt idx="189">
                  <c:v>1884.88554545454</c:v>
                </c:pt>
                <c:pt idx="190">
                  <c:v>1949.35475</c:v>
                </c:pt>
                <c:pt idx="191">
                  <c:v>2305.11054166666</c:v>
                </c:pt>
                <c:pt idx="192">
                  <c:v>2093.98512499999</c:v>
                </c:pt>
                <c:pt idx="193">
                  <c:v>2421.53862499999</c:v>
                </c:pt>
                <c:pt idx="194">
                  <c:v>1716.26629166666</c:v>
                </c:pt>
                <c:pt idx="195">
                  <c:v>1981.66070833333</c:v>
                </c:pt>
                <c:pt idx="196">
                  <c:v>1874.97291666666</c:v>
                </c:pt>
                <c:pt idx="197">
                  <c:v>2096.99399999999</c:v>
                </c:pt>
                <c:pt idx="198">
                  <c:v>1859.77166666666</c:v>
                </c:pt>
                <c:pt idx="199">
                  <c:v>2115.2125</c:v>
                </c:pt>
                <c:pt idx="200">
                  <c:v>2080.55758333333</c:v>
                </c:pt>
                <c:pt idx="201">
                  <c:v>2572.006</c:v>
                </c:pt>
                <c:pt idx="202">
                  <c:v>1915.4982</c:v>
                </c:pt>
                <c:pt idx="203">
                  <c:v>2139.759</c:v>
                </c:pt>
                <c:pt idx="204">
                  <c:v>1821.26558333333</c:v>
                </c:pt>
                <c:pt idx="205">
                  <c:v>2098.18991666666</c:v>
                </c:pt>
                <c:pt idx="206">
                  <c:v>1740.50766666666</c:v>
                </c:pt>
                <c:pt idx="207">
                  <c:v>2164.19929166666</c:v>
                </c:pt>
                <c:pt idx="208">
                  <c:v>2045.94541666666</c:v>
                </c:pt>
                <c:pt idx="209">
                  <c:v>2398.56170833333</c:v>
                </c:pt>
                <c:pt idx="210">
                  <c:v>2048.9235</c:v>
                </c:pt>
                <c:pt idx="211">
                  <c:v>2373.506</c:v>
                </c:pt>
                <c:pt idx="212">
                  <c:v>1995.30845833333</c:v>
                </c:pt>
                <c:pt idx="213">
                  <c:v>2278.07858333333</c:v>
                </c:pt>
                <c:pt idx="214">
                  <c:v>1923.85266666666</c:v>
                </c:pt>
                <c:pt idx="215">
                  <c:v>2298.48358333333</c:v>
                </c:pt>
                <c:pt idx="216">
                  <c:v>1924.03687499999</c:v>
                </c:pt>
                <c:pt idx="217">
                  <c:v>2205.93491666666</c:v>
                </c:pt>
                <c:pt idx="218">
                  <c:v>1731.95370833333</c:v>
                </c:pt>
                <c:pt idx="219">
                  <c:v>1932.34066666666</c:v>
                </c:pt>
                <c:pt idx="220">
                  <c:v>1618.65729166666</c:v>
                </c:pt>
                <c:pt idx="221">
                  <c:v>1923.44045833333</c:v>
                </c:pt>
                <c:pt idx="222">
                  <c:v>1879.78416666666</c:v>
                </c:pt>
                <c:pt idx="223">
                  <c:v>2109.70466666666</c:v>
                </c:pt>
                <c:pt idx="224">
                  <c:v>1805.62670833333</c:v>
                </c:pt>
                <c:pt idx="225">
                  <c:v>2094.196125</c:v>
                </c:pt>
                <c:pt idx="226">
                  <c:v>1835.21833333333</c:v>
                </c:pt>
                <c:pt idx="227">
                  <c:v>2135.9255</c:v>
                </c:pt>
                <c:pt idx="228">
                  <c:v>1650.9535</c:v>
                </c:pt>
                <c:pt idx="229">
                  <c:v>1909.936875</c:v>
                </c:pt>
                <c:pt idx="230">
                  <c:v>1819.76733333333</c:v>
                </c:pt>
                <c:pt idx="231">
                  <c:v>2076.17883333333</c:v>
                </c:pt>
                <c:pt idx="232">
                  <c:v>1647.12066666666</c:v>
                </c:pt>
                <c:pt idx="233">
                  <c:v>1907.809875</c:v>
                </c:pt>
                <c:pt idx="234">
                  <c:v>1546.12645833333</c:v>
                </c:pt>
                <c:pt idx="235">
                  <c:v>1858.03879166666</c:v>
                </c:pt>
                <c:pt idx="236">
                  <c:v>1922.371</c:v>
                </c:pt>
                <c:pt idx="237">
                  <c:v>2112.48645833333</c:v>
                </c:pt>
                <c:pt idx="238">
                  <c:v>2040.25571428571</c:v>
                </c:pt>
                <c:pt idx="239">
                  <c:v>2149.37733333333</c:v>
                </c:pt>
                <c:pt idx="240">
                  <c:v>1816.918</c:v>
                </c:pt>
                <c:pt idx="241">
                  <c:v>2432.27331818181</c:v>
                </c:pt>
                <c:pt idx="242">
                  <c:v>2029.36579166666</c:v>
                </c:pt>
                <c:pt idx="243">
                  <c:v>2417.70766666666</c:v>
                </c:pt>
                <c:pt idx="244">
                  <c:v>1971.13304166666</c:v>
                </c:pt>
                <c:pt idx="245">
                  <c:v>2307.28170833333</c:v>
                </c:pt>
                <c:pt idx="246">
                  <c:v>2072.04604166666</c:v>
                </c:pt>
                <c:pt idx="247">
                  <c:v>2325.55370833333</c:v>
                </c:pt>
                <c:pt idx="248">
                  <c:v>1682.53033333333</c:v>
                </c:pt>
                <c:pt idx="249">
                  <c:v>1845.692375</c:v>
                </c:pt>
                <c:pt idx="250">
                  <c:v>1947.22745833333</c:v>
                </c:pt>
                <c:pt idx="251">
                  <c:v>2272.67083333333</c:v>
                </c:pt>
                <c:pt idx="252">
                  <c:v>2162.96904166666</c:v>
                </c:pt>
                <c:pt idx="253">
                  <c:v>2396.80916666666</c:v>
                </c:pt>
                <c:pt idx="254">
                  <c:v>1959.90287499999</c:v>
                </c:pt>
                <c:pt idx="255">
                  <c:v>2223.83566666666</c:v>
                </c:pt>
                <c:pt idx="256">
                  <c:v>1947.63870833333</c:v>
                </c:pt>
                <c:pt idx="257">
                  <c:v>2195.36529166666</c:v>
                </c:pt>
                <c:pt idx="258">
                  <c:v>1752.35545833333</c:v>
                </c:pt>
                <c:pt idx="259">
                  <c:v>1953.04658333333</c:v>
                </c:pt>
                <c:pt idx="260">
                  <c:v>2006.93199999999</c:v>
                </c:pt>
                <c:pt idx="261">
                  <c:v>2167.68195833333</c:v>
                </c:pt>
                <c:pt idx="262">
                  <c:v>2025.96983333333</c:v>
                </c:pt>
                <c:pt idx="263">
                  <c:v>2364.04054166666</c:v>
                </c:pt>
                <c:pt idx="264">
                  <c:v>1953.5266875</c:v>
                </c:pt>
                <c:pt idx="265">
                  <c:v>2081.50116666666</c:v>
                </c:pt>
                <c:pt idx="266">
                  <c:v>1833.82929166666</c:v>
                </c:pt>
                <c:pt idx="267">
                  <c:v>2114.1895</c:v>
                </c:pt>
                <c:pt idx="268">
                  <c:v>1983.90711111111</c:v>
                </c:pt>
                <c:pt idx="269">
                  <c:v>2093.39308333333</c:v>
                </c:pt>
                <c:pt idx="270">
                  <c:v>1989.154375</c:v>
                </c:pt>
                <c:pt idx="271">
                  <c:v>2151.98383333333</c:v>
                </c:pt>
                <c:pt idx="272">
                  <c:v>1885.09454545454</c:v>
                </c:pt>
                <c:pt idx="273">
                  <c:v>2100.12425</c:v>
                </c:pt>
                <c:pt idx="274">
                  <c:v>1702.17618181818</c:v>
                </c:pt>
                <c:pt idx="275">
                  <c:v>1951.595625</c:v>
                </c:pt>
                <c:pt idx="276">
                  <c:v>1599.57408333333</c:v>
                </c:pt>
                <c:pt idx="277">
                  <c:v>1928.08866666666</c:v>
                </c:pt>
                <c:pt idx="278">
                  <c:v>1874.05004166666</c:v>
                </c:pt>
                <c:pt idx="279">
                  <c:v>2228.79675</c:v>
                </c:pt>
                <c:pt idx="280">
                  <c:v>1865.50854166666</c:v>
                </c:pt>
                <c:pt idx="281">
                  <c:v>2147.93854166666</c:v>
                </c:pt>
                <c:pt idx="282">
                  <c:v>1896.82779166666</c:v>
                </c:pt>
                <c:pt idx="283">
                  <c:v>2179.96991666666</c:v>
                </c:pt>
                <c:pt idx="284">
                  <c:v>1908.97083333333</c:v>
                </c:pt>
                <c:pt idx="285">
                  <c:v>2201.03941666666</c:v>
                </c:pt>
                <c:pt idx="286">
                  <c:v>1941.47354166666</c:v>
                </c:pt>
                <c:pt idx="287">
                  <c:v>2156.947125</c:v>
                </c:pt>
                <c:pt idx="288">
                  <c:v>1900.72428571428</c:v>
                </c:pt>
                <c:pt idx="289">
                  <c:v>1990.69633333333</c:v>
                </c:pt>
                <c:pt idx="290">
                  <c:v>1641.170875</c:v>
                </c:pt>
                <c:pt idx="291">
                  <c:v>1928.349</c:v>
                </c:pt>
                <c:pt idx="292">
                  <c:v>1902.70066666666</c:v>
                </c:pt>
                <c:pt idx="293">
                  <c:v>2189.06766666666</c:v>
                </c:pt>
                <c:pt idx="294">
                  <c:v>1932.23420833333</c:v>
                </c:pt>
                <c:pt idx="295">
                  <c:v>2221.45120833333</c:v>
                </c:pt>
                <c:pt idx="296">
                  <c:v>1911.44145833333</c:v>
                </c:pt>
                <c:pt idx="297">
                  <c:v>2154.56716666666</c:v>
                </c:pt>
                <c:pt idx="298">
                  <c:v>2086.45572222222</c:v>
                </c:pt>
                <c:pt idx="299">
                  <c:v>2375.89162499999</c:v>
                </c:pt>
                <c:pt idx="300">
                  <c:v>2278.90968749999</c:v>
                </c:pt>
                <c:pt idx="301">
                  <c:v>2414.67318181818</c:v>
                </c:pt>
                <c:pt idx="302">
                  <c:v>1976.13129999999</c:v>
                </c:pt>
                <c:pt idx="303">
                  <c:v>2665.508625</c:v>
                </c:pt>
                <c:pt idx="304">
                  <c:v>2063.612</c:v>
                </c:pt>
                <c:pt idx="305">
                  <c:v>2220.75304166666</c:v>
                </c:pt>
                <c:pt idx="306">
                  <c:v>2043.6455</c:v>
                </c:pt>
                <c:pt idx="307">
                  <c:v>2350.27729166666</c:v>
                </c:pt>
                <c:pt idx="308">
                  <c:v>1895.89842857142</c:v>
                </c:pt>
                <c:pt idx="309">
                  <c:v>2092.56974999999</c:v>
                </c:pt>
                <c:pt idx="310">
                  <c:v>1798.14591666666</c:v>
                </c:pt>
                <c:pt idx="311">
                  <c:v>2105.56733333333</c:v>
                </c:pt>
                <c:pt idx="312">
                  <c:v>1923.17379166666</c:v>
                </c:pt>
                <c:pt idx="313">
                  <c:v>2208.37954166666</c:v>
                </c:pt>
                <c:pt idx="314">
                  <c:v>1958.063125</c:v>
                </c:pt>
                <c:pt idx="315">
                  <c:v>2245.55820833333</c:v>
                </c:pt>
                <c:pt idx="316">
                  <c:v>1918.86162499999</c:v>
                </c:pt>
                <c:pt idx="317">
                  <c:v>2000.08429166666</c:v>
                </c:pt>
                <c:pt idx="318">
                  <c:v>1909.68320833333</c:v>
                </c:pt>
                <c:pt idx="319">
                  <c:v>2065.28845833333</c:v>
                </c:pt>
                <c:pt idx="320">
                  <c:v>1660.33879166666</c:v>
                </c:pt>
                <c:pt idx="321">
                  <c:v>1883.58904166666</c:v>
                </c:pt>
                <c:pt idx="322">
                  <c:v>1905.79729166666</c:v>
                </c:pt>
                <c:pt idx="323">
                  <c:v>2126.854125</c:v>
                </c:pt>
                <c:pt idx="324">
                  <c:v>2100.21645833333</c:v>
                </c:pt>
                <c:pt idx="325">
                  <c:v>2545.14741666666</c:v>
                </c:pt>
                <c:pt idx="326">
                  <c:v>2023.94958333333</c:v>
                </c:pt>
                <c:pt idx="327">
                  <c:v>2276.050125</c:v>
                </c:pt>
                <c:pt idx="328">
                  <c:v>1991.160125</c:v>
                </c:pt>
                <c:pt idx="329">
                  <c:v>2287.93870833333</c:v>
                </c:pt>
                <c:pt idx="330">
                  <c:v>1849.92329166666</c:v>
                </c:pt>
                <c:pt idx="331">
                  <c:v>2194.12920833333</c:v>
                </c:pt>
                <c:pt idx="332">
                  <c:v>1790.38795833333</c:v>
                </c:pt>
                <c:pt idx="333">
                  <c:v>2141.336375</c:v>
                </c:pt>
                <c:pt idx="334">
                  <c:v>2057.93349999999</c:v>
                </c:pt>
                <c:pt idx="335">
                  <c:v>2406.06816666666</c:v>
                </c:pt>
                <c:pt idx="336">
                  <c:v>2095.86541666666</c:v>
                </c:pt>
                <c:pt idx="337">
                  <c:v>2445.301</c:v>
                </c:pt>
                <c:pt idx="338">
                  <c:v>2086.92258333333</c:v>
                </c:pt>
                <c:pt idx="339">
                  <c:v>2370.00979166666</c:v>
                </c:pt>
                <c:pt idx="340">
                  <c:v>2085.08641666666</c:v>
                </c:pt>
                <c:pt idx="341">
                  <c:v>2395.16129166666</c:v>
                </c:pt>
                <c:pt idx="342">
                  <c:v>2235.58866666666</c:v>
                </c:pt>
                <c:pt idx="343">
                  <c:v>2318.01045833333</c:v>
                </c:pt>
                <c:pt idx="344">
                  <c:v>2014.8761875</c:v>
                </c:pt>
                <c:pt idx="345">
                  <c:v>2078.22725</c:v>
                </c:pt>
                <c:pt idx="346">
                  <c:v>1914.3522</c:v>
                </c:pt>
                <c:pt idx="347">
                  <c:v>2149.40616666666</c:v>
                </c:pt>
                <c:pt idx="348">
                  <c:v>1990.13631818181</c:v>
                </c:pt>
                <c:pt idx="349">
                  <c:v>2258.92833333333</c:v>
                </c:pt>
                <c:pt idx="350">
                  <c:v>1961.3875</c:v>
                </c:pt>
                <c:pt idx="351">
                  <c:v>2335.626125</c:v>
                </c:pt>
                <c:pt idx="352">
                  <c:v>2000.83629166666</c:v>
                </c:pt>
                <c:pt idx="353">
                  <c:v>2338.03887499999</c:v>
                </c:pt>
                <c:pt idx="354">
                  <c:v>2019.33712499999</c:v>
                </c:pt>
                <c:pt idx="355">
                  <c:v>2289.04070833333</c:v>
                </c:pt>
                <c:pt idx="356">
                  <c:v>1994.43520833333</c:v>
                </c:pt>
                <c:pt idx="357">
                  <c:v>2222.37770833333</c:v>
                </c:pt>
                <c:pt idx="358">
                  <c:v>1792.535625</c:v>
                </c:pt>
                <c:pt idx="359">
                  <c:v>2035.47041666666</c:v>
                </c:pt>
                <c:pt idx="360">
                  <c:v>1825.59381249999</c:v>
                </c:pt>
                <c:pt idx="361">
                  <c:v>2076.48879166666</c:v>
                </c:pt>
                <c:pt idx="362">
                  <c:v>2384.762875</c:v>
                </c:pt>
                <c:pt idx="363">
                  <c:v>3175.5055</c:v>
                </c:pt>
                <c:pt idx="364">
                  <c:v>1879.307</c:v>
                </c:pt>
                <c:pt idx="365">
                  <c:v>2233.83775</c:v>
                </c:pt>
                <c:pt idx="366">
                  <c:v>2098.06265</c:v>
                </c:pt>
                <c:pt idx="367">
                  <c:v>2477.55145833333</c:v>
                </c:pt>
                <c:pt idx="368">
                  <c:v>1810.37575</c:v>
                </c:pt>
                <c:pt idx="369">
                  <c:v>2138.38879166666</c:v>
                </c:pt>
                <c:pt idx="370">
                  <c:v>1767.764</c:v>
                </c:pt>
                <c:pt idx="371">
                  <c:v>2166.1871</c:v>
                </c:pt>
                <c:pt idx="372">
                  <c:v>1971.05274999999</c:v>
                </c:pt>
                <c:pt idx="373">
                  <c:v>2203.15641666666</c:v>
                </c:pt>
                <c:pt idx="374">
                  <c:v>1859.28154166666</c:v>
                </c:pt>
                <c:pt idx="375">
                  <c:v>2249.01529166666</c:v>
                </c:pt>
                <c:pt idx="376">
                  <c:v>1922.16112499999</c:v>
                </c:pt>
                <c:pt idx="377">
                  <c:v>2221.432875</c:v>
                </c:pt>
                <c:pt idx="378">
                  <c:v>1745.832125</c:v>
                </c:pt>
                <c:pt idx="379">
                  <c:v>2018.58658333333</c:v>
                </c:pt>
                <c:pt idx="380">
                  <c:v>1857.62129166666</c:v>
                </c:pt>
                <c:pt idx="381">
                  <c:v>2091.56254166666</c:v>
                </c:pt>
                <c:pt idx="382">
                  <c:v>1880.002375</c:v>
                </c:pt>
                <c:pt idx="383">
                  <c:v>2144.029</c:v>
                </c:pt>
                <c:pt idx="384">
                  <c:v>1942.277375</c:v>
                </c:pt>
                <c:pt idx="385">
                  <c:v>2156.90508333333</c:v>
                </c:pt>
                <c:pt idx="386">
                  <c:v>1863.51966666666</c:v>
                </c:pt>
                <c:pt idx="387">
                  <c:v>2113.29420833333</c:v>
                </c:pt>
                <c:pt idx="388">
                  <c:v>1727.41979166666</c:v>
                </c:pt>
                <c:pt idx="389">
                  <c:v>2095.5535</c:v>
                </c:pt>
                <c:pt idx="390">
                  <c:v>1967.71812499999</c:v>
                </c:pt>
                <c:pt idx="391">
                  <c:v>2343.9105</c:v>
                </c:pt>
                <c:pt idx="392">
                  <c:v>2027.19783333333</c:v>
                </c:pt>
                <c:pt idx="393">
                  <c:v>2471.715625</c:v>
                </c:pt>
                <c:pt idx="394">
                  <c:v>2030.91945833333</c:v>
                </c:pt>
                <c:pt idx="395">
                  <c:v>2445.45320833333</c:v>
                </c:pt>
                <c:pt idx="396">
                  <c:v>2128.77466666666</c:v>
                </c:pt>
                <c:pt idx="397">
                  <c:v>2486.29025</c:v>
                </c:pt>
                <c:pt idx="398">
                  <c:v>2153.58625</c:v>
                </c:pt>
                <c:pt idx="399">
                  <c:v>2445.949875</c:v>
                </c:pt>
                <c:pt idx="400">
                  <c:v>1976.46641666666</c:v>
                </c:pt>
                <c:pt idx="401">
                  <c:v>2273.79779166666</c:v>
                </c:pt>
                <c:pt idx="402">
                  <c:v>1887.09054166666</c:v>
                </c:pt>
                <c:pt idx="403">
                  <c:v>2286.27645833333</c:v>
                </c:pt>
                <c:pt idx="404">
                  <c:v>2117.26695833333</c:v>
                </c:pt>
                <c:pt idx="405">
                  <c:v>2382.97833333333</c:v>
                </c:pt>
                <c:pt idx="406">
                  <c:v>2141.53866666666</c:v>
                </c:pt>
                <c:pt idx="407">
                  <c:v>2240.23416666666</c:v>
                </c:pt>
                <c:pt idx="408">
                  <c:v>1878.19175</c:v>
                </c:pt>
                <c:pt idx="409">
                  <c:v>2191.525625</c:v>
                </c:pt>
                <c:pt idx="410">
                  <c:v>1887.74637499999</c:v>
                </c:pt>
                <c:pt idx="411">
                  <c:v>2213.96283333333</c:v>
                </c:pt>
                <c:pt idx="412">
                  <c:v>1996.06308333333</c:v>
                </c:pt>
                <c:pt idx="413">
                  <c:v>2482.76925</c:v>
                </c:pt>
                <c:pt idx="414">
                  <c:v>1897.66616666666</c:v>
                </c:pt>
                <c:pt idx="415">
                  <c:v>2206.1185</c:v>
                </c:pt>
                <c:pt idx="416">
                  <c:v>1751.10304166666</c:v>
                </c:pt>
                <c:pt idx="417">
                  <c:v>2099.307625</c:v>
                </c:pt>
                <c:pt idx="418">
                  <c:v>2000.35366666666</c:v>
                </c:pt>
                <c:pt idx="419">
                  <c:v>2385.59849999999</c:v>
                </c:pt>
                <c:pt idx="420">
                  <c:v>2051.99195833333</c:v>
                </c:pt>
                <c:pt idx="421">
                  <c:v>2307.160125</c:v>
                </c:pt>
                <c:pt idx="422">
                  <c:v>1992.06812499999</c:v>
                </c:pt>
                <c:pt idx="423">
                  <c:v>2272.55004166666</c:v>
                </c:pt>
                <c:pt idx="424">
                  <c:v>2619.61275</c:v>
                </c:pt>
                <c:pt idx="425">
                  <c:v>3135.29141666666</c:v>
                </c:pt>
                <c:pt idx="426">
                  <c:v>2020.72577777777</c:v>
                </c:pt>
                <c:pt idx="427">
                  <c:v>2479.90366666666</c:v>
                </c:pt>
                <c:pt idx="428">
                  <c:v>2173.70583333333</c:v>
                </c:pt>
                <c:pt idx="429">
                  <c:v>2584.78358333333</c:v>
                </c:pt>
                <c:pt idx="430">
                  <c:v>2057.466</c:v>
                </c:pt>
                <c:pt idx="431">
                  <c:v>2659.63975</c:v>
                </c:pt>
                <c:pt idx="432">
                  <c:v>1999.15021428571</c:v>
                </c:pt>
                <c:pt idx="433">
                  <c:v>2072.13229166666</c:v>
                </c:pt>
                <c:pt idx="434">
                  <c:v>1795.002125</c:v>
                </c:pt>
                <c:pt idx="435">
                  <c:v>2046.49437499999</c:v>
                </c:pt>
                <c:pt idx="436">
                  <c:v>2152.072375</c:v>
                </c:pt>
                <c:pt idx="437">
                  <c:v>2471.39079166666</c:v>
                </c:pt>
                <c:pt idx="438">
                  <c:v>1920.27795833333</c:v>
                </c:pt>
                <c:pt idx="439">
                  <c:v>2274.86483333333</c:v>
                </c:pt>
                <c:pt idx="440">
                  <c:v>1595.48858333333</c:v>
                </c:pt>
                <c:pt idx="441">
                  <c:v>1906.04541666666</c:v>
                </c:pt>
                <c:pt idx="442">
                  <c:v>1899.76866666666</c:v>
                </c:pt>
                <c:pt idx="443">
                  <c:v>2168.54474999999</c:v>
                </c:pt>
                <c:pt idx="444">
                  <c:v>1893.92883333333</c:v>
                </c:pt>
                <c:pt idx="445">
                  <c:v>2163.90545833333</c:v>
                </c:pt>
                <c:pt idx="446">
                  <c:v>1709.37475</c:v>
                </c:pt>
                <c:pt idx="447">
                  <c:v>1969.11608333333</c:v>
                </c:pt>
                <c:pt idx="448">
                  <c:v>1981.62925</c:v>
                </c:pt>
                <c:pt idx="449">
                  <c:v>2265.6325</c:v>
                </c:pt>
                <c:pt idx="450">
                  <c:v>2017.86683333333</c:v>
                </c:pt>
                <c:pt idx="451">
                  <c:v>2272.41120833333</c:v>
                </c:pt>
                <c:pt idx="452">
                  <c:v>1957.98008333333</c:v>
                </c:pt>
                <c:pt idx="453">
                  <c:v>2410.05508333333</c:v>
                </c:pt>
                <c:pt idx="454">
                  <c:v>2061.58424999999</c:v>
                </c:pt>
                <c:pt idx="455">
                  <c:v>2334.32591666666</c:v>
                </c:pt>
                <c:pt idx="456">
                  <c:v>1791.68908333333</c:v>
                </c:pt>
                <c:pt idx="457">
                  <c:v>2115.05070833333</c:v>
                </c:pt>
                <c:pt idx="458">
                  <c:v>1725.135625</c:v>
                </c:pt>
                <c:pt idx="459">
                  <c:v>2079.96133333333</c:v>
                </c:pt>
                <c:pt idx="460">
                  <c:v>1869.921375</c:v>
                </c:pt>
                <c:pt idx="461">
                  <c:v>2151.50654166666</c:v>
                </c:pt>
                <c:pt idx="462">
                  <c:v>2009.341125</c:v>
                </c:pt>
                <c:pt idx="463">
                  <c:v>2258.47554166666</c:v>
                </c:pt>
                <c:pt idx="464">
                  <c:v>1953.27870833333</c:v>
                </c:pt>
                <c:pt idx="465">
                  <c:v>2179.17370833333</c:v>
                </c:pt>
                <c:pt idx="466">
                  <c:v>2002.07149999999</c:v>
                </c:pt>
                <c:pt idx="467">
                  <c:v>2190.58120833333</c:v>
                </c:pt>
                <c:pt idx="468">
                  <c:v>2238.64941666666</c:v>
                </c:pt>
                <c:pt idx="469">
                  <c:v>2101.758875</c:v>
                </c:pt>
                <c:pt idx="470">
                  <c:v>1744.84112499999</c:v>
                </c:pt>
                <c:pt idx="471">
                  <c:v>1955.663625</c:v>
                </c:pt>
                <c:pt idx="472">
                  <c:v>1709.34116666666</c:v>
                </c:pt>
                <c:pt idx="473">
                  <c:v>2090.60516666666</c:v>
                </c:pt>
                <c:pt idx="474">
                  <c:v>1930.23291666666</c:v>
                </c:pt>
                <c:pt idx="475">
                  <c:v>2252.14954166666</c:v>
                </c:pt>
                <c:pt idx="476">
                  <c:v>2025.5565</c:v>
                </c:pt>
                <c:pt idx="477">
                  <c:v>2431.169875</c:v>
                </c:pt>
                <c:pt idx="478">
                  <c:v>1985.14395833333</c:v>
                </c:pt>
                <c:pt idx="479">
                  <c:v>2232.04804166666</c:v>
                </c:pt>
                <c:pt idx="480">
                  <c:v>2000.48891666666</c:v>
                </c:pt>
                <c:pt idx="481">
                  <c:v>2244.60945833333</c:v>
                </c:pt>
                <c:pt idx="482">
                  <c:v>1956.49824999999</c:v>
                </c:pt>
                <c:pt idx="483">
                  <c:v>2234.69416666666</c:v>
                </c:pt>
                <c:pt idx="484">
                  <c:v>1764.02116666666</c:v>
                </c:pt>
                <c:pt idx="485">
                  <c:v>1984.90370833333</c:v>
                </c:pt>
                <c:pt idx="486">
                  <c:v>2259.34341666666</c:v>
                </c:pt>
                <c:pt idx="487">
                  <c:v>2360.62929166666</c:v>
                </c:pt>
                <c:pt idx="488">
                  <c:v>1846.40777272727</c:v>
                </c:pt>
                <c:pt idx="489">
                  <c:v>2621.36474999999</c:v>
                </c:pt>
                <c:pt idx="490">
                  <c:v>1922.99563636363</c:v>
                </c:pt>
                <c:pt idx="491">
                  <c:v>2474.15908333333</c:v>
                </c:pt>
                <c:pt idx="492">
                  <c:v>2056.328</c:v>
                </c:pt>
                <c:pt idx="493">
                  <c:v>2567.837625</c:v>
                </c:pt>
                <c:pt idx="494">
                  <c:v>2030.38058333333</c:v>
                </c:pt>
                <c:pt idx="495">
                  <c:v>2019.70716666666</c:v>
                </c:pt>
                <c:pt idx="496">
                  <c:v>1680.81474999999</c:v>
                </c:pt>
                <c:pt idx="497">
                  <c:v>2067.74695833333</c:v>
                </c:pt>
                <c:pt idx="498">
                  <c:v>2076.187375</c:v>
                </c:pt>
                <c:pt idx="499">
                  <c:v>2497.87379166666</c:v>
                </c:pt>
                <c:pt idx="500">
                  <c:v>1934.89733333333</c:v>
                </c:pt>
                <c:pt idx="501">
                  <c:v>2169.93679166666</c:v>
                </c:pt>
                <c:pt idx="502">
                  <c:v>1909.34512499999</c:v>
                </c:pt>
                <c:pt idx="503">
                  <c:v>2149.74941666666</c:v>
                </c:pt>
                <c:pt idx="504">
                  <c:v>1873.66083333333</c:v>
                </c:pt>
                <c:pt idx="505">
                  <c:v>2116.88016666666</c:v>
                </c:pt>
                <c:pt idx="506">
                  <c:v>1699.71541666666</c:v>
                </c:pt>
                <c:pt idx="507">
                  <c:v>2109.264875</c:v>
                </c:pt>
                <c:pt idx="508">
                  <c:v>1848.33954166666</c:v>
                </c:pt>
                <c:pt idx="509">
                  <c:v>2107.09733333333</c:v>
                </c:pt>
                <c:pt idx="510">
                  <c:v>2006.966125</c:v>
                </c:pt>
                <c:pt idx="511">
                  <c:v>2248.763</c:v>
                </c:pt>
                <c:pt idx="512">
                  <c:v>1784.022</c:v>
                </c:pt>
                <c:pt idx="513">
                  <c:v>2240.7225</c:v>
                </c:pt>
                <c:pt idx="514">
                  <c:v>1836.48533333333</c:v>
                </c:pt>
                <c:pt idx="515">
                  <c:v>2042.45633333333</c:v>
                </c:pt>
                <c:pt idx="516">
                  <c:v>2023.13179166666</c:v>
                </c:pt>
                <c:pt idx="517">
                  <c:v>2365.69899999999</c:v>
                </c:pt>
                <c:pt idx="518">
                  <c:v>2014.65874999999</c:v>
                </c:pt>
                <c:pt idx="519">
                  <c:v>2307.14987499999</c:v>
                </c:pt>
                <c:pt idx="520">
                  <c:v>2004.167125</c:v>
                </c:pt>
                <c:pt idx="521">
                  <c:v>2271.43324999999</c:v>
                </c:pt>
                <c:pt idx="522">
                  <c:v>1920.902125</c:v>
                </c:pt>
                <c:pt idx="523">
                  <c:v>2218.104</c:v>
                </c:pt>
                <c:pt idx="524">
                  <c:v>1970.10358333333</c:v>
                </c:pt>
                <c:pt idx="525">
                  <c:v>2213.64704166666</c:v>
                </c:pt>
                <c:pt idx="526">
                  <c:v>1732.70195833333</c:v>
                </c:pt>
                <c:pt idx="527">
                  <c:v>1933.2025</c:v>
                </c:pt>
                <c:pt idx="528">
                  <c:v>1784.03869999999</c:v>
                </c:pt>
                <c:pt idx="529">
                  <c:v>2104.99025</c:v>
                </c:pt>
                <c:pt idx="530">
                  <c:v>1969.7938125</c:v>
                </c:pt>
                <c:pt idx="531">
                  <c:v>2124.48358333333</c:v>
                </c:pt>
                <c:pt idx="532">
                  <c:v>1837.43941666666</c:v>
                </c:pt>
                <c:pt idx="533">
                  <c:v>2198.057625</c:v>
                </c:pt>
                <c:pt idx="534">
                  <c:v>1935.00420833333</c:v>
                </c:pt>
                <c:pt idx="535">
                  <c:v>2156.934375</c:v>
                </c:pt>
                <c:pt idx="536">
                  <c:v>1926.1875</c:v>
                </c:pt>
                <c:pt idx="537">
                  <c:v>2214.951625</c:v>
                </c:pt>
                <c:pt idx="538">
                  <c:v>1951.085125</c:v>
                </c:pt>
                <c:pt idx="539">
                  <c:v>2127.36279166666</c:v>
                </c:pt>
                <c:pt idx="540">
                  <c:v>1725.21108333333</c:v>
                </c:pt>
                <c:pt idx="541">
                  <c:v>1899.99741666666</c:v>
                </c:pt>
                <c:pt idx="542">
                  <c:v>1602.69004166666</c:v>
                </c:pt>
                <c:pt idx="543">
                  <c:v>1989.90491666666</c:v>
                </c:pt>
                <c:pt idx="544">
                  <c:v>1684.19170833333</c:v>
                </c:pt>
                <c:pt idx="545">
                  <c:v>1953.33245833333</c:v>
                </c:pt>
                <c:pt idx="546">
                  <c:v>2007.64449999999</c:v>
                </c:pt>
                <c:pt idx="547">
                  <c:v>2220.78666666666</c:v>
                </c:pt>
                <c:pt idx="548">
                  <c:v>1886.12816666666</c:v>
                </c:pt>
                <c:pt idx="549">
                  <c:v>2790.45141666666</c:v>
                </c:pt>
                <c:pt idx="550">
                  <c:v>1962.53995833333</c:v>
                </c:pt>
                <c:pt idx="551">
                  <c:v>2332.38454166666</c:v>
                </c:pt>
                <c:pt idx="552">
                  <c:v>2132.88175</c:v>
                </c:pt>
                <c:pt idx="553">
                  <c:v>2626.24604166666</c:v>
                </c:pt>
                <c:pt idx="554">
                  <c:v>2052.88066666666</c:v>
                </c:pt>
                <c:pt idx="555">
                  <c:v>1989.07779166666</c:v>
                </c:pt>
                <c:pt idx="556">
                  <c:v>1942.30254166666</c:v>
                </c:pt>
                <c:pt idx="557">
                  <c:v>2247.85679166666</c:v>
                </c:pt>
                <c:pt idx="558">
                  <c:v>2029.94787499999</c:v>
                </c:pt>
                <c:pt idx="559">
                  <c:v>2304.03929166666</c:v>
                </c:pt>
                <c:pt idx="560">
                  <c:v>1755.53504166666</c:v>
                </c:pt>
                <c:pt idx="561">
                  <c:v>2048.38716666666</c:v>
                </c:pt>
                <c:pt idx="562">
                  <c:v>1943.12725</c:v>
                </c:pt>
                <c:pt idx="563">
                  <c:v>2243.94925</c:v>
                </c:pt>
                <c:pt idx="564">
                  <c:v>1881.12570833333</c:v>
                </c:pt>
                <c:pt idx="565">
                  <c:v>2096.140125</c:v>
                </c:pt>
                <c:pt idx="566">
                  <c:v>1722.93383333333</c:v>
                </c:pt>
                <c:pt idx="567">
                  <c:v>2293.70854166666</c:v>
                </c:pt>
                <c:pt idx="568">
                  <c:v>1850.04408333333</c:v>
                </c:pt>
                <c:pt idx="569">
                  <c:v>2374.06416666666</c:v>
                </c:pt>
                <c:pt idx="570">
                  <c:v>1611.22</c:v>
                </c:pt>
                <c:pt idx="571">
                  <c:v>1846.55791666666</c:v>
                </c:pt>
                <c:pt idx="572">
                  <c:v>1799.310375</c:v>
                </c:pt>
                <c:pt idx="573">
                  <c:v>2070.29945833333</c:v>
                </c:pt>
                <c:pt idx="574">
                  <c:v>1832.39116666666</c:v>
                </c:pt>
                <c:pt idx="575">
                  <c:v>2099.49795833333</c:v>
                </c:pt>
                <c:pt idx="576">
                  <c:v>1845.81924999999</c:v>
                </c:pt>
                <c:pt idx="577">
                  <c:v>2042.69916666666</c:v>
                </c:pt>
                <c:pt idx="578">
                  <c:v>1838.79779166666</c:v>
                </c:pt>
                <c:pt idx="579">
                  <c:v>2088.83558333333</c:v>
                </c:pt>
                <c:pt idx="580">
                  <c:v>1883.367125</c:v>
                </c:pt>
                <c:pt idx="581">
                  <c:v>2092.37133333333</c:v>
                </c:pt>
                <c:pt idx="582">
                  <c:v>1741.1715</c:v>
                </c:pt>
                <c:pt idx="583">
                  <c:v>2051.60645833333</c:v>
                </c:pt>
                <c:pt idx="584">
                  <c:v>1642.181625</c:v>
                </c:pt>
                <c:pt idx="585">
                  <c:v>1924.98241666666</c:v>
                </c:pt>
                <c:pt idx="586">
                  <c:v>1831.92758333333</c:v>
                </c:pt>
                <c:pt idx="587">
                  <c:v>2062.153625</c:v>
                </c:pt>
                <c:pt idx="588">
                  <c:v>1844.183375</c:v>
                </c:pt>
                <c:pt idx="589">
                  <c:v>2069.80945833333</c:v>
                </c:pt>
                <c:pt idx="590">
                  <c:v>1826.20020833333</c:v>
                </c:pt>
                <c:pt idx="591">
                  <c:v>2041.88616666666</c:v>
                </c:pt>
                <c:pt idx="592">
                  <c:v>1819.07708333333</c:v>
                </c:pt>
                <c:pt idx="593">
                  <c:v>2089.33404166666</c:v>
                </c:pt>
                <c:pt idx="594">
                  <c:v>1807.22899999999</c:v>
                </c:pt>
                <c:pt idx="595">
                  <c:v>2062.937625</c:v>
                </c:pt>
                <c:pt idx="596">
                  <c:v>1688.17129166666</c:v>
                </c:pt>
                <c:pt idx="597">
                  <c:v>1882.361125</c:v>
                </c:pt>
                <c:pt idx="598">
                  <c:v>1591.99795833333</c:v>
                </c:pt>
                <c:pt idx="599">
                  <c:v>1926.10125</c:v>
                </c:pt>
                <c:pt idx="600">
                  <c:v>1874.92641666666</c:v>
                </c:pt>
                <c:pt idx="601">
                  <c:v>2207.34833333333</c:v>
                </c:pt>
                <c:pt idx="602">
                  <c:v>1911.436125</c:v>
                </c:pt>
                <c:pt idx="603">
                  <c:v>2309.99241666666</c:v>
                </c:pt>
                <c:pt idx="604">
                  <c:v>1934.67541666666</c:v>
                </c:pt>
                <c:pt idx="605">
                  <c:v>2446.97529166666</c:v>
                </c:pt>
                <c:pt idx="606">
                  <c:v>1950.04379166666</c:v>
                </c:pt>
                <c:pt idx="607">
                  <c:v>2245.54358333333</c:v>
                </c:pt>
                <c:pt idx="608">
                  <c:v>2055.88925</c:v>
                </c:pt>
                <c:pt idx="609">
                  <c:v>2244.63725</c:v>
                </c:pt>
                <c:pt idx="610">
                  <c:v>2363.62954166666</c:v>
                </c:pt>
                <c:pt idx="611">
                  <c:v>3211.52324999999</c:v>
                </c:pt>
                <c:pt idx="612">
                  <c:v>2147.26883333333</c:v>
                </c:pt>
                <c:pt idx="613">
                  <c:v>2340.14141666666</c:v>
                </c:pt>
                <c:pt idx="614">
                  <c:v>2180.680125</c:v>
                </c:pt>
                <c:pt idx="615">
                  <c:v>2606.26066666666</c:v>
                </c:pt>
                <c:pt idx="616">
                  <c:v>1593.28204166666</c:v>
                </c:pt>
                <c:pt idx="617">
                  <c:v>1816.42308333333</c:v>
                </c:pt>
                <c:pt idx="618">
                  <c:v>2012.89008333333</c:v>
                </c:pt>
                <c:pt idx="619">
                  <c:v>2323.33687499999</c:v>
                </c:pt>
                <c:pt idx="620">
                  <c:v>2038.519125</c:v>
                </c:pt>
                <c:pt idx="621">
                  <c:v>2540.80845833333</c:v>
                </c:pt>
                <c:pt idx="622">
                  <c:v>1708.62170833333</c:v>
                </c:pt>
                <c:pt idx="623">
                  <c:v>2016.76895833333</c:v>
                </c:pt>
                <c:pt idx="624">
                  <c:v>1949.906625</c:v>
                </c:pt>
                <c:pt idx="625">
                  <c:v>2290.60125</c:v>
                </c:pt>
                <c:pt idx="626">
                  <c:v>1880.72729166666</c:v>
                </c:pt>
                <c:pt idx="627">
                  <c:v>2154.90604166666</c:v>
                </c:pt>
                <c:pt idx="628">
                  <c:v>1956.88375</c:v>
                </c:pt>
                <c:pt idx="629">
                  <c:v>2342.821625</c:v>
                </c:pt>
                <c:pt idx="630">
                  <c:v>2046.51670833333</c:v>
                </c:pt>
                <c:pt idx="631">
                  <c:v>2574.933375</c:v>
                </c:pt>
                <c:pt idx="632">
                  <c:v>1838.41791666666</c:v>
                </c:pt>
                <c:pt idx="633">
                  <c:v>2156.31995833333</c:v>
                </c:pt>
                <c:pt idx="634">
                  <c:v>1879.32187499999</c:v>
                </c:pt>
                <c:pt idx="635">
                  <c:v>2407.23104166666</c:v>
                </c:pt>
                <c:pt idx="636">
                  <c:v>1984.76958333333</c:v>
                </c:pt>
                <c:pt idx="637">
                  <c:v>2474.53420833333</c:v>
                </c:pt>
                <c:pt idx="638">
                  <c:v>1896.93095833333</c:v>
                </c:pt>
                <c:pt idx="639">
                  <c:v>2473.40729166666</c:v>
                </c:pt>
                <c:pt idx="640">
                  <c:v>1830.451625</c:v>
                </c:pt>
                <c:pt idx="641">
                  <c:v>2146.01333333333</c:v>
                </c:pt>
                <c:pt idx="642">
                  <c:v>1967.22974999999</c:v>
                </c:pt>
                <c:pt idx="643">
                  <c:v>2182.494</c:v>
                </c:pt>
                <c:pt idx="644">
                  <c:v>1929.89377777777</c:v>
                </c:pt>
                <c:pt idx="645">
                  <c:v>2045.63636363636</c:v>
                </c:pt>
                <c:pt idx="646">
                  <c:v>1880.09085714285</c:v>
                </c:pt>
                <c:pt idx="647">
                  <c:v>2085.98975</c:v>
                </c:pt>
                <c:pt idx="648">
                  <c:v>2014.6393125</c:v>
                </c:pt>
                <c:pt idx="649">
                  <c:v>2325.59958333333</c:v>
                </c:pt>
                <c:pt idx="650">
                  <c:v>1960.05679166666</c:v>
                </c:pt>
                <c:pt idx="651">
                  <c:v>2341.87466666666</c:v>
                </c:pt>
                <c:pt idx="652">
                  <c:v>1722.6105</c:v>
                </c:pt>
                <c:pt idx="653">
                  <c:v>2026.191375</c:v>
                </c:pt>
                <c:pt idx="654">
                  <c:v>1621.52129166666</c:v>
                </c:pt>
                <c:pt idx="655">
                  <c:v>1833.590125</c:v>
                </c:pt>
                <c:pt idx="656">
                  <c:v>1763.492875</c:v>
                </c:pt>
                <c:pt idx="657">
                  <c:v>2059.60249999999</c:v>
                </c:pt>
                <c:pt idx="658">
                  <c:v>1995.29342857142</c:v>
                </c:pt>
                <c:pt idx="659">
                  <c:v>2089.67854166666</c:v>
                </c:pt>
                <c:pt idx="660">
                  <c:v>1968.56105555555</c:v>
                </c:pt>
                <c:pt idx="661">
                  <c:v>2332.91908333333</c:v>
                </c:pt>
                <c:pt idx="662">
                  <c:v>2027.29349999999</c:v>
                </c:pt>
                <c:pt idx="663">
                  <c:v>2408.96666666666</c:v>
                </c:pt>
                <c:pt idx="664">
                  <c:v>2020.800875</c:v>
                </c:pt>
                <c:pt idx="665">
                  <c:v>2143.77416666666</c:v>
                </c:pt>
                <c:pt idx="666">
                  <c:v>1733.66625</c:v>
                </c:pt>
                <c:pt idx="667">
                  <c:v>1938.42895833333</c:v>
                </c:pt>
                <c:pt idx="668">
                  <c:v>1811.34920833333</c:v>
                </c:pt>
                <c:pt idx="669">
                  <c:v>2407.55220833333</c:v>
                </c:pt>
                <c:pt idx="670">
                  <c:v>2557.52991666666</c:v>
                </c:pt>
                <c:pt idx="671">
                  <c:v>3343.20679166666</c:v>
                </c:pt>
                <c:pt idx="672">
                  <c:v>1855.55504166666</c:v>
                </c:pt>
                <c:pt idx="673">
                  <c:v>2107.13554166666</c:v>
                </c:pt>
                <c:pt idx="674">
                  <c:v>2148.76162499999</c:v>
                </c:pt>
                <c:pt idx="675">
                  <c:v>2362.40445833333</c:v>
                </c:pt>
                <c:pt idx="676">
                  <c:v>1645.9033</c:v>
                </c:pt>
                <c:pt idx="677">
                  <c:v>1852.95022727272</c:v>
                </c:pt>
                <c:pt idx="678">
                  <c:v>2100.81445</c:v>
                </c:pt>
                <c:pt idx="679">
                  <c:v>2257.85349999999</c:v>
                </c:pt>
                <c:pt idx="680">
                  <c:v>2056.586625</c:v>
                </c:pt>
                <c:pt idx="681">
                  <c:v>2275.60616666666</c:v>
                </c:pt>
                <c:pt idx="682">
                  <c:v>1961.332875</c:v>
                </c:pt>
                <c:pt idx="683">
                  <c:v>2277.71670833333</c:v>
                </c:pt>
                <c:pt idx="684">
                  <c:v>1943.82499999999</c:v>
                </c:pt>
                <c:pt idx="685">
                  <c:v>2235.05154166666</c:v>
                </c:pt>
                <c:pt idx="686">
                  <c:v>1723.949625</c:v>
                </c:pt>
                <c:pt idx="687">
                  <c:v>1901.24691666666</c:v>
                </c:pt>
                <c:pt idx="688">
                  <c:v>1893.21308333333</c:v>
                </c:pt>
                <c:pt idx="689">
                  <c:v>2235.23520833333</c:v>
                </c:pt>
                <c:pt idx="690">
                  <c:v>2172.78420833333</c:v>
                </c:pt>
                <c:pt idx="691">
                  <c:v>2876.38424999999</c:v>
                </c:pt>
                <c:pt idx="692">
                  <c:v>2270.68025</c:v>
                </c:pt>
                <c:pt idx="693">
                  <c:v>3024.13345833333</c:v>
                </c:pt>
                <c:pt idx="694">
                  <c:v>2140.97379166666</c:v>
                </c:pt>
                <c:pt idx="695">
                  <c:v>2883.38633333333</c:v>
                </c:pt>
                <c:pt idx="696">
                  <c:v>2117.80129166666</c:v>
                </c:pt>
                <c:pt idx="697">
                  <c:v>2926.39679166666</c:v>
                </c:pt>
                <c:pt idx="698">
                  <c:v>2367.222625</c:v>
                </c:pt>
                <c:pt idx="699">
                  <c:v>3195.300125</c:v>
                </c:pt>
                <c:pt idx="700">
                  <c:v>2338.93441666666</c:v>
                </c:pt>
                <c:pt idx="701">
                  <c:v>2643.50179166666</c:v>
                </c:pt>
                <c:pt idx="702">
                  <c:v>2096.20741666666</c:v>
                </c:pt>
                <c:pt idx="703">
                  <c:v>2410.14495833333</c:v>
                </c:pt>
                <c:pt idx="704">
                  <c:v>2059.38004166666</c:v>
                </c:pt>
                <c:pt idx="705">
                  <c:v>2394.10775</c:v>
                </c:pt>
                <c:pt idx="706">
                  <c:v>1972.16495833333</c:v>
                </c:pt>
                <c:pt idx="707">
                  <c:v>2230.0865</c:v>
                </c:pt>
                <c:pt idx="708">
                  <c:v>1787.87870833333</c:v>
                </c:pt>
                <c:pt idx="709">
                  <c:v>1997.304125</c:v>
                </c:pt>
                <c:pt idx="710">
                  <c:v>1729.95091666666</c:v>
                </c:pt>
                <c:pt idx="711">
                  <c:v>2047.0395</c:v>
                </c:pt>
                <c:pt idx="712">
                  <c:v>1953.64370833333</c:v>
                </c:pt>
                <c:pt idx="713">
                  <c:v>2451.742875</c:v>
                </c:pt>
                <c:pt idx="714">
                  <c:v>1992.57287499999</c:v>
                </c:pt>
                <c:pt idx="715">
                  <c:v>2288.72925</c:v>
                </c:pt>
                <c:pt idx="716">
                  <c:v>1741.06274999999</c:v>
                </c:pt>
                <c:pt idx="717">
                  <c:v>1948.48549999999</c:v>
                </c:pt>
                <c:pt idx="718">
                  <c:v>1686.002375</c:v>
                </c:pt>
                <c:pt idx="719">
                  <c:v>2049.07045833333</c:v>
                </c:pt>
                <c:pt idx="720">
                  <c:v>1898.97333333333</c:v>
                </c:pt>
                <c:pt idx="721">
                  <c:v>2160.010125</c:v>
                </c:pt>
                <c:pt idx="722">
                  <c:v>1749.87186363636</c:v>
                </c:pt>
                <c:pt idx="723">
                  <c:v>2125.454375</c:v>
                </c:pt>
                <c:pt idx="724">
                  <c:v>1779.80779166666</c:v>
                </c:pt>
                <c:pt idx="725">
                  <c:v>2286.21641666666</c:v>
                </c:pt>
                <c:pt idx="726">
                  <c:v>1982.47729166666</c:v>
                </c:pt>
                <c:pt idx="727">
                  <c:v>2385.11704166666</c:v>
                </c:pt>
                <c:pt idx="728">
                  <c:v>1959.64729166666</c:v>
                </c:pt>
                <c:pt idx="729">
                  <c:v>2134.082</c:v>
                </c:pt>
                <c:pt idx="730">
                  <c:v>2814.71056061249</c:v>
                </c:pt>
                <c:pt idx="731">
                  <c:v>2820.15931286666</c:v>
                </c:pt>
                <c:pt idx="732">
                  <c:v>2147.35322332916</c:v>
                </c:pt>
                <c:pt idx="733">
                  <c:v>2545.31080693749</c:v>
                </c:pt>
                <c:pt idx="734">
                  <c:v>2222.41361932083</c:v>
                </c:pt>
                <c:pt idx="735">
                  <c:v>2257.31580077083</c:v>
                </c:pt>
                <c:pt idx="736">
                  <c:v>2032.198344465</c:v>
                </c:pt>
                <c:pt idx="737">
                  <c:v>2117.81630373749</c:v>
                </c:pt>
                <c:pt idx="738">
                  <c:v>1881.95001756666</c:v>
                </c:pt>
                <c:pt idx="739">
                  <c:v>2576.3438875909</c:v>
                </c:pt>
                <c:pt idx="740">
                  <c:v>2044.66478628499</c:v>
                </c:pt>
                <c:pt idx="741">
                  <c:v>2868.95631827083</c:v>
                </c:pt>
                <c:pt idx="742">
                  <c:v>2472.63340119583</c:v>
                </c:pt>
                <c:pt idx="743">
                  <c:v>3299.93935807082</c:v>
                </c:pt>
                <c:pt idx="744">
                  <c:v>2786.54759980833</c:v>
                </c:pt>
                <c:pt idx="745">
                  <c:v>3225.75177465416</c:v>
                </c:pt>
                <c:pt idx="746">
                  <c:v>2425.13607565416</c:v>
                </c:pt>
                <c:pt idx="747">
                  <c:v>2401.80581213333</c:v>
                </c:pt>
                <c:pt idx="748">
                  <c:v>2113.51254007999</c:v>
                </c:pt>
                <c:pt idx="749">
                  <c:v>2433.34801681666</c:v>
                </c:pt>
                <c:pt idx="750">
                  <c:v>2189.04389973124</c:v>
                </c:pt>
                <c:pt idx="751">
                  <c:v>2483.56573400833</c:v>
                </c:pt>
                <c:pt idx="752">
                  <c:v>1896.02434736666</c:v>
                </c:pt>
                <c:pt idx="753">
                  <c:v>2615.87353828749</c:v>
                </c:pt>
                <c:pt idx="754">
                  <c:v>1992.70477325416</c:v>
                </c:pt>
                <c:pt idx="755">
                  <c:v>2387.78804649166</c:v>
                </c:pt>
                <c:pt idx="756">
                  <c:v>2358.34048073333</c:v>
                </c:pt>
                <c:pt idx="757">
                  <c:v>3340.70503213333</c:v>
                </c:pt>
                <c:pt idx="758">
                  <c:v>2842.30930603749</c:v>
                </c:pt>
                <c:pt idx="759">
                  <c:v>3250.48740351666</c:v>
                </c:pt>
                <c:pt idx="760">
                  <c:v>2453.19611417083</c:v>
                </c:pt>
                <c:pt idx="761">
                  <c:v>2536.47507369166</c:v>
                </c:pt>
                <c:pt idx="762">
                  <c:v>1958.74035935833</c:v>
                </c:pt>
                <c:pt idx="763">
                  <c:v>2217.73773232083</c:v>
                </c:pt>
                <c:pt idx="764">
                  <c:v>2035.5217133875</c:v>
                </c:pt>
                <c:pt idx="765">
                  <c:v>2450.34808518749</c:v>
                </c:pt>
                <c:pt idx="766">
                  <c:v>1864.60226387142</c:v>
                </c:pt>
                <c:pt idx="767">
                  <c:v>2278.12954959166</c:v>
                </c:pt>
                <c:pt idx="768">
                  <c:v>1924.96055511666</c:v>
                </c:pt>
                <c:pt idx="769">
                  <c:v>2560.87504462499</c:v>
                </c:pt>
                <c:pt idx="770">
                  <c:v>2127.80860193749</c:v>
                </c:pt>
                <c:pt idx="771">
                  <c:v>2746.12960724166</c:v>
                </c:pt>
                <c:pt idx="772">
                  <c:v>2140.08643421666</c:v>
                </c:pt>
                <c:pt idx="773">
                  <c:v>2651.12790911666</c:v>
                </c:pt>
                <c:pt idx="774">
                  <c:v>2198.89090385833</c:v>
                </c:pt>
                <c:pt idx="775">
                  <c:v>2598.18044052499</c:v>
                </c:pt>
                <c:pt idx="776">
                  <c:v>2166.82057000909</c:v>
                </c:pt>
                <c:pt idx="777">
                  <c:v>2420.47367987499</c:v>
                </c:pt>
                <c:pt idx="778">
                  <c:v>2104.84238782916</c:v>
                </c:pt>
                <c:pt idx="779">
                  <c:v>2301.04937818333</c:v>
                </c:pt>
                <c:pt idx="780">
                  <c:v>2010.89693983749</c:v>
                </c:pt>
                <c:pt idx="781">
                  <c:v>2440.12868815833</c:v>
                </c:pt>
                <c:pt idx="782">
                  <c:v>1872.78887220833</c:v>
                </c:pt>
                <c:pt idx="783">
                  <c:v>2702.88436777499</c:v>
                </c:pt>
                <c:pt idx="784">
                  <c:v>1862.09098722916</c:v>
                </c:pt>
                <c:pt idx="785">
                  <c:v>2301.83071518749</c:v>
                </c:pt>
                <c:pt idx="786">
                  <c:v>2141.21007044999</c:v>
                </c:pt>
                <c:pt idx="787">
                  <c:v>2542.9754542625</c:v>
                </c:pt>
                <c:pt idx="788">
                  <c:v>2141.67581525416</c:v>
                </c:pt>
                <c:pt idx="789">
                  <c:v>2821.58528162499</c:v>
                </c:pt>
                <c:pt idx="790">
                  <c:v>2121.26779792499</c:v>
                </c:pt>
                <c:pt idx="791">
                  <c:v>2725.263198175</c:v>
                </c:pt>
                <c:pt idx="792">
                  <c:v>2168.78318259166</c:v>
                </c:pt>
                <c:pt idx="793">
                  <c:v>2961.58987294583</c:v>
                </c:pt>
                <c:pt idx="794">
                  <c:v>2059.64344003749</c:v>
                </c:pt>
                <c:pt idx="795">
                  <c:v>2915.94190402499</c:v>
                </c:pt>
                <c:pt idx="796">
                  <c:v>2074.95073742916</c:v>
                </c:pt>
                <c:pt idx="797">
                  <c:v>2840.13885584583</c:v>
                </c:pt>
                <c:pt idx="798">
                  <c:v>2336.18643418333</c:v>
                </c:pt>
                <c:pt idx="799">
                  <c:v>2795.98233786666</c:v>
                </c:pt>
                <c:pt idx="800">
                  <c:v>2203.74438463749</c:v>
                </c:pt>
                <c:pt idx="801">
                  <c:v>2514.44008511249</c:v>
                </c:pt>
                <c:pt idx="802">
                  <c:v>2254.8362323375</c:v>
                </c:pt>
                <c:pt idx="803">
                  <c:v>2369.59483633749</c:v>
                </c:pt>
                <c:pt idx="804">
                  <c:v>1974.18200617916</c:v>
                </c:pt>
                <c:pt idx="805">
                  <c:v>2271.77918661666</c:v>
                </c:pt>
                <c:pt idx="806">
                  <c:v>2014.21608298333</c:v>
                </c:pt>
                <c:pt idx="807">
                  <c:v>2596.57019364583</c:v>
                </c:pt>
                <c:pt idx="808">
                  <c:v>1867.48156763636</c:v>
                </c:pt>
                <c:pt idx="809">
                  <c:v>2828.97753461666</c:v>
                </c:pt>
                <c:pt idx="810">
                  <c:v>1994.44383664999</c:v>
                </c:pt>
                <c:pt idx="811">
                  <c:v>2926.170895525</c:v>
                </c:pt>
                <c:pt idx="812">
                  <c:v>2554.61786272916</c:v>
                </c:pt>
                <c:pt idx="813">
                  <c:v>3236.48692375416</c:v>
                </c:pt>
                <c:pt idx="814">
                  <c:v>2762.51570894166</c:v>
                </c:pt>
                <c:pt idx="815">
                  <c:v>3531.53172879999</c:v>
                </c:pt>
                <c:pt idx="816">
                  <c:v>2745.1802333625</c:v>
                </c:pt>
                <c:pt idx="817">
                  <c:v>3355.45093190833</c:v>
                </c:pt>
                <c:pt idx="818">
                  <c:v>2603.79767195833</c:v>
                </c:pt>
                <c:pt idx="819">
                  <c:v>2861.99604596249</c:v>
                </c:pt>
                <c:pt idx="820">
                  <c:v>2363.62176253333</c:v>
                </c:pt>
                <c:pt idx="821">
                  <c:v>2935.94801116249</c:v>
                </c:pt>
                <c:pt idx="822">
                  <c:v>2179.31915654583</c:v>
                </c:pt>
                <c:pt idx="823">
                  <c:v>2726.05105495833</c:v>
                </c:pt>
                <c:pt idx="824">
                  <c:v>1942.26215114166</c:v>
                </c:pt>
                <c:pt idx="825">
                  <c:v>2233.64032900416</c:v>
                </c:pt>
                <c:pt idx="826">
                  <c:v>2017.22579053999</c:v>
                </c:pt>
                <c:pt idx="827">
                  <c:v>2359.11992098749</c:v>
                </c:pt>
                <c:pt idx="828">
                  <c:v>2334.552627825</c:v>
                </c:pt>
                <c:pt idx="829">
                  <c:v>2805.62813153333</c:v>
                </c:pt>
                <c:pt idx="830">
                  <c:v>2303.46946227499</c:v>
                </c:pt>
                <c:pt idx="831">
                  <c:v>3590.68286271666</c:v>
                </c:pt>
                <c:pt idx="832">
                  <c:v>2704.16494664583</c:v>
                </c:pt>
                <c:pt idx="833">
                  <c:v>3365.87835465833</c:v>
                </c:pt>
                <c:pt idx="834">
                  <c:v>2625.098670575</c:v>
                </c:pt>
                <c:pt idx="835">
                  <c:v>2556.60953337916</c:v>
                </c:pt>
                <c:pt idx="836">
                  <c:v>1823.06963277499</c:v>
                </c:pt>
                <c:pt idx="837">
                  <c:v>2037.72301650416</c:v>
                </c:pt>
                <c:pt idx="838">
                  <c:v>1722.88964645416</c:v>
                </c:pt>
                <c:pt idx="839">
                  <c:v>2063.51221467083</c:v>
                </c:pt>
                <c:pt idx="840">
                  <c:v>2069.90342163749</c:v>
                </c:pt>
                <c:pt idx="841">
                  <c:v>2923.37536639583</c:v>
                </c:pt>
                <c:pt idx="842">
                  <c:v>2277.06112171666</c:v>
                </c:pt>
                <c:pt idx="843">
                  <c:v>3388.07088610416</c:v>
                </c:pt>
                <c:pt idx="844">
                  <c:v>2553.06626393333</c:v>
                </c:pt>
                <c:pt idx="845">
                  <c:v>3123.83531760833</c:v>
                </c:pt>
                <c:pt idx="846">
                  <c:v>2302.39365102916</c:v>
                </c:pt>
                <c:pt idx="847">
                  <c:v>2913.65439857083</c:v>
                </c:pt>
                <c:pt idx="848">
                  <c:v>2279.91755246666</c:v>
                </c:pt>
                <c:pt idx="849">
                  <c:v>2813.42379732083</c:v>
                </c:pt>
                <c:pt idx="850">
                  <c:v>1968.99549426666</c:v>
                </c:pt>
                <c:pt idx="851">
                  <c:v>2389.08068954583</c:v>
                </c:pt>
                <c:pt idx="852">
                  <c:v>1789.86981436666</c:v>
                </c:pt>
                <c:pt idx="853">
                  <c:v>2359.71809166666</c:v>
                </c:pt>
                <c:pt idx="854">
                  <c:v>2029.43887392916</c:v>
                </c:pt>
                <c:pt idx="855">
                  <c:v>2184.91036500416</c:v>
                </c:pt>
                <c:pt idx="856">
                  <c:v>2196.38929249999</c:v>
                </c:pt>
                <c:pt idx="857">
                  <c:v>2432.6821969625</c:v>
                </c:pt>
                <c:pt idx="858">
                  <c:v>2011.3950495611</c:v>
                </c:pt>
                <c:pt idx="859">
                  <c:v>2633.60152889999</c:v>
                </c:pt>
                <c:pt idx="860">
                  <c:v>2200.42334230999</c:v>
                </c:pt>
                <c:pt idx="861">
                  <c:v>2618.30276229166</c:v>
                </c:pt>
                <c:pt idx="862">
                  <c:v>2180.19969812777</c:v>
                </c:pt>
                <c:pt idx="863">
                  <c:v>2672.35888205833</c:v>
                </c:pt>
                <c:pt idx="864">
                  <c:v>2004.50642997272</c:v>
                </c:pt>
                <c:pt idx="865">
                  <c:v>2614.99270772499</c:v>
                </c:pt>
                <c:pt idx="866">
                  <c:v>2097.69024651666</c:v>
                </c:pt>
                <c:pt idx="867">
                  <c:v>2409.26478085</c:v>
                </c:pt>
                <c:pt idx="868">
                  <c:v>2208.217814475</c:v>
                </c:pt>
                <c:pt idx="869">
                  <c:v>2481.62320262916</c:v>
                </c:pt>
                <c:pt idx="870">
                  <c:v>1865.75145596249</c:v>
                </c:pt>
                <c:pt idx="871">
                  <c:v>2161.97609665416</c:v>
                </c:pt>
                <c:pt idx="872">
                  <c:v>2059.15771088636</c:v>
                </c:pt>
                <c:pt idx="873">
                  <c:v>2244.5299330875</c:v>
                </c:pt>
                <c:pt idx="874">
                  <c:v>2290.24188112499</c:v>
                </c:pt>
                <c:pt idx="875">
                  <c:v>2529.39868423636</c:v>
                </c:pt>
                <c:pt idx="876">
                  <c:v>2028.51025856499</c:v>
                </c:pt>
                <c:pt idx="877">
                  <c:v>2377.94035089583</c:v>
                </c:pt>
                <c:pt idx="878">
                  <c:v>1952.47576309285</c:v>
                </c:pt>
                <c:pt idx="879">
                  <c:v>2220.32956598333</c:v>
                </c:pt>
                <c:pt idx="880">
                  <c:v>1874.495276325</c:v>
                </c:pt>
                <c:pt idx="881">
                  <c:v>2408.17169789583</c:v>
                </c:pt>
                <c:pt idx="882">
                  <c:v>2348.21878462916</c:v>
                </c:pt>
                <c:pt idx="883">
                  <c:v>2781.20463690833</c:v>
                </c:pt>
                <c:pt idx="884">
                  <c:v>2134.74722752916</c:v>
                </c:pt>
                <c:pt idx="885">
                  <c:v>2486.23440251249</c:v>
                </c:pt>
                <c:pt idx="886">
                  <c:v>2081.84658582083</c:v>
                </c:pt>
                <c:pt idx="887">
                  <c:v>2492.72925173333</c:v>
                </c:pt>
                <c:pt idx="888">
                  <c:v>2041.29118140454</c:v>
                </c:pt>
                <c:pt idx="889">
                  <c:v>2261.45394519583</c:v>
                </c:pt>
                <c:pt idx="890">
                  <c:v>2236.38152621666</c:v>
                </c:pt>
                <c:pt idx="891">
                  <c:v>2294.40263804583</c:v>
                </c:pt>
                <c:pt idx="892">
                  <c:v>1918.97782055624</c:v>
                </c:pt>
                <c:pt idx="893">
                  <c:v>2049.31759405499</c:v>
                </c:pt>
                <c:pt idx="894">
                  <c:v>1942.20351675</c:v>
                </c:pt>
                <c:pt idx="895">
                  <c:v>2079.32206120454</c:v>
                </c:pt>
                <c:pt idx="896">
                  <c:v>2228.21130526874</c:v>
                </c:pt>
                <c:pt idx="897">
                  <c:v>2356.69795023749</c:v>
                </c:pt>
                <c:pt idx="898">
                  <c:v>2131.21126283571</c:v>
                </c:pt>
                <c:pt idx="899">
                  <c:v>2234.20208547499</c:v>
                </c:pt>
                <c:pt idx="900">
                  <c:v>1989.22527337499</c:v>
                </c:pt>
                <c:pt idx="901">
                  <c:v>2125.41467228749</c:v>
                </c:pt>
                <c:pt idx="902">
                  <c:v>2170.77188193332</c:v>
                </c:pt>
                <c:pt idx="903">
                  <c:v>2196.29722014444</c:v>
                </c:pt>
                <c:pt idx="904">
                  <c:v>1865.2321135875</c:v>
                </c:pt>
                <c:pt idx="905">
                  <c:v>1895.44555601666</c:v>
                </c:pt>
                <c:pt idx="906">
                  <c:v>1872.26388838999</c:v>
                </c:pt>
                <c:pt idx="907">
                  <c:v>2022.95829487777</c:v>
                </c:pt>
                <c:pt idx="908">
                  <c:v>1790.18647413333</c:v>
                </c:pt>
                <c:pt idx="909">
                  <c:v>2015.71379709999</c:v>
                </c:pt>
                <c:pt idx="910">
                  <c:v>2113.80004124999</c:v>
                </c:pt>
                <c:pt idx="911">
                  <c:v>2426.57113838636</c:v>
                </c:pt>
                <c:pt idx="912">
                  <c:v>2448.2077286</c:v>
                </c:pt>
                <c:pt idx="913">
                  <c:v>2647.56383217499</c:v>
                </c:pt>
                <c:pt idx="914">
                  <c:v>2236.15374529583</c:v>
                </c:pt>
                <c:pt idx="915">
                  <c:v>2960.33682387499</c:v>
                </c:pt>
                <c:pt idx="916">
                  <c:v>2407.52970753749</c:v>
                </c:pt>
                <c:pt idx="917">
                  <c:v>3090.43496979999</c:v>
                </c:pt>
                <c:pt idx="918">
                  <c:v>2288.51965049999</c:v>
                </c:pt>
                <c:pt idx="919">
                  <c:v>2693.87588989999</c:v>
                </c:pt>
                <c:pt idx="920">
                  <c:v>2206.79499926428</c:v>
                </c:pt>
                <c:pt idx="921">
                  <c:v>2365.86784169166</c:v>
                </c:pt>
                <c:pt idx="922">
                  <c:v>2131.56174233333</c:v>
                </c:pt>
                <c:pt idx="923">
                  <c:v>2359.29766423333</c:v>
                </c:pt>
                <c:pt idx="924">
                  <c:v>2337.95007038333</c:v>
                </c:pt>
                <c:pt idx="925">
                  <c:v>2912.48334225416</c:v>
                </c:pt>
                <c:pt idx="926">
                  <c:v>2295.36409883333</c:v>
                </c:pt>
                <c:pt idx="927">
                  <c:v>2958.72622309583</c:v>
                </c:pt>
                <c:pt idx="928">
                  <c:v>2372.27891527083</c:v>
                </c:pt>
                <c:pt idx="929">
                  <c:v>2944.16650499166</c:v>
                </c:pt>
                <c:pt idx="930">
                  <c:v>2434.25459832916</c:v>
                </c:pt>
                <c:pt idx="931">
                  <c:v>2856.51360130416</c:v>
                </c:pt>
                <c:pt idx="932">
                  <c:v>2476.64930895833</c:v>
                </c:pt>
                <c:pt idx="933">
                  <c:v>2751.03329430833</c:v>
                </c:pt>
                <c:pt idx="934">
                  <c:v>2073.36106070416</c:v>
                </c:pt>
                <c:pt idx="935">
                  <c:v>2334.16484004166</c:v>
                </c:pt>
                <c:pt idx="936">
                  <c:v>2055.77501047916</c:v>
                </c:pt>
                <c:pt idx="937">
                  <c:v>2477.56675785416</c:v>
                </c:pt>
                <c:pt idx="938">
                  <c:v>2201.84284489583</c:v>
                </c:pt>
                <c:pt idx="939">
                  <c:v>2783.74589444583</c:v>
                </c:pt>
                <c:pt idx="940">
                  <c:v>2191.43477437916</c:v>
                </c:pt>
                <c:pt idx="941">
                  <c:v>2736.84446977916</c:v>
                </c:pt>
                <c:pt idx="942">
                  <c:v>2292.4584675375</c:v>
                </c:pt>
                <c:pt idx="943">
                  <c:v>2600.28185396249</c:v>
                </c:pt>
                <c:pt idx="944">
                  <c:v>2238.15946172916</c:v>
                </c:pt>
                <c:pt idx="945">
                  <c:v>2570.20604453333</c:v>
                </c:pt>
                <c:pt idx="946">
                  <c:v>2178.1450835375</c:v>
                </c:pt>
                <c:pt idx="947">
                  <c:v>2458.40684033333</c:v>
                </c:pt>
                <c:pt idx="948">
                  <c:v>1947.36504725416</c:v>
                </c:pt>
                <c:pt idx="949">
                  <c:v>2177.58416894166</c:v>
                </c:pt>
                <c:pt idx="950">
                  <c:v>1923.60790184999</c:v>
                </c:pt>
                <c:pt idx="951">
                  <c:v>2084.32683278749</c:v>
                </c:pt>
                <c:pt idx="952">
                  <c:v>2178.30106846249</c:v>
                </c:pt>
                <c:pt idx="953">
                  <c:v>2342.10357590416</c:v>
                </c:pt>
                <c:pt idx="954">
                  <c:v>1986.81198182083</c:v>
                </c:pt>
                <c:pt idx="955">
                  <c:v>2492.27483820416</c:v>
                </c:pt>
                <c:pt idx="956">
                  <c:v>2011.5389245375</c:v>
                </c:pt>
                <c:pt idx="957">
                  <c:v>2541.34914761666</c:v>
                </c:pt>
                <c:pt idx="958">
                  <c:v>1869.39257215833</c:v>
                </c:pt>
                <c:pt idx="959">
                  <c:v>2113.91666956249</c:v>
                </c:pt>
                <c:pt idx="960">
                  <c:v>2041.38881328749</c:v>
                </c:pt>
                <c:pt idx="961">
                  <c:v>2392.579391925</c:v>
                </c:pt>
                <c:pt idx="962">
                  <c:v>1847.62060247499</c:v>
                </c:pt>
                <c:pt idx="963">
                  <c:v>2103.77992917916</c:v>
                </c:pt>
                <c:pt idx="964">
                  <c:v>1684.32359953749</c:v>
                </c:pt>
                <c:pt idx="965">
                  <c:v>2057.46721011249</c:v>
                </c:pt>
                <c:pt idx="966">
                  <c:v>2173.15311442777</c:v>
                </c:pt>
                <c:pt idx="967">
                  <c:v>2380.51477885833</c:v>
                </c:pt>
                <c:pt idx="968">
                  <c:v>2278.77729557142</c:v>
                </c:pt>
                <c:pt idx="969">
                  <c:v>2434.34051283333</c:v>
                </c:pt>
                <c:pt idx="970">
                  <c:v>2006.54166748749</c:v>
                </c:pt>
                <c:pt idx="971">
                  <c:v>2714.09375346363</c:v>
                </c:pt>
                <c:pt idx="972">
                  <c:v>2391.99487152856</c:v>
                </c:pt>
                <c:pt idx="973">
                  <c:v>2329.30390846249</c:v>
                </c:pt>
                <c:pt idx="974">
                  <c:v>2077.12188125416</c:v>
                </c:pt>
                <c:pt idx="975">
                  <c:v>2290.59479341249</c:v>
                </c:pt>
                <c:pt idx="976">
                  <c:v>1952.59763563333</c:v>
                </c:pt>
                <c:pt idx="977">
                  <c:v>2205.24212863181</c:v>
                </c:pt>
                <c:pt idx="978">
                  <c:v>1820.63976945833</c:v>
                </c:pt>
                <c:pt idx="979">
                  <c:v>1949.23769951249</c:v>
                </c:pt>
                <c:pt idx="980">
                  <c:v>2011.55883220416</c:v>
                </c:pt>
                <c:pt idx="981">
                  <c:v>2407.88198317916</c:v>
                </c:pt>
                <c:pt idx="982">
                  <c:v>2108.08782394583</c:v>
                </c:pt>
                <c:pt idx="983">
                  <c:v>2425.39412295499</c:v>
                </c:pt>
                <c:pt idx="984">
                  <c:v>2276.46518832856</c:v>
                </c:pt>
                <c:pt idx="985">
                  <c:v>2385.30813872083</c:v>
                </c:pt>
                <c:pt idx="986">
                  <c:v>2207.360218075</c:v>
                </c:pt>
                <c:pt idx="987">
                  <c:v>2288.46633734999</c:v>
                </c:pt>
                <c:pt idx="988">
                  <c:v>2266.71607263332</c:v>
                </c:pt>
                <c:pt idx="989">
                  <c:v>2149.35112367916</c:v>
                </c:pt>
                <c:pt idx="990">
                  <c:v>1762.31032626666</c:v>
                </c:pt>
                <c:pt idx="991">
                  <c:v>2091.57613969166</c:v>
                </c:pt>
                <c:pt idx="992">
                  <c:v>1767.72164552999</c:v>
                </c:pt>
                <c:pt idx="993">
                  <c:v>2194.28493473636</c:v>
                </c:pt>
                <c:pt idx="994">
                  <c:v>2256.88436185625</c:v>
                </c:pt>
                <c:pt idx="995">
                  <c:v>2440.14073657499</c:v>
                </c:pt>
                <c:pt idx="996">
                  <c:v>2054.22606792083</c:v>
                </c:pt>
                <c:pt idx="997">
                  <c:v>2363.76514612916</c:v>
                </c:pt>
                <c:pt idx="998">
                  <c:v>2197.86958653333</c:v>
                </c:pt>
                <c:pt idx="999">
                  <c:v>2418.22528569166</c:v>
                </c:pt>
                <c:pt idx="1000">
                  <c:v>2219.37749874375</c:v>
                </c:pt>
                <c:pt idx="1001">
                  <c:v>2426.06493250416</c:v>
                </c:pt>
                <c:pt idx="1002">
                  <c:v>2061.16806469545</c:v>
                </c:pt>
                <c:pt idx="1003">
                  <c:v>2398.41838712082</c:v>
                </c:pt>
                <c:pt idx="1004">
                  <c:v>1932.51914848181</c:v>
                </c:pt>
                <c:pt idx="1005">
                  <c:v>2209.34832387499</c:v>
                </c:pt>
                <c:pt idx="1006">
                  <c:v>1804.00476310833</c:v>
                </c:pt>
                <c:pt idx="1007">
                  <c:v>2239.49969497916</c:v>
                </c:pt>
                <c:pt idx="1008">
                  <c:v>2215.29093857083</c:v>
                </c:pt>
                <c:pt idx="1009">
                  <c:v>2526.59553517499</c:v>
                </c:pt>
                <c:pt idx="1010">
                  <c:v>2102.52460243749</c:v>
                </c:pt>
                <c:pt idx="1011">
                  <c:v>2350.89282996666</c:v>
                </c:pt>
                <c:pt idx="1012">
                  <c:v>2121.10599868333</c:v>
                </c:pt>
                <c:pt idx="1013">
                  <c:v>2473.74528315416</c:v>
                </c:pt>
                <c:pt idx="1014">
                  <c:v>2153.70028237916</c:v>
                </c:pt>
                <c:pt idx="1015">
                  <c:v>2502.30102683749</c:v>
                </c:pt>
                <c:pt idx="1016">
                  <c:v>2305.66938036666</c:v>
                </c:pt>
                <c:pt idx="1017">
                  <c:v>2412.18841455833</c:v>
                </c:pt>
                <c:pt idx="1018">
                  <c:v>2151.88979252856</c:v>
                </c:pt>
                <c:pt idx="1019">
                  <c:v>2256.65196733333</c:v>
                </c:pt>
                <c:pt idx="1020">
                  <c:v>1836.86610517083</c:v>
                </c:pt>
                <c:pt idx="1021">
                  <c:v>2239.72972452916</c:v>
                </c:pt>
                <c:pt idx="1022">
                  <c:v>2140.23545285416</c:v>
                </c:pt>
                <c:pt idx="1023">
                  <c:v>2506.31522427499</c:v>
                </c:pt>
                <c:pt idx="1024">
                  <c:v>2137.79232708749</c:v>
                </c:pt>
                <c:pt idx="1025">
                  <c:v>2460.35066638749</c:v>
                </c:pt>
                <c:pt idx="1026">
                  <c:v>2122.52029683749</c:v>
                </c:pt>
                <c:pt idx="1027">
                  <c:v>2413.45041492916</c:v>
                </c:pt>
                <c:pt idx="1028">
                  <c:v>2454.07824988888</c:v>
                </c:pt>
                <c:pt idx="1029">
                  <c:v>2702.18220306666</c:v>
                </c:pt>
                <c:pt idx="1030">
                  <c:v>2678.75846780624</c:v>
                </c:pt>
                <c:pt idx="1031">
                  <c:v>2736.04157223181</c:v>
                </c:pt>
                <c:pt idx="1032">
                  <c:v>2425.22621506999</c:v>
                </c:pt>
                <c:pt idx="1033">
                  <c:v>2471.23032569999</c:v>
                </c:pt>
                <c:pt idx="1034">
                  <c:v>2015.50646589583</c:v>
                </c:pt>
                <c:pt idx="1035">
                  <c:v>2465.77899279583</c:v>
                </c:pt>
                <c:pt idx="1036">
                  <c:v>1971.19641015555</c:v>
                </c:pt>
                <c:pt idx="1037">
                  <c:v>2330.57700935</c:v>
                </c:pt>
                <c:pt idx="1038">
                  <c:v>2225.84398815416</c:v>
                </c:pt>
                <c:pt idx="1039">
                  <c:v>2563.39731508749</c:v>
                </c:pt>
                <c:pt idx="1040">
                  <c:v>2178.50056011666</c:v>
                </c:pt>
                <c:pt idx="1041">
                  <c:v>2503.82538727082</c:v>
                </c:pt>
                <c:pt idx="1042">
                  <c:v>2083.68529156666</c:v>
                </c:pt>
                <c:pt idx="1043">
                  <c:v>2555.27386230833</c:v>
                </c:pt>
                <c:pt idx="1044">
                  <c:v>2183.7037006875</c:v>
                </c:pt>
                <c:pt idx="1045">
                  <c:v>2578.87080500833</c:v>
                </c:pt>
                <c:pt idx="1046">
                  <c:v>2021.06139560833</c:v>
                </c:pt>
                <c:pt idx="1047">
                  <c:v>2307.63491549583</c:v>
                </c:pt>
                <c:pt idx="1048">
                  <c:v>1877.57732694583</c:v>
                </c:pt>
                <c:pt idx="1049">
                  <c:v>2290.70281856249</c:v>
                </c:pt>
                <c:pt idx="1050">
                  <c:v>2201.98938365833</c:v>
                </c:pt>
                <c:pt idx="1051">
                  <c:v>2536.57887136249</c:v>
                </c:pt>
                <c:pt idx="1052">
                  <c:v>2227.04053949583</c:v>
                </c:pt>
                <c:pt idx="1053">
                  <c:v>2665.63045353749</c:v>
                </c:pt>
                <c:pt idx="1054">
                  <c:v>2358.79196730499</c:v>
                </c:pt>
                <c:pt idx="1055">
                  <c:v>2582.399825</c:v>
                </c:pt>
                <c:pt idx="1056">
                  <c:v>2205.49394397083</c:v>
                </c:pt>
                <c:pt idx="1057">
                  <c:v>2531.04675921249</c:v>
                </c:pt>
                <c:pt idx="1058">
                  <c:v>2264.18224698333</c:v>
                </c:pt>
                <c:pt idx="1059">
                  <c:v>2578.97738508333</c:v>
                </c:pt>
                <c:pt idx="1060">
                  <c:v>2073.33623900833</c:v>
                </c:pt>
                <c:pt idx="1061">
                  <c:v>2549.90738862916</c:v>
                </c:pt>
                <c:pt idx="1062">
                  <c:v>2066.10665210416</c:v>
                </c:pt>
                <c:pt idx="1063">
                  <c:v>2391.69099867916</c:v>
                </c:pt>
                <c:pt idx="1064">
                  <c:v>2231.39804552916</c:v>
                </c:pt>
                <c:pt idx="1065">
                  <c:v>2742.09098012499</c:v>
                </c:pt>
                <c:pt idx="1066">
                  <c:v>2318.33168430833</c:v>
                </c:pt>
                <c:pt idx="1067">
                  <c:v>2765.91876288333</c:v>
                </c:pt>
                <c:pt idx="1068">
                  <c:v>2283.41872064166</c:v>
                </c:pt>
                <c:pt idx="1069">
                  <c:v>2579.19359562083</c:v>
                </c:pt>
                <c:pt idx="1070">
                  <c:v>2345.47395315833</c:v>
                </c:pt>
                <c:pt idx="1071">
                  <c:v>2774.09424652499</c:v>
                </c:pt>
                <c:pt idx="1072">
                  <c:v>2511.94572088888</c:v>
                </c:pt>
                <c:pt idx="1073">
                  <c:v>2589.77892346666</c:v>
                </c:pt>
                <c:pt idx="1074">
                  <c:v>2260.81526499375</c:v>
                </c:pt>
                <c:pt idx="1075">
                  <c:v>2314.3122076</c:v>
                </c:pt>
                <c:pt idx="1076">
                  <c:v>2167.07867558999</c:v>
                </c:pt>
                <c:pt idx="1077">
                  <c:v>2499.29126914166</c:v>
                </c:pt>
                <c:pt idx="1078">
                  <c:v>2245.5092780909</c:v>
                </c:pt>
                <c:pt idx="1079">
                  <c:v>2493.59503287083</c:v>
                </c:pt>
                <c:pt idx="1080">
                  <c:v>2274.48051005416</c:v>
                </c:pt>
                <c:pt idx="1081">
                  <c:v>2519.40815215833</c:v>
                </c:pt>
                <c:pt idx="1082">
                  <c:v>2344.20717310416</c:v>
                </c:pt>
                <c:pt idx="1083">
                  <c:v>2672.66476106666</c:v>
                </c:pt>
                <c:pt idx="1084">
                  <c:v>2233.11985838333</c:v>
                </c:pt>
                <c:pt idx="1085">
                  <c:v>2668.06193827083</c:v>
                </c:pt>
                <c:pt idx="1086">
                  <c:v>2219.43788347916</c:v>
                </c:pt>
                <c:pt idx="1087">
                  <c:v>2484.59216827083</c:v>
                </c:pt>
                <c:pt idx="1088">
                  <c:v>1975.01173455416</c:v>
                </c:pt>
                <c:pt idx="1089">
                  <c:v>2351.17189933333</c:v>
                </c:pt>
                <c:pt idx="1090">
                  <c:v>2140.66846049374</c:v>
                </c:pt>
                <c:pt idx="1091">
                  <c:v>2271.06112514583</c:v>
                </c:pt>
                <c:pt idx="1092">
                  <c:v>2574.48397944375</c:v>
                </c:pt>
                <c:pt idx="1093">
                  <c:v>2609.55769287916</c:v>
                </c:pt>
                <c:pt idx="1094">
                  <c:v>2346.58567069166</c:v>
                </c:pt>
                <c:pt idx="1095">
                  <c:v>2516.72275919583</c:v>
                </c:pt>
                <c:pt idx="1096">
                  <c:v>2310.17744982083</c:v>
                </c:pt>
                <c:pt idx="1097">
                  <c:v>2751.074572825</c:v>
                </c:pt>
                <c:pt idx="1098">
                  <c:v>2400.16433563333</c:v>
                </c:pt>
                <c:pt idx="1099">
                  <c:v>2722.11024533749</c:v>
                </c:pt>
                <c:pt idx="1100">
                  <c:v>2495.86808233333</c:v>
                </c:pt>
                <c:pt idx="1101">
                  <c:v>2687.29877561249</c:v>
                </c:pt>
                <c:pt idx="1102">
                  <c:v>2199.46207091249</c:v>
                </c:pt>
                <c:pt idx="1103">
                  <c:v>2519.92224841249</c:v>
                </c:pt>
                <c:pt idx="1104">
                  <c:v>2144.88940276249</c:v>
                </c:pt>
                <c:pt idx="1105">
                  <c:v>2539.67372358333</c:v>
                </c:pt>
                <c:pt idx="1106">
                  <c:v>2440.82286770416</c:v>
                </c:pt>
                <c:pt idx="1107">
                  <c:v>2736.07004929583</c:v>
                </c:pt>
                <c:pt idx="1108">
                  <c:v>2403.47110140416</c:v>
                </c:pt>
                <c:pt idx="1109">
                  <c:v>2780.59656775416</c:v>
                </c:pt>
                <c:pt idx="1110">
                  <c:v>2162.82213528333</c:v>
                </c:pt>
                <c:pt idx="1111">
                  <c:v>2573.80934519166</c:v>
                </c:pt>
                <c:pt idx="1112">
                  <c:v>2343.74935104582</c:v>
                </c:pt>
                <c:pt idx="1113">
                  <c:v>2857.12401475416</c:v>
                </c:pt>
                <c:pt idx="1114">
                  <c:v>2318.55609405416</c:v>
                </c:pt>
                <c:pt idx="1115">
                  <c:v>2505.1996293375</c:v>
                </c:pt>
                <c:pt idx="1116">
                  <c:v>2020.46666515416</c:v>
                </c:pt>
                <c:pt idx="1117">
                  <c:v>2413.80579378333</c:v>
                </c:pt>
                <c:pt idx="1118">
                  <c:v>1996.57660631249</c:v>
                </c:pt>
                <c:pt idx="1119">
                  <c:v>2352.08242480416</c:v>
                </c:pt>
                <c:pt idx="1120">
                  <c:v>2143.90196194583</c:v>
                </c:pt>
                <c:pt idx="1121">
                  <c:v>2606.90755967083</c:v>
                </c:pt>
                <c:pt idx="1122">
                  <c:v>2324.38466607499</c:v>
                </c:pt>
                <c:pt idx="1123">
                  <c:v>2648.51487936249</c:v>
                </c:pt>
                <c:pt idx="1124">
                  <c:v>2291.06714827499</c:v>
                </c:pt>
                <c:pt idx="1125">
                  <c:v>2642.43248487083</c:v>
                </c:pt>
                <c:pt idx="1126">
                  <c:v>2486.63121728749</c:v>
                </c:pt>
                <c:pt idx="1127">
                  <c:v>2778.60836369166</c:v>
                </c:pt>
                <c:pt idx="1128">
                  <c:v>2422.43725202916</c:v>
                </c:pt>
                <c:pt idx="1129">
                  <c:v>2721.79990104583</c:v>
                </c:pt>
                <c:pt idx="1130">
                  <c:v>2212.97765608749</c:v>
                </c:pt>
                <c:pt idx="1131">
                  <c:v>2501.93616109166</c:v>
                </c:pt>
                <c:pt idx="1132">
                  <c:v>2111.55417221666</c:v>
                </c:pt>
                <c:pt idx="1133">
                  <c:v>2530.74923686666</c:v>
                </c:pt>
                <c:pt idx="1134">
                  <c:v>2497.32237744582</c:v>
                </c:pt>
                <c:pt idx="1135">
                  <c:v>2732.7460428</c:v>
                </c:pt>
                <c:pt idx="1136">
                  <c:v>2439.81281928333</c:v>
                </c:pt>
                <c:pt idx="1137">
                  <c:v>2564.54435559999</c:v>
                </c:pt>
                <c:pt idx="1138">
                  <c:v>2039.49136985833</c:v>
                </c:pt>
                <c:pt idx="1139">
                  <c:v>2476.18546571249</c:v>
                </c:pt>
                <c:pt idx="1140">
                  <c:v>2162.33460924166</c:v>
                </c:pt>
                <c:pt idx="1141">
                  <c:v>2505.56939507916</c:v>
                </c:pt>
                <c:pt idx="1142">
                  <c:v>2241.48025920416</c:v>
                </c:pt>
                <c:pt idx="1143">
                  <c:v>2905.06376192083</c:v>
                </c:pt>
                <c:pt idx="1144">
                  <c:v>2179.37735012499</c:v>
                </c:pt>
                <c:pt idx="1145">
                  <c:v>2483.37733289166</c:v>
                </c:pt>
                <c:pt idx="1146">
                  <c:v>1970.05259845833</c:v>
                </c:pt>
                <c:pt idx="1147">
                  <c:v>2421.49474734583</c:v>
                </c:pt>
                <c:pt idx="1148">
                  <c:v>2258.18339816249</c:v>
                </c:pt>
                <c:pt idx="1149">
                  <c:v>2689.06048949166</c:v>
                </c:pt>
                <c:pt idx="1150">
                  <c:v>2404.67859014166</c:v>
                </c:pt>
                <c:pt idx="1151">
                  <c:v>2544.42789524583</c:v>
                </c:pt>
                <c:pt idx="1152">
                  <c:v>2210.38727154166</c:v>
                </c:pt>
                <c:pt idx="1153">
                  <c:v>2609.80600562083</c:v>
                </c:pt>
                <c:pt idx="1154">
                  <c:v>2268.12425149166</c:v>
                </c:pt>
                <c:pt idx="1155">
                  <c:v>2530.30713499166</c:v>
                </c:pt>
                <c:pt idx="1156">
                  <c:v>2248.51418866249</c:v>
                </c:pt>
                <c:pt idx="1157">
                  <c:v>2468.99811348749</c:v>
                </c:pt>
                <c:pt idx="1158">
                  <c:v>2007.10913980833</c:v>
                </c:pt>
                <c:pt idx="1159">
                  <c:v>2283.21158609583</c:v>
                </c:pt>
                <c:pt idx="1160">
                  <c:v>1926.35087117916</c:v>
                </c:pt>
                <c:pt idx="1161">
                  <c:v>2254.40261676249</c:v>
                </c:pt>
                <c:pt idx="1162">
                  <c:v>2097.32178277499</c:v>
                </c:pt>
                <c:pt idx="1163">
                  <c:v>2447.01561947916</c:v>
                </c:pt>
                <c:pt idx="1164">
                  <c:v>2058.41431788749</c:v>
                </c:pt>
                <c:pt idx="1165">
                  <c:v>2263.93831295833</c:v>
                </c:pt>
                <c:pt idx="1166">
                  <c:v>2234.98919308333</c:v>
                </c:pt>
                <c:pt idx="1167">
                  <c:v>2535.46484212916</c:v>
                </c:pt>
                <c:pt idx="1168">
                  <c:v>2119.83780242499</c:v>
                </c:pt>
                <c:pt idx="1169">
                  <c:v>2611.15088102916</c:v>
                </c:pt>
                <c:pt idx="1170">
                  <c:v>2252.26253229999</c:v>
                </c:pt>
                <c:pt idx="1171">
                  <c:v>2435.58375557916</c:v>
                </c:pt>
                <c:pt idx="1172">
                  <c:v>2012.25450448333</c:v>
                </c:pt>
                <c:pt idx="1173">
                  <c:v>2306.09973747083</c:v>
                </c:pt>
                <c:pt idx="1174">
                  <c:v>1922.23204700416</c:v>
                </c:pt>
                <c:pt idx="1175">
                  <c:v>2271.51861991666</c:v>
                </c:pt>
                <c:pt idx="1176">
                  <c:v>2173.24859736249</c:v>
                </c:pt>
                <c:pt idx="1177">
                  <c:v>2599.35337378333</c:v>
                </c:pt>
                <c:pt idx="1178">
                  <c:v>2275.37746371666</c:v>
                </c:pt>
                <c:pt idx="1179">
                  <c:v>2572.11581872499</c:v>
                </c:pt>
                <c:pt idx="1180">
                  <c:v>2332.24699680832</c:v>
                </c:pt>
                <c:pt idx="1181">
                  <c:v>2522.05779345416</c:v>
                </c:pt>
                <c:pt idx="1182">
                  <c:v>2178.59712327916</c:v>
                </c:pt>
                <c:pt idx="1183">
                  <c:v>2640.28227455833</c:v>
                </c:pt>
                <c:pt idx="1184">
                  <c:v>2262.52688914583</c:v>
                </c:pt>
                <c:pt idx="1185">
                  <c:v>2547.72551071666</c:v>
                </c:pt>
                <c:pt idx="1186">
                  <c:v>2002.28532935416</c:v>
                </c:pt>
                <c:pt idx="1187">
                  <c:v>2471.14781382916</c:v>
                </c:pt>
                <c:pt idx="1188">
                  <c:v>1884.51897674583</c:v>
                </c:pt>
                <c:pt idx="1189">
                  <c:v>2284.68606550416</c:v>
                </c:pt>
                <c:pt idx="1190">
                  <c:v>2074.93668484166</c:v>
                </c:pt>
                <c:pt idx="1191">
                  <c:v>2416.97642242916</c:v>
                </c:pt>
                <c:pt idx="1192">
                  <c:v>2351.8879272875</c:v>
                </c:pt>
                <c:pt idx="1193">
                  <c:v>2486.44959794166</c:v>
                </c:pt>
                <c:pt idx="1194">
                  <c:v>2205.80877638333</c:v>
                </c:pt>
                <c:pt idx="1195">
                  <c:v>2463.88778062083</c:v>
                </c:pt>
                <c:pt idx="1196">
                  <c:v>2389.54165507727</c:v>
                </c:pt>
                <c:pt idx="1197">
                  <c:v>2462.31267484583</c:v>
                </c:pt>
                <c:pt idx="1198">
                  <c:v>2597.96976569166</c:v>
                </c:pt>
                <c:pt idx="1199">
                  <c:v>2343.01261447083</c:v>
                </c:pt>
                <c:pt idx="1200">
                  <c:v>1935.67293994999</c:v>
                </c:pt>
                <c:pt idx="1201">
                  <c:v>2169.64423167082</c:v>
                </c:pt>
                <c:pt idx="1202">
                  <c:v>1945.72632709999</c:v>
                </c:pt>
                <c:pt idx="1203">
                  <c:v>2415.72387097499</c:v>
                </c:pt>
                <c:pt idx="1204">
                  <c:v>2155.84684030833</c:v>
                </c:pt>
                <c:pt idx="1205">
                  <c:v>2488.41903222083</c:v>
                </c:pt>
                <c:pt idx="1206">
                  <c:v>2225.50851965</c:v>
                </c:pt>
                <c:pt idx="1207">
                  <c:v>2729.62043478749</c:v>
                </c:pt>
                <c:pt idx="1208">
                  <c:v>2310.97751897499</c:v>
                </c:pt>
                <c:pt idx="1209">
                  <c:v>2549.69455940416</c:v>
                </c:pt>
                <c:pt idx="1210">
                  <c:v>2250.24311205416</c:v>
                </c:pt>
                <c:pt idx="1211">
                  <c:v>2474.05860889999</c:v>
                </c:pt>
                <c:pt idx="1212">
                  <c:v>2181.92416806249</c:v>
                </c:pt>
                <c:pt idx="1213">
                  <c:v>2459.62038521249</c:v>
                </c:pt>
                <c:pt idx="1214">
                  <c:v>2001.12094915833</c:v>
                </c:pt>
                <c:pt idx="1215">
                  <c:v>2264.75547124166</c:v>
                </c:pt>
                <c:pt idx="1216">
                  <c:v>1921.85384091666</c:v>
                </c:pt>
                <c:pt idx="1217">
                  <c:v>2338.87134829166</c:v>
                </c:pt>
                <c:pt idx="1218">
                  <c:v>2248.20960555416</c:v>
                </c:pt>
                <c:pt idx="1219">
                  <c:v>2430.76135962083</c:v>
                </c:pt>
                <c:pt idx="1220">
                  <c:v>2143.80028689999</c:v>
                </c:pt>
                <c:pt idx="1221">
                  <c:v>2488.10847363333</c:v>
                </c:pt>
                <c:pt idx="1222">
                  <c:v>2079.25190907916</c:v>
                </c:pt>
                <c:pt idx="1223">
                  <c:v>2292.28191523333</c:v>
                </c:pt>
                <c:pt idx="1224">
                  <c:v>2187.0871952125</c:v>
                </c:pt>
                <c:pt idx="1225">
                  <c:v>2578.15389396249</c:v>
                </c:pt>
                <c:pt idx="1226">
                  <c:v>2073.3774350125</c:v>
                </c:pt>
                <c:pt idx="1227">
                  <c:v>2368.67286151249</c:v>
                </c:pt>
                <c:pt idx="1228">
                  <c:v>2047.02258731666</c:v>
                </c:pt>
                <c:pt idx="1229">
                  <c:v>2192.48605869999</c:v>
                </c:pt>
                <c:pt idx="1230">
                  <c:v>1873.06487834583</c:v>
                </c:pt>
                <c:pt idx="1231">
                  <c:v>2222.55402514583</c:v>
                </c:pt>
                <c:pt idx="1232">
                  <c:v>2121.85638987916</c:v>
                </c:pt>
                <c:pt idx="1233">
                  <c:v>2453.316916775</c:v>
                </c:pt>
                <c:pt idx="1234">
                  <c:v>2205.26239632083</c:v>
                </c:pt>
                <c:pt idx="1235">
                  <c:v>2507.61188440833</c:v>
                </c:pt>
                <c:pt idx="1236">
                  <c:v>2188.46527114583</c:v>
                </c:pt>
                <c:pt idx="1237">
                  <c:v>2584.44164734999</c:v>
                </c:pt>
                <c:pt idx="1238">
                  <c:v>2158.91953861249</c:v>
                </c:pt>
                <c:pt idx="1239">
                  <c:v>2390.73995853749</c:v>
                </c:pt>
                <c:pt idx="1240">
                  <c:v>2250.08919992083</c:v>
                </c:pt>
                <c:pt idx="1241">
                  <c:v>2573.54704090499</c:v>
                </c:pt>
                <c:pt idx="1242">
                  <c:v>1949.99126975416</c:v>
                </c:pt>
                <c:pt idx="1243">
                  <c:v>2521.48580695833</c:v>
                </c:pt>
                <c:pt idx="1244">
                  <c:v>2023.59938779166</c:v>
                </c:pt>
                <c:pt idx="1245">
                  <c:v>2372.40707694166</c:v>
                </c:pt>
                <c:pt idx="1246">
                  <c:v>2288.52837201666</c:v>
                </c:pt>
                <c:pt idx="1247">
                  <c:v>2750.91704580416</c:v>
                </c:pt>
                <c:pt idx="1248">
                  <c:v>2395.36687680416</c:v>
                </c:pt>
                <c:pt idx="1249">
                  <c:v>2506.80389274999</c:v>
                </c:pt>
                <c:pt idx="1250">
                  <c:v>2280.47269402916</c:v>
                </c:pt>
                <c:pt idx="1251">
                  <c:v>2566.94483657083</c:v>
                </c:pt>
                <c:pt idx="1252">
                  <c:v>2116.55232921249</c:v>
                </c:pt>
                <c:pt idx="1253">
                  <c:v>2461.17381937083</c:v>
                </c:pt>
                <c:pt idx="1254">
                  <c:v>2288.29357438332</c:v>
                </c:pt>
                <c:pt idx="1255">
                  <c:v>2493.15804917499</c:v>
                </c:pt>
                <c:pt idx="1256">
                  <c:v>1997.42899145416</c:v>
                </c:pt>
                <c:pt idx="1257">
                  <c:v>2123.21531239166</c:v>
                </c:pt>
                <c:pt idx="1258">
                  <c:v>1959.95311312</c:v>
                </c:pt>
                <c:pt idx="1259">
                  <c:v>2364.44915055416</c:v>
                </c:pt>
                <c:pt idx="1260">
                  <c:v>2248.01901051249</c:v>
                </c:pt>
                <c:pt idx="1261">
                  <c:v>2449.88663313333</c:v>
                </c:pt>
                <c:pt idx="1262">
                  <c:v>2096.23885985416</c:v>
                </c:pt>
                <c:pt idx="1263">
                  <c:v>2440.35530283749</c:v>
                </c:pt>
                <c:pt idx="1264">
                  <c:v>2174.91725055416</c:v>
                </c:pt>
                <c:pt idx="1265">
                  <c:v>2413.51053229166</c:v>
                </c:pt>
                <c:pt idx="1266">
                  <c:v>2185.63629482916</c:v>
                </c:pt>
                <c:pt idx="1267">
                  <c:v>2488.20337345</c:v>
                </c:pt>
                <c:pt idx="1268">
                  <c:v>2231.60662981249</c:v>
                </c:pt>
                <c:pt idx="1269">
                  <c:v>2409.38050573749</c:v>
                </c:pt>
                <c:pt idx="1270">
                  <c:v>1921.26929189583</c:v>
                </c:pt>
                <c:pt idx="1271">
                  <c:v>2087.17798111666</c:v>
                </c:pt>
                <c:pt idx="1272">
                  <c:v>1892.15759709583</c:v>
                </c:pt>
                <c:pt idx="1273">
                  <c:v>2173.01398877083</c:v>
                </c:pt>
                <c:pt idx="1274">
                  <c:v>1895.05462394166</c:v>
                </c:pt>
                <c:pt idx="1275">
                  <c:v>2193.56885432916</c:v>
                </c:pt>
                <c:pt idx="1276">
                  <c:v>2045.44873609166</c:v>
                </c:pt>
                <c:pt idx="1277">
                  <c:v>2551.98480454166</c:v>
                </c:pt>
                <c:pt idx="1278">
                  <c:v>2031.18684132499</c:v>
                </c:pt>
                <c:pt idx="1279">
                  <c:v>2302.83701360416</c:v>
                </c:pt>
                <c:pt idx="1280">
                  <c:v>2265.20051680714</c:v>
                </c:pt>
                <c:pt idx="1281">
                  <c:v>2274.59853096249</c:v>
                </c:pt>
                <c:pt idx="1282">
                  <c:v>2135.99824755833</c:v>
                </c:pt>
                <c:pt idx="1283">
                  <c:v>2375.10637022499</c:v>
                </c:pt>
                <c:pt idx="1284">
                  <c:v>2001.98410709999</c:v>
                </c:pt>
                <c:pt idx="1285">
                  <c:v>2222.65080154583</c:v>
                </c:pt>
                <c:pt idx="1286">
                  <c:v>1869.44751362083</c:v>
                </c:pt>
                <c:pt idx="1287">
                  <c:v>2031.89050104166</c:v>
                </c:pt>
                <c:pt idx="1288">
                  <c:v>2070.8754603</c:v>
                </c:pt>
                <c:pt idx="1289">
                  <c:v>2413.41911486249</c:v>
                </c:pt>
                <c:pt idx="1290">
                  <c:v>2139.01039754583</c:v>
                </c:pt>
                <c:pt idx="1291">
                  <c:v>2448.62247427499</c:v>
                </c:pt>
                <c:pt idx="1292">
                  <c:v>2178.94914845416</c:v>
                </c:pt>
                <c:pt idx="1293">
                  <c:v>2403.73271083333</c:v>
                </c:pt>
                <c:pt idx="1294">
                  <c:v>2120.54945463333</c:v>
                </c:pt>
                <c:pt idx="1295">
                  <c:v>2471.67496623749</c:v>
                </c:pt>
                <c:pt idx="1296">
                  <c:v>2086.25206199583</c:v>
                </c:pt>
                <c:pt idx="1297">
                  <c:v>2442.88668104166</c:v>
                </c:pt>
                <c:pt idx="1298">
                  <c:v>1963.98788502083</c:v>
                </c:pt>
                <c:pt idx="1299">
                  <c:v>2139.93995152083</c:v>
                </c:pt>
                <c:pt idx="1300">
                  <c:v>1766.14336092083</c:v>
                </c:pt>
                <c:pt idx="1301">
                  <c:v>2132.2404889</c:v>
                </c:pt>
                <c:pt idx="1302">
                  <c:v>2083.75894689166</c:v>
                </c:pt>
                <c:pt idx="1303">
                  <c:v>2341.16714165</c:v>
                </c:pt>
                <c:pt idx="1304">
                  <c:v>2093.52091827916</c:v>
                </c:pt>
                <c:pt idx="1305">
                  <c:v>2386.49044517916</c:v>
                </c:pt>
                <c:pt idx="1306">
                  <c:v>2032.89357722083</c:v>
                </c:pt>
                <c:pt idx="1307">
                  <c:v>2301.32898219166</c:v>
                </c:pt>
                <c:pt idx="1308">
                  <c:v>2119.08520122499</c:v>
                </c:pt>
                <c:pt idx="1309">
                  <c:v>2325.91377093333</c:v>
                </c:pt>
                <c:pt idx="1310">
                  <c:v>2009.09985255833</c:v>
                </c:pt>
                <c:pt idx="1311">
                  <c:v>2283.40030246249</c:v>
                </c:pt>
                <c:pt idx="1312">
                  <c:v>1919.36765767499</c:v>
                </c:pt>
                <c:pt idx="1313">
                  <c:v>2286.60910756249</c:v>
                </c:pt>
                <c:pt idx="1314">
                  <c:v>1848.72475675416</c:v>
                </c:pt>
                <c:pt idx="1315">
                  <c:v>2055.52582917499</c:v>
                </c:pt>
                <c:pt idx="1316">
                  <c:v>2065.41586628749</c:v>
                </c:pt>
                <c:pt idx="1317">
                  <c:v>2347.57120447916</c:v>
                </c:pt>
                <c:pt idx="1318">
                  <c:v>1953.47188250833</c:v>
                </c:pt>
                <c:pt idx="1319">
                  <c:v>2347.20381338333</c:v>
                </c:pt>
                <c:pt idx="1320">
                  <c:v>2089.96745725416</c:v>
                </c:pt>
                <c:pt idx="1321">
                  <c:v>2308.83261773749</c:v>
                </c:pt>
                <c:pt idx="1322">
                  <c:v>2021.69496208333</c:v>
                </c:pt>
                <c:pt idx="1323">
                  <c:v>2344.45697258749</c:v>
                </c:pt>
                <c:pt idx="1324">
                  <c:v>1995.23664708333</c:v>
                </c:pt>
                <c:pt idx="1325">
                  <c:v>2290.15695679166</c:v>
                </c:pt>
                <c:pt idx="1326">
                  <c:v>1905.25924411666</c:v>
                </c:pt>
                <c:pt idx="1327">
                  <c:v>2075.94736607916</c:v>
                </c:pt>
                <c:pt idx="1328">
                  <c:v>1785.04750215416</c:v>
                </c:pt>
                <c:pt idx="1329">
                  <c:v>2224.86612480833</c:v>
                </c:pt>
                <c:pt idx="1330">
                  <c:v>2128.69922132499</c:v>
                </c:pt>
                <c:pt idx="1331">
                  <c:v>2480.63464542083</c:v>
                </c:pt>
                <c:pt idx="1332">
                  <c:v>2124.5476204875</c:v>
                </c:pt>
                <c:pt idx="1333">
                  <c:v>2571.44064713749</c:v>
                </c:pt>
                <c:pt idx="1334">
                  <c:v>2217.52680752499</c:v>
                </c:pt>
                <c:pt idx="1335">
                  <c:v>2683.70110607499</c:v>
                </c:pt>
                <c:pt idx="1336">
                  <c:v>2215.45282554166</c:v>
                </c:pt>
                <c:pt idx="1337">
                  <c:v>2554.69169653749</c:v>
                </c:pt>
                <c:pt idx="1338">
                  <c:v>2151.40103832083</c:v>
                </c:pt>
                <c:pt idx="1339">
                  <c:v>2318.92517236249</c:v>
                </c:pt>
                <c:pt idx="1340">
                  <c:v>1916.75235766249</c:v>
                </c:pt>
                <c:pt idx="1341">
                  <c:v>2233.58556535833</c:v>
                </c:pt>
                <c:pt idx="1342">
                  <c:v>1842.99417241818</c:v>
                </c:pt>
                <c:pt idx="1343">
                  <c:v>2396.8332543875</c:v>
                </c:pt>
                <c:pt idx="1344">
                  <c:v>2408.68521156666</c:v>
                </c:pt>
                <c:pt idx="1345">
                  <c:v>2942.79362559166</c:v>
                </c:pt>
                <c:pt idx="1346">
                  <c:v>2237.45655339583</c:v>
                </c:pt>
                <c:pt idx="1347">
                  <c:v>2495.23964942916</c:v>
                </c:pt>
                <c:pt idx="1348">
                  <c:v>2130.48374778333</c:v>
                </c:pt>
                <c:pt idx="1349">
                  <c:v>2358.77429511249</c:v>
                </c:pt>
                <c:pt idx="1350">
                  <c:v>2085.40950288333</c:v>
                </c:pt>
                <c:pt idx="1351">
                  <c:v>2406.06192685</c:v>
                </c:pt>
                <c:pt idx="1352">
                  <c:v>2127.61954190833</c:v>
                </c:pt>
                <c:pt idx="1353">
                  <c:v>2560.46907871666</c:v>
                </c:pt>
                <c:pt idx="1354">
                  <c:v>1850.07687563749</c:v>
                </c:pt>
                <c:pt idx="1355">
                  <c:v>2426.71251379999</c:v>
                </c:pt>
                <c:pt idx="1356">
                  <c:v>1944.93938328749</c:v>
                </c:pt>
                <c:pt idx="1357">
                  <c:v>2505.62112916666</c:v>
                </c:pt>
                <c:pt idx="1358">
                  <c:v>2269.73101787916</c:v>
                </c:pt>
                <c:pt idx="1359">
                  <c:v>2653.84190859166</c:v>
                </c:pt>
                <c:pt idx="1360">
                  <c:v>2142.66554924166</c:v>
                </c:pt>
                <c:pt idx="1361">
                  <c:v>2586.23360374999</c:v>
                </c:pt>
                <c:pt idx="1362">
                  <c:v>2057.54990157499</c:v>
                </c:pt>
                <c:pt idx="1363">
                  <c:v>2420.39333094166</c:v>
                </c:pt>
                <c:pt idx="1364">
                  <c:v>2060.36461325833</c:v>
                </c:pt>
                <c:pt idx="1365">
                  <c:v>2679.90891471249</c:v>
                </c:pt>
                <c:pt idx="1366">
                  <c:v>2216.17116314583</c:v>
                </c:pt>
                <c:pt idx="1367">
                  <c:v>2859.29657275416</c:v>
                </c:pt>
                <c:pt idx="1368">
                  <c:v>2109.58620181666</c:v>
                </c:pt>
                <c:pt idx="1369">
                  <c:v>2827.93923481666</c:v>
                </c:pt>
                <c:pt idx="1370">
                  <c:v>2155.95530433332</c:v>
                </c:pt>
                <c:pt idx="1371">
                  <c:v>2406.62763356666</c:v>
                </c:pt>
                <c:pt idx="1372">
                  <c:v>2279.28140259999</c:v>
                </c:pt>
                <c:pt idx="1373">
                  <c:v>2478.70375900416</c:v>
                </c:pt>
                <c:pt idx="1374">
                  <c:v>2198.48364248888</c:v>
                </c:pt>
                <c:pt idx="1375">
                  <c:v>2294.22152299999</c:v>
                </c:pt>
                <c:pt idx="1376">
                  <c:v>2159.42412805714</c:v>
                </c:pt>
                <c:pt idx="1377">
                  <c:v>2379.47266078749</c:v>
                </c:pt>
                <c:pt idx="1378">
                  <c:v>2352.64787476874</c:v>
                </c:pt>
                <c:pt idx="1379">
                  <c:v>2646.20141033333</c:v>
                </c:pt>
                <c:pt idx="1380">
                  <c:v>2272.50585269166</c:v>
                </c:pt>
                <c:pt idx="1381">
                  <c:v>2652.71588895416</c:v>
                </c:pt>
                <c:pt idx="1382">
                  <c:v>2005.09100426666</c:v>
                </c:pt>
                <c:pt idx="1383">
                  <c:v>2234.64248065416</c:v>
                </c:pt>
                <c:pt idx="1384">
                  <c:v>1864.39245998333</c:v>
                </c:pt>
                <c:pt idx="1385">
                  <c:v>2024.61291038333</c:v>
                </c:pt>
                <c:pt idx="1386">
                  <c:v>2005.26518903749</c:v>
                </c:pt>
                <c:pt idx="1387">
                  <c:v>2374.92759146363</c:v>
                </c:pt>
                <c:pt idx="1388">
                  <c:v>2211.18201264285</c:v>
                </c:pt>
                <c:pt idx="1389">
                  <c:v>2294.16193281666</c:v>
                </c:pt>
                <c:pt idx="1390">
                  <c:v>2257.75924128888</c:v>
                </c:pt>
                <c:pt idx="1391">
                  <c:v>2585.15837254999</c:v>
                </c:pt>
                <c:pt idx="1392">
                  <c:v>2375.323090725</c:v>
                </c:pt>
                <c:pt idx="1393">
                  <c:v>2790.3557368125</c:v>
                </c:pt>
                <c:pt idx="1394">
                  <c:v>2180.84489735416</c:v>
                </c:pt>
                <c:pt idx="1395">
                  <c:v>2363.51145879583</c:v>
                </c:pt>
                <c:pt idx="1396">
                  <c:v>1955.83626720416</c:v>
                </c:pt>
                <c:pt idx="1397">
                  <c:v>2182.42597424999</c:v>
                </c:pt>
                <c:pt idx="1398">
                  <c:v>1895.85642568333</c:v>
                </c:pt>
                <c:pt idx="1399">
                  <c:v>2189.57641088749</c:v>
                </c:pt>
                <c:pt idx="1400">
                  <c:v>2183.91100407083</c:v>
                </c:pt>
                <c:pt idx="1401">
                  <c:v>2385.10862179999</c:v>
                </c:pt>
                <c:pt idx="1402">
                  <c:v>2154.49836010999</c:v>
                </c:pt>
                <c:pt idx="1403">
                  <c:v>2305.91359163333</c:v>
                </c:pt>
                <c:pt idx="1404">
                  <c:v>2196.01977080999</c:v>
                </c:pt>
                <c:pt idx="1405">
                  <c:v>2522.46464242083</c:v>
                </c:pt>
                <c:pt idx="1406">
                  <c:v>2208.31865280555</c:v>
                </c:pt>
                <c:pt idx="1407">
                  <c:v>2698.29579794999</c:v>
                </c:pt>
                <c:pt idx="1408">
                  <c:v>2409.15837637083</c:v>
                </c:pt>
                <c:pt idx="1409">
                  <c:v>2971.84343904999</c:v>
                </c:pt>
                <c:pt idx="1410">
                  <c:v>2197.71555454166</c:v>
                </c:pt>
                <c:pt idx="1411">
                  <c:v>2426.73252114999</c:v>
                </c:pt>
                <c:pt idx="1412">
                  <c:v>1917.03239828749</c:v>
                </c:pt>
                <c:pt idx="1413">
                  <c:v>2237.13924589583</c:v>
                </c:pt>
                <c:pt idx="1414">
                  <c:v>2091.60837451666</c:v>
                </c:pt>
                <c:pt idx="1415">
                  <c:v>2455.19467472499</c:v>
                </c:pt>
                <c:pt idx="1416">
                  <c:v>2079.37890237083</c:v>
                </c:pt>
                <c:pt idx="1417">
                  <c:v>2727.84421164166</c:v>
                </c:pt>
                <c:pt idx="1418">
                  <c:v>2275.32213169999</c:v>
                </c:pt>
                <c:pt idx="1419">
                  <c:v>2934.10397338333</c:v>
                </c:pt>
                <c:pt idx="1420">
                  <c:v>2528.13584257083</c:v>
                </c:pt>
                <c:pt idx="1421">
                  <c:v>3237.79916354166</c:v>
                </c:pt>
                <c:pt idx="1422">
                  <c:v>2579.88358816249</c:v>
                </c:pt>
                <c:pt idx="1423">
                  <c:v>3354.06702878333</c:v>
                </c:pt>
                <c:pt idx="1424">
                  <c:v>2559.62945101666</c:v>
                </c:pt>
                <c:pt idx="1425">
                  <c:v>3264.2371815875</c:v>
                </c:pt>
                <c:pt idx="1426">
                  <c:v>2490.98879637499</c:v>
                </c:pt>
                <c:pt idx="1427">
                  <c:v>3251.37714678333</c:v>
                </c:pt>
                <c:pt idx="1428">
                  <c:v>2665.42444382916</c:v>
                </c:pt>
                <c:pt idx="1429">
                  <c:v>3741.02906861249</c:v>
                </c:pt>
                <c:pt idx="1430">
                  <c:v>2649.43510347083</c:v>
                </c:pt>
                <c:pt idx="1431">
                  <c:v>2959.32609863749</c:v>
                </c:pt>
                <c:pt idx="1432">
                  <c:v>2373.5209118875</c:v>
                </c:pt>
                <c:pt idx="1433">
                  <c:v>2643.75417673333</c:v>
                </c:pt>
                <c:pt idx="1434">
                  <c:v>2349.55593094166</c:v>
                </c:pt>
                <c:pt idx="1435">
                  <c:v>2650.22109213333</c:v>
                </c:pt>
                <c:pt idx="1436">
                  <c:v>2229.10723412916</c:v>
                </c:pt>
                <c:pt idx="1437">
                  <c:v>2575.23867805833</c:v>
                </c:pt>
                <c:pt idx="1438">
                  <c:v>2011.67501179166</c:v>
                </c:pt>
                <c:pt idx="1439">
                  <c:v>2307.41264832916</c:v>
                </c:pt>
                <c:pt idx="1440">
                  <c:v>1953.21403804166</c:v>
                </c:pt>
                <c:pt idx="1441">
                  <c:v>2361.07397340833</c:v>
                </c:pt>
                <c:pt idx="1442">
                  <c:v>2209.59354426666</c:v>
                </c:pt>
                <c:pt idx="1443">
                  <c:v>2695.23287887916</c:v>
                </c:pt>
                <c:pt idx="1444">
                  <c:v>2273.24295035</c:v>
                </c:pt>
                <c:pt idx="1445">
                  <c:v>2567.26275027916</c:v>
                </c:pt>
                <c:pt idx="1446">
                  <c:v>2067.92247909583</c:v>
                </c:pt>
                <c:pt idx="1447">
                  <c:v>2223.43608991666</c:v>
                </c:pt>
                <c:pt idx="1448">
                  <c:v>1903.09204798333</c:v>
                </c:pt>
                <c:pt idx="1449">
                  <c:v>2306.41512666249</c:v>
                </c:pt>
                <c:pt idx="1450">
                  <c:v>2159.70688459166</c:v>
                </c:pt>
                <c:pt idx="1451">
                  <c:v>2454.25766834583</c:v>
                </c:pt>
                <c:pt idx="1452">
                  <c:v>2020.56947917272</c:v>
                </c:pt>
                <c:pt idx="1453">
                  <c:v>2363.03645631666</c:v>
                </c:pt>
                <c:pt idx="1454">
                  <c:v>1970.46141897499</c:v>
                </c:pt>
                <c:pt idx="1455">
                  <c:v>2549.55666241666</c:v>
                </c:pt>
                <c:pt idx="1456">
                  <c:v>2301.83577068333</c:v>
                </c:pt>
                <c:pt idx="1457">
                  <c:v>2660.86627086249</c:v>
                </c:pt>
                <c:pt idx="1458">
                  <c:v>2197.63033545833</c:v>
                </c:pt>
                <c:pt idx="1459">
                  <c:v>2379.96887625416</c:v>
                </c:pt>
              </c:numCache>
            </c:numRef>
          </c:yVal>
          <c:smooth val="0"/>
          <c:extLst xmlns:c16r2="http://schemas.microsoft.com/office/drawing/2015/06/chart">
            <c:ext xmlns:c16="http://schemas.microsoft.com/office/drawing/2014/chart" uri="{C3380CC4-5D6E-409C-BE32-E72D297353CC}">
              <c16:uniqueId val="{00000000-1FB2-4E50-AC1E-60A9596AE39B}"/>
            </c:ext>
          </c:extLst>
        </c:ser>
        <c:dLbls>
          <c:showLegendKey val="0"/>
          <c:showVal val="0"/>
          <c:showCatName val="0"/>
          <c:showSerName val="0"/>
          <c:showPercent val="0"/>
          <c:showBubbleSize val="0"/>
        </c:dLbls>
        <c:axId val="1815615816"/>
        <c:axId val="1815618872"/>
      </c:scatterChart>
      <c:valAx>
        <c:axId val="1815615816"/>
        <c:scaling>
          <c:orientation val="minMax"/>
        </c:scaling>
        <c:delete val="0"/>
        <c:axPos val="b"/>
        <c:majorGridlines/>
        <c:numFmt formatCode="&quot;$&quot;#,##0" sourceLinked="0"/>
        <c:majorTickMark val="out"/>
        <c:minorTickMark val="none"/>
        <c:tickLblPos val="nextTo"/>
        <c:crossAx val="1815618872"/>
        <c:crosses val="autoZero"/>
        <c:crossBetween val="midCat"/>
      </c:valAx>
      <c:valAx>
        <c:axId val="1815618872"/>
        <c:scaling>
          <c:orientation val="minMax"/>
        </c:scaling>
        <c:delete val="0"/>
        <c:axPos val="l"/>
        <c:majorGridlines/>
        <c:numFmt formatCode="0" sourceLinked="0"/>
        <c:majorTickMark val="out"/>
        <c:minorTickMark val="none"/>
        <c:tickLblPos val="nextTo"/>
        <c:crossAx val="1815615816"/>
        <c:crosses val="autoZero"/>
        <c:crossBetween val="midCat"/>
      </c:valAx>
    </c:plotArea>
    <c:legend>
      <c:legendPos val="t"/>
      <c:overlay val="0"/>
    </c:legend>
    <c:plotVisOnly val="1"/>
    <c:dispBlanksAs val="gap"/>
    <c:showDLblsOverMax val="0"/>
  </c:chart>
  <c:printSettings>
    <c:headerFooter/>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 Cost to Produce vs Kootha, Surjek, Jutik</a:t>
            </a:r>
          </a:p>
        </c:rich>
      </c:tx>
      <c:layout/>
      <c:overlay val="0"/>
    </c:title>
    <c:autoTitleDeleted val="0"/>
    <c:plotArea>
      <c:layout/>
      <c:lineChart>
        <c:grouping val="standard"/>
        <c:varyColors val="0"/>
        <c:ser>
          <c:idx val="0"/>
          <c:order val="0"/>
          <c:tx>
            <c:v>Surjek CtP</c:v>
          </c:tx>
          <c:cat>
            <c:numRef>
              <c:f>'Economic Cost Analysis'!$G$49:$R$49</c:f>
              <c:numCache>
                <c:formatCode>mmm\-yy</c:formatCode>
                <c:ptCount val="12"/>
                <c:pt idx="0">
                  <c:v>41456.0</c:v>
                </c:pt>
                <c:pt idx="1">
                  <c:v>41487.0</c:v>
                </c:pt>
                <c:pt idx="2">
                  <c:v>41518.0</c:v>
                </c:pt>
                <c:pt idx="3">
                  <c:v>41548.0</c:v>
                </c:pt>
                <c:pt idx="4">
                  <c:v>41579.0</c:v>
                </c:pt>
                <c:pt idx="5">
                  <c:v>41609.0</c:v>
                </c:pt>
                <c:pt idx="6">
                  <c:v>41640.0</c:v>
                </c:pt>
                <c:pt idx="7">
                  <c:v>41671.0</c:v>
                </c:pt>
                <c:pt idx="8">
                  <c:v>41699.0</c:v>
                </c:pt>
                <c:pt idx="9">
                  <c:v>41730.0</c:v>
                </c:pt>
                <c:pt idx="10">
                  <c:v>41760.0</c:v>
                </c:pt>
                <c:pt idx="11">
                  <c:v>41791.0</c:v>
                </c:pt>
              </c:numCache>
            </c:numRef>
          </c:cat>
          <c:val>
            <c:numRef>
              <c:f>'Economic Cost Analysis'!$G$33:$R$33</c:f>
              <c:numCache>
                <c:formatCode>"$"#,##0.00;[Red]\-"$"#,##0.00\ "$/ML"</c:formatCode>
                <c:ptCount val="12"/>
                <c:pt idx="0">
                  <c:v>52.7497044836042</c:v>
                </c:pt>
                <c:pt idx="1">
                  <c:v>59.8638788133856</c:v>
                </c:pt>
                <c:pt idx="2">
                  <c:v>63.76269028292973</c:v>
                </c:pt>
                <c:pt idx="3">
                  <c:v>78.18847272475335</c:v>
                </c:pt>
                <c:pt idx="4">
                  <c:v>86.29656511906223</c:v>
                </c:pt>
                <c:pt idx="5">
                  <c:v>53.94835357313447</c:v>
                </c:pt>
                <c:pt idx="6">
                  <c:v>48.54053190701133</c:v>
                </c:pt>
                <c:pt idx="7">
                  <c:v>53.6634853464152</c:v>
                </c:pt>
                <c:pt idx="8">
                  <c:v>40.83650074444132</c:v>
                </c:pt>
                <c:pt idx="9">
                  <c:v>45.84077798934759</c:v>
                </c:pt>
                <c:pt idx="10">
                  <c:v>52.15056777763202</c:v>
                </c:pt>
                <c:pt idx="11">
                  <c:v>32.61110336904095</c:v>
                </c:pt>
              </c:numCache>
            </c:numRef>
          </c:val>
          <c:smooth val="0"/>
          <c:extLst xmlns:c16r2="http://schemas.microsoft.com/office/drawing/2015/06/chart">
            <c:ext xmlns:c16="http://schemas.microsoft.com/office/drawing/2014/chart" uri="{C3380CC4-5D6E-409C-BE32-E72D297353CC}">
              <c16:uniqueId val="{00000000-1053-4138-8A20-6F89F9627F74}"/>
            </c:ext>
          </c:extLst>
        </c:ser>
        <c:ser>
          <c:idx val="1"/>
          <c:order val="1"/>
          <c:tx>
            <c:v>Overall CtP</c:v>
          </c:tx>
          <c:cat>
            <c:numRef>
              <c:f>'Economic Cost Analysis'!$G$49:$R$49</c:f>
              <c:numCache>
                <c:formatCode>mmm\-yy</c:formatCode>
                <c:ptCount val="12"/>
                <c:pt idx="0">
                  <c:v>41456.0</c:v>
                </c:pt>
                <c:pt idx="1">
                  <c:v>41487.0</c:v>
                </c:pt>
                <c:pt idx="2">
                  <c:v>41518.0</c:v>
                </c:pt>
                <c:pt idx="3">
                  <c:v>41548.0</c:v>
                </c:pt>
                <c:pt idx="4">
                  <c:v>41579.0</c:v>
                </c:pt>
                <c:pt idx="5">
                  <c:v>41609.0</c:v>
                </c:pt>
                <c:pt idx="6">
                  <c:v>41640.0</c:v>
                </c:pt>
                <c:pt idx="7">
                  <c:v>41671.0</c:v>
                </c:pt>
                <c:pt idx="8">
                  <c:v>41699.0</c:v>
                </c:pt>
                <c:pt idx="9">
                  <c:v>41730.0</c:v>
                </c:pt>
                <c:pt idx="10">
                  <c:v>41760.0</c:v>
                </c:pt>
                <c:pt idx="11">
                  <c:v>41791.0</c:v>
                </c:pt>
              </c:numCache>
            </c:numRef>
          </c:cat>
          <c:val>
            <c:numRef>
              <c:f>'Economic Cost Analysis'!$G$60:$R$60</c:f>
              <c:numCache>
                <c:formatCode>"$"#,##0.00;[Red]\-"$"#,##0.00</c:formatCode>
                <c:ptCount val="12"/>
                <c:pt idx="0">
                  <c:v>35.4895180180268</c:v>
                </c:pt>
                <c:pt idx="1">
                  <c:v>40.08339241484487</c:v>
                </c:pt>
                <c:pt idx="2">
                  <c:v>43.72324919316083</c:v>
                </c:pt>
                <c:pt idx="3">
                  <c:v>48.88663635634194</c:v>
                </c:pt>
                <c:pt idx="4">
                  <c:v>56.0881022302274</c:v>
                </c:pt>
                <c:pt idx="5">
                  <c:v>39.04484205371901</c:v>
                </c:pt>
                <c:pt idx="6">
                  <c:v>38.91851417405534</c:v>
                </c:pt>
                <c:pt idx="7">
                  <c:v>41.54331962767058</c:v>
                </c:pt>
                <c:pt idx="8">
                  <c:v>35.58592682037434</c:v>
                </c:pt>
                <c:pt idx="9">
                  <c:v>35.92820836041636</c:v>
                </c:pt>
                <c:pt idx="10">
                  <c:v>41.01391375828682</c:v>
                </c:pt>
                <c:pt idx="11">
                  <c:v>37.41827865358728</c:v>
                </c:pt>
              </c:numCache>
            </c:numRef>
          </c:val>
          <c:smooth val="0"/>
          <c:extLst xmlns:c16r2="http://schemas.microsoft.com/office/drawing/2015/06/chart">
            <c:ext xmlns:c16="http://schemas.microsoft.com/office/drawing/2014/chart" uri="{C3380CC4-5D6E-409C-BE32-E72D297353CC}">
              <c16:uniqueId val="{00000001-1053-4138-8A20-6F89F9627F74}"/>
            </c:ext>
          </c:extLst>
        </c:ser>
        <c:ser>
          <c:idx val="2"/>
          <c:order val="2"/>
          <c:tx>
            <c:v>Jutik CtP</c:v>
          </c:tx>
          <c:cat>
            <c:numRef>
              <c:f>'Economic Cost Analysis'!$G$49:$R$49</c:f>
              <c:numCache>
                <c:formatCode>mmm\-yy</c:formatCode>
                <c:ptCount val="12"/>
                <c:pt idx="0">
                  <c:v>41456.0</c:v>
                </c:pt>
                <c:pt idx="1">
                  <c:v>41487.0</c:v>
                </c:pt>
                <c:pt idx="2">
                  <c:v>41518.0</c:v>
                </c:pt>
                <c:pt idx="3">
                  <c:v>41548.0</c:v>
                </c:pt>
                <c:pt idx="4">
                  <c:v>41579.0</c:v>
                </c:pt>
                <c:pt idx="5">
                  <c:v>41609.0</c:v>
                </c:pt>
                <c:pt idx="6">
                  <c:v>41640.0</c:v>
                </c:pt>
                <c:pt idx="7">
                  <c:v>41671.0</c:v>
                </c:pt>
                <c:pt idx="8">
                  <c:v>41699.0</c:v>
                </c:pt>
                <c:pt idx="9">
                  <c:v>41730.0</c:v>
                </c:pt>
                <c:pt idx="10">
                  <c:v>41760.0</c:v>
                </c:pt>
                <c:pt idx="11">
                  <c:v>41791.0</c:v>
                </c:pt>
              </c:numCache>
            </c:numRef>
          </c:cat>
          <c:val>
            <c:numRef>
              <c:f>'Economic Cost Analysis'!$G$44:$R$44</c:f>
              <c:numCache>
                <c:formatCode>"$"#,##0.00;[Red]\-"$"#,##0.00\ "$/ML"</c:formatCode>
                <c:ptCount val="12"/>
                <c:pt idx="0">
                  <c:v>32.6443957213097</c:v>
                </c:pt>
                <c:pt idx="1">
                  <c:v>31.47912422914456</c:v>
                </c:pt>
                <c:pt idx="2">
                  <c:v>43.71643037678592</c:v>
                </c:pt>
                <c:pt idx="3">
                  <c:v>42.43746104752959</c:v>
                </c:pt>
                <c:pt idx="4">
                  <c:v>30.83230682224963</c:v>
                </c:pt>
                <c:pt idx="5">
                  <c:v>40.05660712131485</c:v>
                </c:pt>
                <c:pt idx="6">
                  <c:v>35.25264343280043</c:v>
                </c:pt>
                <c:pt idx="7">
                  <c:v>34.40970474928254</c:v>
                </c:pt>
                <c:pt idx="8">
                  <c:v>37.62579374746247</c:v>
                </c:pt>
                <c:pt idx="9">
                  <c:v>28.47337711607425</c:v>
                </c:pt>
                <c:pt idx="10">
                  <c:v>33.59781913685286</c:v>
                </c:pt>
                <c:pt idx="11">
                  <c:v>43.0161489046863</c:v>
                </c:pt>
              </c:numCache>
            </c:numRef>
          </c:val>
          <c:smooth val="0"/>
          <c:extLst xmlns:c16r2="http://schemas.microsoft.com/office/drawing/2015/06/chart">
            <c:ext xmlns:c16="http://schemas.microsoft.com/office/drawing/2014/chart" uri="{C3380CC4-5D6E-409C-BE32-E72D297353CC}">
              <c16:uniqueId val="{00000002-1053-4138-8A20-6F89F9627F74}"/>
            </c:ext>
          </c:extLst>
        </c:ser>
        <c:ser>
          <c:idx val="3"/>
          <c:order val="3"/>
          <c:tx>
            <c:v>Kootha CtP</c:v>
          </c:tx>
          <c:cat>
            <c:numRef>
              <c:f>'Economic Cost Analysis'!$G$49:$R$49</c:f>
              <c:numCache>
                <c:formatCode>mmm\-yy</c:formatCode>
                <c:ptCount val="12"/>
                <c:pt idx="0">
                  <c:v>41456.0</c:v>
                </c:pt>
                <c:pt idx="1">
                  <c:v>41487.0</c:v>
                </c:pt>
                <c:pt idx="2">
                  <c:v>41518.0</c:v>
                </c:pt>
                <c:pt idx="3">
                  <c:v>41548.0</c:v>
                </c:pt>
                <c:pt idx="4">
                  <c:v>41579.0</c:v>
                </c:pt>
                <c:pt idx="5">
                  <c:v>41609.0</c:v>
                </c:pt>
                <c:pt idx="6">
                  <c:v>41640.0</c:v>
                </c:pt>
                <c:pt idx="7">
                  <c:v>41671.0</c:v>
                </c:pt>
                <c:pt idx="8">
                  <c:v>41699.0</c:v>
                </c:pt>
                <c:pt idx="9">
                  <c:v>41730.0</c:v>
                </c:pt>
                <c:pt idx="10">
                  <c:v>41760.0</c:v>
                </c:pt>
                <c:pt idx="11">
                  <c:v>41791.0</c:v>
                </c:pt>
              </c:numCache>
            </c:numRef>
          </c:cat>
          <c:val>
            <c:numRef>
              <c:f>'Economic Cost Analysis'!$G$22:$R$22</c:f>
              <c:numCache>
                <c:formatCode>"$"#,##0.00;[Red]\-"$"#,##0.00\ "$/ML"</c:formatCode>
                <c:ptCount val="12"/>
                <c:pt idx="0">
                  <c:v>19.0085544604031</c:v>
                </c:pt>
                <c:pt idx="1">
                  <c:v>25.49217262305256</c:v>
                </c:pt>
                <c:pt idx="2">
                  <c:v>20.24643081435637</c:v>
                </c:pt>
                <c:pt idx="3">
                  <c:v>18.53820889782056</c:v>
                </c:pt>
                <c:pt idx="4">
                  <c:v>37.17318873459212</c:v>
                </c:pt>
                <c:pt idx="5">
                  <c:v>18.92657125933438</c:v>
                </c:pt>
                <c:pt idx="6">
                  <c:v>28.08871016504051</c:v>
                </c:pt>
                <c:pt idx="7">
                  <c:v>27.86987099656456</c:v>
                </c:pt>
                <c:pt idx="8">
                  <c:v>23.03887555169003</c:v>
                </c:pt>
                <c:pt idx="9">
                  <c:v>25.83514265328515</c:v>
                </c:pt>
                <c:pt idx="10">
                  <c:v>27.72096623671467</c:v>
                </c:pt>
                <c:pt idx="11">
                  <c:v>37.5425260650459</c:v>
                </c:pt>
              </c:numCache>
            </c:numRef>
          </c:val>
          <c:smooth val="0"/>
          <c:extLst xmlns:c16r2="http://schemas.microsoft.com/office/drawing/2015/06/chart">
            <c:ext xmlns:c16="http://schemas.microsoft.com/office/drawing/2014/chart" uri="{C3380CC4-5D6E-409C-BE32-E72D297353CC}">
              <c16:uniqueId val="{00000003-1053-4138-8A20-6F89F9627F74}"/>
            </c:ext>
          </c:extLst>
        </c:ser>
        <c:dLbls>
          <c:showLegendKey val="0"/>
          <c:showVal val="0"/>
          <c:showCatName val="0"/>
          <c:showSerName val="0"/>
          <c:showPercent val="0"/>
          <c:showBubbleSize val="0"/>
        </c:dLbls>
        <c:marker val="1"/>
        <c:smooth val="0"/>
        <c:axId val="1816034216"/>
        <c:axId val="1816037400"/>
      </c:lineChart>
      <c:dateAx>
        <c:axId val="1816034216"/>
        <c:scaling>
          <c:orientation val="minMax"/>
        </c:scaling>
        <c:delete val="0"/>
        <c:axPos val="b"/>
        <c:numFmt formatCode="mmm\-yy" sourceLinked="1"/>
        <c:majorTickMark val="out"/>
        <c:minorTickMark val="none"/>
        <c:tickLblPos val="nextTo"/>
        <c:crossAx val="1816037400"/>
        <c:crosses val="autoZero"/>
        <c:auto val="1"/>
        <c:lblOffset val="100"/>
        <c:baseTimeUnit val="months"/>
      </c:dateAx>
      <c:valAx>
        <c:axId val="1816037400"/>
        <c:scaling>
          <c:orientation val="minMax"/>
        </c:scaling>
        <c:delete val="0"/>
        <c:axPos val="l"/>
        <c:majorGridlines/>
        <c:numFmt formatCode="&quot;$&quot;#,##0" sourceLinked="0"/>
        <c:majorTickMark val="out"/>
        <c:minorTickMark val="none"/>
        <c:tickLblPos val="nextTo"/>
        <c:crossAx val="1816034216"/>
        <c:crosses val="autoZero"/>
        <c:crossBetween val="between"/>
      </c:valAx>
    </c:plotArea>
    <c:legend>
      <c:legendPos val="t"/>
      <c:layout/>
      <c:overlay val="0"/>
    </c:legend>
    <c:plotVisOnly val="1"/>
    <c:dispBlanksAs val="gap"/>
    <c:showDLblsOverMax val="0"/>
  </c:chart>
  <c:printSettings>
    <c:headerFooter/>
    <c:pageMargins b="1.0" l="0.75" r="0.75" t="1.0"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Surjek Cost to Produce vs. Water Volume in Giga Litres</a:t>
            </a:r>
          </a:p>
        </c:rich>
      </c:tx>
      <c:layout/>
      <c:overlay val="0"/>
    </c:title>
    <c:autoTitleDeleted val="0"/>
    <c:plotArea>
      <c:layout/>
      <c:scatterChart>
        <c:scatterStyle val="lineMarker"/>
        <c:varyColors val="0"/>
        <c:ser>
          <c:idx val="0"/>
          <c:order val="0"/>
          <c:tx>
            <c:v>Surjek CtP v Vol</c:v>
          </c:tx>
          <c:spPr>
            <a:ln w="31750">
              <a:noFill/>
            </a:ln>
          </c:spPr>
          <c:xVal>
            <c:numRef>
              <c:f>'Economic Cost Analysis'!$G$32:$R$32</c:f>
              <c:numCache>
                <c:formatCode>#,##0.00</c:formatCode>
                <c:ptCount val="12"/>
                <c:pt idx="0">
                  <c:v>214.968999</c:v>
                </c:pt>
                <c:pt idx="1">
                  <c:v>228.199051</c:v>
                </c:pt>
                <c:pt idx="2">
                  <c:v>216.536467</c:v>
                </c:pt>
                <c:pt idx="3">
                  <c:v>236.760276</c:v>
                </c:pt>
                <c:pt idx="4">
                  <c:v>232.052864</c:v>
                </c:pt>
                <c:pt idx="5">
                  <c:v>240.21016</c:v>
                </c:pt>
                <c:pt idx="6">
                  <c:v>288.160549</c:v>
                </c:pt>
                <c:pt idx="7">
                  <c:v>306.884524</c:v>
                </c:pt>
                <c:pt idx="8">
                  <c:v>367.6510060000001</c:v>
                </c:pt>
                <c:pt idx="9">
                  <c:v>351.990166</c:v>
                </c:pt>
                <c:pt idx="10">
                  <c:v>362.822</c:v>
                </c:pt>
                <c:pt idx="11">
                  <c:v>260.3123</c:v>
                </c:pt>
              </c:numCache>
            </c:numRef>
          </c:xVal>
          <c:yVal>
            <c:numRef>
              <c:f>'Economic Cost Analysis'!$G$33:$R$33</c:f>
              <c:numCache>
                <c:formatCode>"$"#,##0.00;[Red]\-"$"#,##0.00\ "$/ML"</c:formatCode>
                <c:ptCount val="12"/>
                <c:pt idx="0">
                  <c:v>52.7497044836042</c:v>
                </c:pt>
                <c:pt idx="1">
                  <c:v>59.8638788133856</c:v>
                </c:pt>
                <c:pt idx="2">
                  <c:v>63.76269028292973</c:v>
                </c:pt>
                <c:pt idx="3">
                  <c:v>78.18847272475335</c:v>
                </c:pt>
                <c:pt idx="4">
                  <c:v>86.29656511906223</c:v>
                </c:pt>
                <c:pt idx="5">
                  <c:v>53.94835357313447</c:v>
                </c:pt>
                <c:pt idx="6">
                  <c:v>48.54053190701133</c:v>
                </c:pt>
                <c:pt idx="7">
                  <c:v>53.6634853464152</c:v>
                </c:pt>
                <c:pt idx="8">
                  <c:v>40.83650074444132</c:v>
                </c:pt>
                <c:pt idx="9">
                  <c:v>45.84077798934759</c:v>
                </c:pt>
                <c:pt idx="10">
                  <c:v>52.15056777763202</c:v>
                </c:pt>
                <c:pt idx="11">
                  <c:v>32.61110336904095</c:v>
                </c:pt>
              </c:numCache>
            </c:numRef>
          </c:yVal>
          <c:smooth val="0"/>
          <c:extLst xmlns:c16r2="http://schemas.microsoft.com/office/drawing/2015/06/chart">
            <c:ext xmlns:c16="http://schemas.microsoft.com/office/drawing/2014/chart" uri="{C3380CC4-5D6E-409C-BE32-E72D297353CC}">
              <c16:uniqueId val="{00000000-9760-44B5-AFF8-D16EF8361127}"/>
            </c:ext>
          </c:extLst>
        </c:ser>
        <c:dLbls>
          <c:showLegendKey val="0"/>
          <c:showVal val="0"/>
          <c:showCatName val="0"/>
          <c:showSerName val="0"/>
          <c:showPercent val="0"/>
          <c:showBubbleSize val="0"/>
        </c:dLbls>
        <c:axId val="1816062600"/>
        <c:axId val="1816065720"/>
      </c:scatterChart>
      <c:valAx>
        <c:axId val="1816062600"/>
        <c:scaling>
          <c:orientation val="minMax"/>
        </c:scaling>
        <c:delete val="0"/>
        <c:axPos val="b"/>
        <c:majorGridlines/>
        <c:numFmt formatCode="#,##0" sourceLinked="0"/>
        <c:majorTickMark val="out"/>
        <c:minorTickMark val="none"/>
        <c:tickLblPos val="nextTo"/>
        <c:crossAx val="1816065720"/>
        <c:crosses val="autoZero"/>
        <c:crossBetween val="midCat"/>
      </c:valAx>
      <c:valAx>
        <c:axId val="1816065720"/>
        <c:scaling>
          <c:orientation val="minMax"/>
        </c:scaling>
        <c:delete val="0"/>
        <c:axPos val="l"/>
        <c:majorGridlines/>
        <c:numFmt formatCode="&quot;$&quot;#,##0" sourceLinked="0"/>
        <c:majorTickMark val="out"/>
        <c:minorTickMark val="none"/>
        <c:tickLblPos val="nextTo"/>
        <c:crossAx val="1816062600"/>
        <c:crosses val="autoZero"/>
        <c:crossBetween val="midCat"/>
      </c:valAx>
    </c:plotArea>
    <c:legend>
      <c:legendPos val="t"/>
      <c:layout/>
      <c:overlay val="0"/>
    </c:legend>
    <c:plotVisOnly val="1"/>
    <c:dispBlanksAs val="gap"/>
    <c:showDLblsOverMax val="0"/>
  </c:chart>
  <c:printSettings>
    <c:headerFooter/>
    <c:pageMargins b="1.0" l="0.75" r="0.75" t="1.0" header="0.5" footer="0.5"/>
    <c:pageSetup paperSize="9"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rgbClr val="000000"/>
                </a:solidFill>
                <a:latin typeface="+mn-lt"/>
                <a:ea typeface="+mn-ea"/>
                <a:cs typeface="+mn-cs"/>
              </a:defRPr>
            </a:pPr>
            <a:r>
              <a:rPr lang="en-US" sz="1800" b="1" i="0" baseline="0">
                <a:effectLst/>
              </a:rPr>
              <a:t>Jutik Cost to Produce vs. Water Volume in Giga Litres</a:t>
            </a:r>
            <a:endParaRPr lang="en-US">
              <a:effectLst/>
            </a:endParaRPr>
          </a:p>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rgbClr val="000000"/>
                </a:solidFill>
                <a:latin typeface="+mn-lt"/>
                <a:ea typeface="+mn-ea"/>
                <a:cs typeface="+mn-cs"/>
              </a:defRPr>
            </a:pPr>
            <a:endParaRPr lang="en-US"/>
          </a:p>
        </c:rich>
      </c:tx>
      <c:layout/>
      <c:overlay val="0"/>
    </c:title>
    <c:autoTitleDeleted val="0"/>
    <c:plotArea>
      <c:layout/>
      <c:scatterChart>
        <c:scatterStyle val="lineMarker"/>
        <c:varyColors val="0"/>
        <c:ser>
          <c:idx val="0"/>
          <c:order val="0"/>
          <c:tx>
            <c:v>Jutik CtP v Vol</c:v>
          </c:tx>
          <c:spPr>
            <a:ln w="31750">
              <a:noFill/>
            </a:ln>
          </c:spPr>
          <c:xVal>
            <c:numRef>
              <c:f>'Economic Cost Analysis'!$G$43:$R$43</c:f>
              <c:numCache>
                <c:formatCode>#,##0.00</c:formatCode>
                <c:ptCount val="12"/>
                <c:pt idx="0">
                  <c:v>250.241991</c:v>
                </c:pt>
                <c:pt idx="1">
                  <c:v>206.740703</c:v>
                </c:pt>
                <c:pt idx="2">
                  <c:v>201.235461</c:v>
                </c:pt>
                <c:pt idx="3">
                  <c:v>174.369566</c:v>
                </c:pt>
                <c:pt idx="4">
                  <c:v>204.09105</c:v>
                </c:pt>
                <c:pt idx="5">
                  <c:v>146.356666</c:v>
                </c:pt>
                <c:pt idx="6">
                  <c:v>204.202497</c:v>
                </c:pt>
                <c:pt idx="7">
                  <c:v>217.430199</c:v>
                </c:pt>
                <c:pt idx="8">
                  <c:v>230.9822</c:v>
                </c:pt>
                <c:pt idx="9">
                  <c:v>236.441136</c:v>
                </c:pt>
                <c:pt idx="10">
                  <c:v>241.407369</c:v>
                </c:pt>
                <c:pt idx="11">
                  <c:v>220.380334</c:v>
                </c:pt>
              </c:numCache>
            </c:numRef>
          </c:xVal>
          <c:yVal>
            <c:numRef>
              <c:f>'Economic Cost Analysis'!$G$44:$R$44</c:f>
              <c:numCache>
                <c:formatCode>"$"#,##0.00;[Red]\-"$"#,##0.00\ "$/ML"</c:formatCode>
                <c:ptCount val="12"/>
                <c:pt idx="0">
                  <c:v>32.6443957213097</c:v>
                </c:pt>
                <c:pt idx="1">
                  <c:v>31.47912422914456</c:v>
                </c:pt>
                <c:pt idx="2">
                  <c:v>43.71643037678592</c:v>
                </c:pt>
                <c:pt idx="3">
                  <c:v>42.43746104752959</c:v>
                </c:pt>
                <c:pt idx="4">
                  <c:v>30.83230682224963</c:v>
                </c:pt>
                <c:pt idx="5">
                  <c:v>40.05660712131485</c:v>
                </c:pt>
                <c:pt idx="6">
                  <c:v>35.25264343280043</c:v>
                </c:pt>
                <c:pt idx="7">
                  <c:v>34.40970474928254</c:v>
                </c:pt>
                <c:pt idx="8">
                  <c:v>37.62579374746247</c:v>
                </c:pt>
                <c:pt idx="9">
                  <c:v>28.47337711607425</c:v>
                </c:pt>
                <c:pt idx="10">
                  <c:v>33.59781913685286</c:v>
                </c:pt>
                <c:pt idx="11">
                  <c:v>43.0161489046863</c:v>
                </c:pt>
              </c:numCache>
            </c:numRef>
          </c:yVal>
          <c:smooth val="0"/>
          <c:extLst xmlns:c16r2="http://schemas.microsoft.com/office/drawing/2015/06/chart">
            <c:ext xmlns:c16="http://schemas.microsoft.com/office/drawing/2014/chart" uri="{C3380CC4-5D6E-409C-BE32-E72D297353CC}">
              <c16:uniqueId val="{00000000-3745-417A-BC4F-CC709302DCD4}"/>
            </c:ext>
          </c:extLst>
        </c:ser>
        <c:dLbls>
          <c:showLegendKey val="0"/>
          <c:showVal val="0"/>
          <c:showCatName val="0"/>
          <c:showSerName val="0"/>
          <c:showPercent val="0"/>
          <c:showBubbleSize val="0"/>
        </c:dLbls>
        <c:axId val="1816096440"/>
        <c:axId val="1816099560"/>
      </c:scatterChart>
      <c:valAx>
        <c:axId val="1816096440"/>
        <c:scaling>
          <c:orientation val="minMax"/>
        </c:scaling>
        <c:delete val="0"/>
        <c:axPos val="b"/>
        <c:majorGridlines/>
        <c:numFmt formatCode="#,##0" sourceLinked="0"/>
        <c:majorTickMark val="out"/>
        <c:minorTickMark val="none"/>
        <c:tickLblPos val="nextTo"/>
        <c:crossAx val="1816099560"/>
        <c:crosses val="autoZero"/>
        <c:crossBetween val="midCat"/>
      </c:valAx>
      <c:valAx>
        <c:axId val="1816099560"/>
        <c:scaling>
          <c:orientation val="minMax"/>
        </c:scaling>
        <c:delete val="0"/>
        <c:axPos val="l"/>
        <c:majorGridlines/>
        <c:numFmt formatCode="&quot;$&quot;#,##0" sourceLinked="0"/>
        <c:majorTickMark val="out"/>
        <c:minorTickMark val="none"/>
        <c:tickLblPos val="nextTo"/>
        <c:crossAx val="1816096440"/>
        <c:crosses val="autoZero"/>
        <c:crossBetween val="midCat"/>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Kootha </a:t>
            </a:r>
            <a:r>
              <a:rPr lang="en-US" sz="1800" b="1" i="0" baseline="0">
                <a:effectLst/>
              </a:rPr>
              <a:t>Jutik Cost to Produce vs. Water Volume in Giga Litres</a:t>
            </a:r>
            <a:endParaRPr lang="en-US">
              <a:effectLst/>
            </a:endParaRPr>
          </a:p>
        </c:rich>
      </c:tx>
      <c:layout/>
      <c:overlay val="0"/>
    </c:title>
    <c:autoTitleDeleted val="0"/>
    <c:plotArea>
      <c:layout/>
      <c:scatterChart>
        <c:scatterStyle val="lineMarker"/>
        <c:varyColors val="0"/>
        <c:ser>
          <c:idx val="0"/>
          <c:order val="0"/>
          <c:tx>
            <c:v>Kootha CtP v Vol</c:v>
          </c:tx>
          <c:spPr>
            <a:ln w="31750">
              <a:noFill/>
            </a:ln>
          </c:spPr>
          <c:xVal>
            <c:numRef>
              <c:f>'Economic Cost Analysis'!$G$21:$R$21</c:f>
              <c:numCache>
                <c:formatCode>#,##0.00</c:formatCode>
                <c:ptCount val="12"/>
                <c:pt idx="0">
                  <c:v>181.933291</c:v>
                </c:pt>
                <c:pt idx="1">
                  <c:v>187.443943</c:v>
                </c:pt>
                <c:pt idx="2">
                  <c:v>184.773657</c:v>
                </c:pt>
                <c:pt idx="3">
                  <c:v>191.541093</c:v>
                </c:pt>
                <c:pt idx="4">
                  <c:v>98.096062</c:v>
                </c:pt>
                <c:pt idx="5">
                  <c:v>185.306853</c:v>
                </c:pt>
                <c:pt idx="6">
                  <c:v>186.901439</c:v>
                </c:pt>
                <c:pt idx="7">
                  <c:v>158.586765</c:v>
                </c:pt>
                <c:pt idx="8">
                  <c:v>191.403676</c:v>
                </c:pt>
                <c:pt idx="9">
                  <c:v>171.057864</c:v>
                </c:pt>
                <c:pt idx="10">
                  <c:v>169.286999</c:v>
                </c:pt>
                <c:pt idx="11">
                  <c:v>142.508717</c:v>
                </c:pt>
              </c:numCache>
            </c:numRef>
          </c:xVal>
          <c:yVal>
            <c:numRef>
              <c:f>'Economic Cost Analysis'!$G$22:$R$22</c:f>
              <c:numCache>
                <c:formatCode>"$"#,##0.00;[Red]\-"$"#,##0.00\ "$/ML"</c:formatCode>
                <c:ptCount val="12"/>
                <c:pt idx="0">
                  <c:v>19.0085544604031</c:v>
                </c:pt>
                <c:pt idx="1">
                  <c:v>25.49217262305256</c:v>
                </c:pt>
                <c:pt idx="2">
                  <c:v>20.24643081435637</c:v>
                </c:pt>
                <c:pt idx="3">
                  <c:v>18.53820889782056</c:v>
                </c:pt>
                <c:pt idx="4">
                  <c:v>37.17318873459212</c:v>
                </c:pt>
                <c:pt idx="5">
                  <c:v>18.92657125933438</c:v>
                </c:pt>
                <c:pt idx="6">
                  <c:v>28.08871016504051</c:v>
                </c:pt>
                <c:pt idx="7">
                  <c:v>27.86987099656456</c:v>
                </c:pt>
                <c:pt idx="8">
                  <c:v>23.03887555169003</c:v>
                </c:pt>
                <c:pt idx="9">
                  <c:v>25.83514265328515</c:v>
                </c:pt>
                <c:pt idx="10">
                  <c:v>27.72096623671467</c:v>
                </c:pt>
                <c:pt idx="11">
                  <c:v>37.5425260650459</c:v>
                </c:pt>
              </c:numCache>
            </c:numRef>
          </c:yVal>
          <c:smooth val="0"/>
          <c:extLst xmlns:c16r2="http://schemas.microsoft.com/office/drawing/2015/06/chart">
            <c:ext xmlns:c16="http://schemas.microsoft.com/office/drawing/2014/chart" uri="{C3380CC4-5D6E-409C-BE32-E72D297353CC}">
              <c16:uniqueId val="{00000000-EF00-4F7F-8F23-25F70A9A7815}"/>
            </c:ext>
          </c:extLst>
        </c:ser>
        <c:dLbls>
          <c:showLegendKey val="0"/>
          <c:showVal val="0"/>
          <c:showCatName val="0"/>
          <c:showSerName val="0"/>
          <c:showPercent val="0"/>
          <c:showBubbleSize val="0"/>
        </c:dLbls>
        <c:axId val="-2013283512"/>
        <c:axId val="-2013367336"/>
      </c:scatterChart>
      <c:valAx>
        <c:axId val="-2013283512"/>
        <c:scaling>
          <c:orientation val="minMax"/>
        </c:scaling>
        <c:delete val="0"/>
        <c:axPos val="b"/>
        <c:majorGridlines/>
        <c:numFmt formatCode="#,##0" sourceLinked="0"/>
        <c:majorTickMark val="out"/>
        <c:minorTickMark val="none"/>
        <c:tickLblPos val="nextTo"/>
        <c:crossAx val="-2013367336"/>
        <c:crosses val="autoZero"/>
        <c:crossBetween val="midCat"/>
      </c:valAx>
      <c:valAx>
        <c:axId val="-2013367336"/>
        <c:scaling>
          <c:orientation val="minMax"/>
        </c:scaling>
        <c:delete val="0"/>
        <c:axPos val="l"/>
        <c:majorGridlines/>
        <c:numFmt formatCode="&quot;$&quot;#,##0" sourceLinked="0"/>
        <c:majorTickMark val="out"/>
        <c:minorTickMark val="none"/>
        <c:tickLblPos val="nextTo"/>
        <c:crossAx val="-2013283512"/>
        <c:crosses val="autoZero"/>
        <c:crossBetween val="midCat"/>
      </c:valAx>
    </c:plotArea>
    <c:legend>
      <c:legendPos val="t"/>
      <c:layout/>
      <c:overlay val="0"/>
    </c:legend>
    <c:plotVisOnly val="1"/>
    <c:dispBlanksAs val="gap"/>
    <c:showDLblsOverMax val="0"/>
  </c:chart>
  <c:printSettings>
    <c:headerFooter/>
    <c:pageMargins b="1.0" l="0.75" r="0.75" t="1.0"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Cost</a:t>
            </a:r>
            <a:r>
              <a:rPr lang="en-US" sz="2000" b="1" baseline="0"/>
              <a:t> to Produce vs. WBMP Market Price</a:t>
            </a:r>
            <a:endParaRPr lang="en-US" sz="2000" b="1"/>
          </a:p>
        </c:rich>
      </c:tx>
      <c:layout/>
      <c:overlay val="0"/>
      <c:spPr>
        <a:noFill/>
        <a:ln>
          <a:noFill/>
        </a:ln>
        <a:effectLst/>
      </c:spPr>
    </c:title>
    <c:autoTitleDeleted val="0"/>
    <c:plotArea>
      <c:layout>
        <c:manualLayout>
          <c:layoutTarget val="inner"/>
          <c:xMode val="edge"/>
          <c:yMode val="edge"/>
          <c:x val="0.0729057690299697"/>
          <c:y val="0.143393173723467"/>
          <c:w val="0.910653578906829"/>
          <c:h val="0.790390623585845"/>
        </c:manualLayout>
      </c:layout>
      <c:barChart>
        <c:barDir val="col"/>
        <c:grouping val="clustered"/>
        <c:varyColors val="0"/>
        <c:ser>
          <c:idx val="0"/>
          <c:order val="0"/>
          <c:tx>
            <c:strRef>
              <c:f>'Economic Cost Analysis'!$B$226</c:f>
              <c:strCache>
                <c:ptCount val="1"/>
                <c:pt idx="0">
                  <c:v>Overall Desalination Cost to Produce ($/ML)</c:v>
                </c:pt>
              </c:strCache>
            </c:strRef>
          </c:tx>
          <c:spPr>
            <a:solidFill>
              <a:schemeClr val="accent1"/>
            </a:solidFill>
            <a:ln>
              <a:noFill/>
            </a:ln>
            <a:effectLst/>
          </c:spPr>
          <c:invertIfNegative val="0"/>
          <c:dLbls>
            <c:txPr>
              <a:bodyPr/>
              <a:lstStyle/>
              <a:p>
                <a:pPr>
                  <a:defRPr sz="2000" b="1"/>
                </a:pPr>
                <a:endParaRPr lang="en-US"/>
              </a:p>
            </c:txPr>
            <c:showLegendKey val="0"/>
            <c:showVal val="1"/>
            <c:showCatName val="0"/>
            <c:showSerName val="0"/>
            <c:showPercent val="0"/>
            <c:showBubbleSize val="0"/>
            <c:showLeaderLines val="0"/>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c:v>
                </c:pt>
                <c:pt idx="1">
                  <c:v>54.2315065162098</c:v>
                </c:pt>
                <c:pt idx="2">
                  <c:v>35.80418919825496</c:v>
                </c:pt>
              </c:numCache>
            </c:numRef>
          </c:val>
          <c:extLst xmlns:c16r2="http://schemas.microsoft.com/office/drawing/2015/06/chart">
            <c:ext xmlns:c16="http://schemas.microsoft.com/office/drawing/2014/chart" uri="{C3380CC4-5D6E-409C-BE32-E72D297353CC}">
              <c16:uniqueId val="{00000000-CC67-4693-912A-73E871935B5F}"/>
            </c:ext>
          </c:extLst>
        </c:ser>
        <c:dLbls>
          <c:showLegendKey val="0"/>
          <c:showVal val="0"/>
          <c:showCatName val="0"/>
          <c:showSerName val="0"/>
          <c:showPercent val="0"/>
          <c:showBubbleSize val="0"/>
        </c:dLbls>
        <c:gapWidth val="219"/>
        <c:overlap val="-27"/>
        <c:axId val="-2013711480"/>
        <c:axId val="-2013738440"/>
      </c:barChart>
      <c:lineChart>
        <c:grouping val="standard"/>
        <c:varyColors val="0"/>
        <c:ser>
          <c:idx val="1"/>
          <c:order val="1"/>
          <c:tx>
            <c:strRef>
              <c:f>'Economic Cost Analysis'!$C$226</c:f>
              <c:strCache>
                <c:ptCount val="1"/>
                <c:pt idx="0">
                  <c:v>Overall Average WBMP Market Price</c:v>
                </c:pt>
              </c:strCache>
            </c:strRef>
          </c:tx>
          <c:spPr>
            <a:ln w="28575" cap="rnd">
              <a:solidFill>
                <a:schemeClr val="accent2"/>
              </a:solidFill>
              <a:round/>
            </a:ln>
            <a:effectLst/>
          </c:spPr>
          <c:marker>
            <c:symbol val="none"/>
          </c:marker>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76.57768341657765</c:v>
                </c:pt>
                <c:pt idx="1">
                  <c:v>76.57768341657765</c:v>
                </c:pt>
                <c:pt idx="2">
                  <c:v>76.57768341657765</c:v>
                </c:pt>
              </c:numCache>
            </c:numRef>
          </c:val>
          <c:smooth val="0"/>
          <c:extLst xmlns:c16r2="http://schemas.microsoft.com/office/drawing/2015/06/chart">
            <c:ext xmlns:c16="http://schemas.microsoft.com/office/drawing/2014/chart" uri="{C3380CC4-5D6E-409C-BE32-E72D297353CC}">
              <c16:uniqueId val="{00000001-CC67-4693-912A-73E871935B5F}"/>
            </c:ext>
          </c:extLst>
        </c:ser>
        <c:dLbls>
          <c:showLegendKey val="0"/>
          <c:showVal val="0"/>
          <c:showCatName val="0"/>
          <c:showSerName val="0"/>
          <c:showPercent val="0"/>
          <c:showBubbleSize val="0"/>
        </c:dLbls>
        <c:marker val="1"/>
        <c:smooth val="0"/>
        <c:axId val="-2013711480"/>
        <c:axId val="-2013738440"/>
      </c:lineChart>
      <c:catAx>
        <c:axId val="-2013711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013738440"/>
        <c:crosses val="autoZero"/>
        <c:auto val="1"/>
        <c:lblAlgn val="ctr"/>
        <c:lblOffset val="100"/>
        <c:noMultiLvlLbl val="0"/>
      </c:catAx>
      <c:valAx>
        <c:axId val="-2013738440"/>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13711480"/>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127270891385186"/>
          <c:y val="0.0495471197679237"/>
          <c:w val="0.747715736040609"/>
          <c:h val="0.1264512225445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Surjek Revenue After Outage Per Quarter</a:t>
            </a:r>
          </a:p>
        </c:rich>
      </c:tx>
      <c:layout/>
      <c:overlay val="0"/>
    </c:title>
    <c:autoTitleDeleted val="0"/>
    <c:plotArea>
      <c:layout/>
      <c:barChart>
        <c:barDir val="col"/>
        <c:grouping val="clustered"/>
        <c:varyColors val="0"/>
        <c:ser>
          <c:idx val="0"/>
          <c:order val="0"/>
          <c:tx>
            <c:v>Revenue After Outage</c:v>
          </c:tx>
          <c:invertIfNegative val="0"/>
          <c:dPt>
            <c:idx val="3"/>
            <c:invertIfNegative val="0"/>
            <c:bubble3D val="0"/>
            <c:spPr>
              <a:solidFill>
                <a:srgbClr val="660066"/>
              </a:solidFill>
            </c:spPr>
          </c:dPt>
          <c:dLbls>
            <c:numFmt formatCode="&quot;$&quot;#,##0" sourceLinked="0"/>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1.41675660038E8</c:v>
                </c:pt>
                <c:pt idx="1">
                  <c:v>1.53195448357E8</c:v>
                </c:pt>
                <c:pt idx="2">
                  <c:v>1.54187083641E8</c:v>
                </c:pt>
                <c:pt idx="3">
                  <c:v>1.57707855471E8</c:v>
                </c:pt>
              </c:numCache>
            </c:numRef>
          </c:val>
          <c:extLst xmlns:c16r2="http://schemas.microsoft.com/office/drawing/2015/06/chart">
            <c:ext xmlns:c16="http://schemas.microsoft.com/office/drawing/2014/chart" uri="{C3380CC4-5D6E-409C-BE32-E72D297353CC}">
              <c16:uniqueId val="{00000000-0575-473D-B554-292F5824E5CD}"/>
            </c:ext>
          </c:extLst>
        </c:ser>
        <c:dLbls>
          <c:showLegendKey val="0"/>
          <c:showVal val="1"/>
          <c:showCatName val="0"/>
          <c:showSerName val="0"/>
          <c:showPercent val="0"/>
          <c:showBubbleSize val="0"/>
        </c:dLbls>
        <c:gapWidth val="150"/>
        <c:axId val="-2013327704"/>
        <c:axId val="-2013337032"/>
      </c:barChart>
      <c:catAx>
        <c:axId val="-2013327704"/>
        <c:scaling>
          <c:orientation val="minMax"/>
        </c:scaling>
        <c:delete val="0"/>
        <c:axPos val="b"/>
        <c:numFmt formatCode="General" sourceLinked="0"/>
        <c:majorTickMark val="none"/>
        <c:minorTickMark val="none"/>
        <c:tickLblPos val="nextTo"/>
        <c:crossAx val="-2013337032"/>
        <c:crosses val="autoZero"/>
        <c:auto val="1"/>
        <c:lblAlgn val="ctr"/>
        <c:lblOffset val="100"/>
        <c:noMultiLvlLbl val="0"/>
      </c:catAx>
      <c:valAx>
        <c:axId val="-2013337032"/>
        <c:scaling>
          <c:orientation val="minMax"/>
        </c:scaling>
        <c:delete val="0"/>
        <c:axPos val="l"/>
        <c:majorGridlines/>
        <c:numFmt formatCode="&quot;$&quot;#,##0" sourceLinked="0"/>
        <c:majorTickMark val="none"/>
        <c:minorTickMark val="none"/>
        <c:tickLblPos val="nextTo"/>
        <c:crossAx val="-2013327704"/>
        <c:crosses val="autoZero"/>
        <c:crossBetween val="between"/>
      </c:valAx>
    </c:plotArea>
    <c:legend>
      <c:legendPos val="t"/>
      <c:layout/>
      <c:overlay val="0"/>
    </c:legend>
    <c:plotVisOnly val="1"/>
    <c:dispBlanksAs val="gap"/>
    <c:showDLblsOverMax val="0"/>
  </c:chart>
  <c:printSettings>
    <c:headerFooter/>
    <c:pageMargins b="1.0" l="0.75" r="0.75" t="1.0" header="0.5" footer="0.5"/>
    <c:pageSetup paperSize="9" orientation="portrait"/>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a:pPr>
            <a:r>
              <a:rPr lang="en-US" sz="1200"/>
              <a:t>Average</a:t>
            </a:r>
            <a:r>
              <a:rPr lang="en-US" sz="1200" baseline="0"/>
              <a:t> Water Balancing Market Price vs. Market Demand</a:t>
            </a:r>
            <a:endParaRPr lang="en-US" sz="1200"/>
          </a:p>
        </c:rich>
      </c:tx>
      <c:layout/>
      <c:overlay val="0"/>
    </c:title>
    <c:autoTitleDeleted val="0"/>
    <c:plotArea>
      <c:layout>
        <c:manualLayout>
          <c:layoutTarget val="inner"/>
          <c:xMode val="edge"/>
          <c:yMode val="edge"/>
          <c:x val="0.101525590551181"/>
          <c:y val="0.284183944912291"/>
          <c:w val="0.78937489063867"/>
          <c:h val="0.504437114279634"/>
        </c:manualLayout>
      </c:layout>
      <c:barChart>
        <c:barDir val="col"/>
        <c:grouping val="clustered"/>
        <c:varyColors val="0"/>
        <c:ser>
          <c:idx val="1"/>
          <c:order val="1"/>
          <c:tx>
            <c:v>Market Demand</c:v>
          </c:tx>
          <c:invertIfNegative val="0"/>
          <c:cat>
            <c:numRef>
              <c:f>'What-If Analysis'!$E$13:$P$13</c:f>
              <c:numCache>
                <c:formatCode>mmm\-yy</c:formatCode>
                <c:ptCount val="12"/>
                <c:pt idx="0">
                  <c:v>41821.0</c:v>
                </c:pt>
                <c:pt idx="1">
                  <c:v>41852.0</c:v>
                </c:pt>
                <c:pt idx="2">
                  <c:v>41883.0</c:v>
                </c:pt>
                <c:pt idx="3">
                  <c:v>41913.0</c:v>
                </c:pt>
                <c:pt idx="4">
                  <c:v>41944.0</c:v>
                </c:pt>
                <c:pt idx="5">
                  <c:v>41974.0</c:v>
                </c:pt>
                <c:pt idx="6">
                  <c:v>42005.0</c:v>
                </c:pt>
                <c:pt idx="7">
                  <c:v>42036.0</c:v>
                </c:pt>
                <c:pt idx="8">
                  <c:v>42064.0</c:v>
                </c:pt>
                <c:pt idx="9">
                  <c:v>42095.0</c:v>
                </c:pt>
                <c:pt idx="10">
                  <c:v>42125.0</c:v>
                </c:pt>
                <c:pt idx="11">
                  <c:v>42156.0</c:v>
                </c:pt>
              </c:numCache>
            </c:numRef>
          </c:cat>
          <c:val>
            <c:numRef>
              <c:f>'What-If Analysis'!$E$17:$P$17</c:f>
              <c:numCache>
                <c:formatCode>"$"#,##0.00;[Red]\-"$"#,##0.00</c:formatCode>
                <c:ptCount val="12"/>
                <c:pt idx="0">
                  <c:v>2283.050247252767</c:v>
                </c:pt>
                <c:pt idx="1">
                  <c:v>2201.059245881507</c:v>
                </c:pt>
                <c:pt idx="2">
                  <c:v>2153.343185089953</c:v>
                </c:pt>
                <c:pt idx="3">
                  <c:v>2098.991381261779</c:v>
                </c:pt>
                <c:pt idx="4">
                  <c:v>2200.929328992666</c:v>
                </c:pt>
                <c:pt idx="5">
                  <c:v>2312.199539761142</c:v>
                </c:pt>
                <c:pt idx="6">
                  <c:v>2298.190158965397</c:v>
                </c:pt>
                <c:pt idx="7">
                  <c:v>2406.091896211103</c:v>
                </c:pt>
                <c:pt idx="8">
                  <c:v>2127.814543270976</c:v>
                </c:pt>
                <c:pt idx="9">
                  <c:v>2185.799754226371</c:v>
                </c:pt>
                <c:pt idx="10">
                  <c:v>2145.783718866106</c:v>
                </c:pt>
                <c:pt idx="11">
                  <c:v>2229.749661144261</c:v>
                </c:pt>
              </c:numCache>
            </c:numRef>
          </c:val>
          <c:extLst xmlns:c16r2="http://schemas.microsoft.com/office/drawing/2015/06/chart">
            <c:ext xmlns:c16="http://schemas.microsoft.com/office/drawing/2014/chart" uri="{C3380CC4-5D6E-409C-BE32-E72D297353CC}">
              <c16:uniqueId val="{00000000-BA42-40B0-B0A8-B5545CDBEEE5}"/>
            </c:ext>
          </c:extLst>
        </c:ser>
        <c:dLbls>
          <c:showLegendKey val="0"/>
          <c:showVal val="0"/>
          <c:showCatName val="0"/>
          <c:showSerName val="0"/>
          <c:showPercent val="0"/>
          <c:showBubbleSize val="0"/>
        </c:dLbls>
        <c:gapWidth val="150"/>
        <c:axId val="-2013394808"/>
        <c:axId val="-2013391208"/>
      </c:barChart>
      <c:lineChart>
        <c:grouping val="standard"/>
        <c:varyColors val="0"/>
        <c:ser>
          <c:idx val="0"/>
          <c:order val="0"/>
          <c:tx>
            <c:v>Pricing Over Time</c:v>
          </c:tx>
          <c:marker>
            <c:symbol val="none"/>
          </c:marker>
          <c:cat>
            <c:numRef>
              <c:f>'What-If Analysis'!$E$13:$P$13</c:f>
              <c:numCache>
                <c:formatCode>mmm\-yy</c:formatCode>
                <c:ptCount val="12"/>
                <c:pt idx="0">
                  <c:v>41821.0</c:v>
                </c:pt>
                <c:pt idx="1">
                  <c:v>41852.0</c:v>
                </c:pt>
                <c:pt idx="2">
                  <c:v>41883.0</c:v>
                </c:pt>
                <c:pt idx="3">
                  <c:v>41913.0</c:v>
                </c:pt>
                <c:pt idx="4">
                  <c:v>41944.0</c:v>
                </c:pt>
                <c:pt idx="5">
                  <c:v>41974.0</c:v>
                </c:pt>
                <c:pt idx="6">
                  <c:v>42005.0</c:v>
                </c:pt>
                <c:pt idx="7">
                  <c:v>42036.0</c:v>
                </c:pt>
                <c:pt idx="8">
                  <c:v>42064.0</c:v>
                </c:pt>
                <c:pt idx="9">
                  <c:v>42095.0</c:v>
                </c:pt>
                <c:pt idx="10">
                  <c:v>42125.0</c:v>
                </c:pt>
                <c:pt idx="11">
                  <c:v>42156.0</c:v>
                </c:pt>
              </c:numCache>
            </c:numRef>
          </c:cat>
          <c:val>
            <c:numRef>
              <c:f>'What-If Analysis'!$E$15:$P$15</c:f>
              <c:numCache>
                <c:formatCode>"$"#,##0.00;[Red]\-"$"#,##0.00</c:formatCode>
                <c:ptCount val="12"/>
                <c:pt idx="0">
                  <c:v>76.6027204301075</c:v>
                </c:pt>
                <c:pt idx="1">
                  <c:v>74.93254009856629</c:v>
                </c:pt>
                <c:pt idx="2">
                  <c:v>74.0663198232323</c:v>
                </c:pt>
                <c:pt idx="3">
                  <c:v>75.09314894393237</c:v>
                </c:pt>
                <c:pt idx="4">
                  <c:v>73.70095625450932</c:v>
                </c:pt>
                <c:pt idx="5">
                  <c:v>74.37665683040075</c:v>
                </c:pt>
                <c:pt idx="6">
                  <c:v>86.39175723537197</c:v>
                </c:pt>
                <c:pt idx="7">
                  <c:v>86.82949047586814</c:v>
                </c:pt>
                <c:pt idx="8">
                  <c:v>81.49989122823843</c:v>
                </c:pt>
                <c:pt idx="9">
                  <c:v>72.56923216871083</c:v>
                </c:pt>
                <c:pt idx="10">
                  <c:v>71.25935434122324</c:v>
                </c:pt>
                <c:pt idx="11">
                  <c:v>72.15651079966325</c:v>
                </c:pt>
              </c:numCache>
            </c:numRef>
          </c:val>
          <c:smooth val="0"/>
          <c:extLst xmlns:c16r2="http://schemas.microsoft.com/office/drawing/2015/06/chart">
            <c:ext xmlns:c16="http://schemas.microsoft.com/office/drawing/2014/chart" uri="{C3380CC4-5D6E-409C-BE32-E72D297353CC}">
              <c16:uniqueId val="{00000001-BA42-40B0-B0A8-B5545CDBEEE5}"/>
            </c:ext>
          </c:extLst>
        </c:ser>
        <c:dLbls>
          <c:showLegendKey val="0"/>
          <c:showVal val="0"/>
          <c:showCatName val="0"/>
          <c:showSerName val="0"/>
          <c:showPercent val="0"/>
          <c:showBubbleSize val="0"/>
        </c:dLbls>
        <c:marker val="1"/>
        <c:smooth val="0"/>
        <c:axId val="-2013383384"/>
        <c:axId val="-2013387096"/>
      </c:lineChart>
      <c:dateAx>
        <c:axId val="-2013383384"/>
        <c:scaling>
          <c:orientation val="minMax"/>
        </c:scaling>
        <c:delete val="0"/>
        <c:axPos val="b"/>
        <c:numFmt formatCode="mmm\-yy" sourceLinked="1"/>
        <c:majorTickMark val="out"/>
        <c:minorTickMark val="none"/>
        <c:tickLblPos val="nextTo"/>
        <c:crossAx val="-2013387096"/>
        <c:crosses val="autoZero"/>
        <c:auto val="1"/>
        <c:lblOffset val="100"/>
        <c:baseTimeUnit val="months"/>
      </c:dateAx>
      <c:valAx>
        <c:axId val="-2013387096"/>
        <c:scaling>
          <c:orientation val="minMax"/>
        </c:scaling>
        <c:delete val="0"/>
        <c:axPos val="l"/>
        <c:majorGridlines/>
        <c:numFmt formatCode="&quot;$&quot;#,##0" sourceLinked="0"/>
        <c:majorTickMark val="out"/>
        <c:minorTickMark val="none"/>
        <c:tickLblPos val="nextTo"/>
        <c:crossAx val="-2013383384"/>
        <c:crosses val="autoZero"/>
        <c:crossBetween val="between"/>
      </c:valAx>
      <c:valAx>
        <c:axId val="-2013391208"/>
        <c:scaling>
          <c:orientation val="minMax"/>
        </c:scaling>
        <c:delete val="0"/>
        <c:axPos val="r"/>
        <c:numFmt formatCode="#,##0" sourceLinked="0"/>
        <c:majorTickMark val="out"/>
        <c:minorTickMark val="none"/>
        <c:tickLblPos val="nextTo"/>
        <c:crossAx val="-2013394808"/>
        <c:crosses val="max"/>
        <c:crossBetween val="between"/>
      </c:valAx>
      <c:dateAx>
        <c:axId val="-2013394808"/>
        <c:scaling>
          <c:orientation val="minMax"/>
        </c:scaling>
        <c:delete val="1"/>
        <c:axPos val="b"/>
        <c:numFmt formatCode="mmm\-yy" sourceLinked="1"/>
        <c:majorTickMark val="out"/>
        <c:minorTickMark val="none"/>
        <c:tickLblPos val="nextTo"/>
        <c:crossAx val="-2013391208"/>
        <c:crosses val="autoZero"/>
        <c:auto val="1"/>
        <c:lblOffset val="100"/>
        <c:baseTimeUnit val="months"/>
      </c:dateAx>
    </c:plotArea>
    <c:legend>
      <c:legendPos val="t"/>
      <c:layout>
        <c:manualLayout>
          <c:xMode val="edge"/>
          <c:yMode val="edge"/>
          <c:x val="0.187127952755905"/>
          <c:y val="0.192084942084942"/>
          <c:w val="0.620188538932633"/>
          <c:h val="0.0969252576536041"/>
        </c:manualLayout>
      </c:layout>
      <c:overlay val="0"/>
    </c:legend>
    <c:plotVisOnly val="1"/>
    <c:dispBlanksAs val="gap"/>
    <c:showDLblsOverMax val="0"/>
  </c:chart>
  <c:printSettings>
    <c:headerFooter/>
    <c:pageMargins b="1.0" l="0.75" r="0.75" t="1.0"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1"/>
  <c:lang val="en-US"/>
  <c:roundedCorners val="1"/>
  <c:style val="18"/>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2013469768"/>
        <c:axId val="-2013472264"/>
      </c:lineChart>
      <c:catAx>
        <c:axId val="-201346976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013472264"/>
        <c:crosses val="autoZero"/>
        <c:auto val="1"/>
        <c:lblAlgn val="ctr"/>
        <c:lblOffset val="100"/>
        <c:noMultiLvlLbl val="1"/>
      </c:catAx>
      <c:valAx>
        <c:axId val="-2013472264"/>
        <c:scaling>
          <c:orientation val="minMax"/>
        </c:scaling>
        <c:delete val="0"/>
        <c:axPos val="l"/>
        <c:majorTickMark val="cross"/>
        <c:minorTickMark val="cross"/>
        <c:tickLblPos val="nextTo"/>
        <c:spPr>
          <a:ln>
            <a:noFill/>
          </a:ln>
        </c:spPr>
        <c:crossAx val="-201346976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1.0" l="0.75" r="0.75" t="1.0"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1"/>
  <c:lang val="en-US"/>
  <c:roundedCorners val="1"/>
  <c:style val="18"/>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2013525576"/>
        <c:axId val="-2013519976"/>
      </c:lineChart>
      <c:catAx>
        <c:axId val="-201352557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013519976"/>
        <c:crosses val="autoZero"/>
        <c:auto val="1"/>
        <c:lblAlgn val="ctr"/>
        <c:lblOffset val="100"/>
        <c:noMultiLvlLbl val="1"/>
      </c:catAx>
      <c:valAx>
        <c:axId val="-2013519976"/>
        <c:scaling>
          <c:orientation val="minMax"/>
        </c:scaling>
        <c:delete val="0"/>
        <c:axPos val="l"/>
        <c:majorTickMark val="cross"/>
        <c:minorTickMark val="cross"/>
        <c:tickLblPos val="nextTo"/>
        <c:spPr>
          <a:ln>
            <a:noFill/>
          </a:ln>
        </c:spPr>
        <c:crossAx val="-2013525576"/>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1.0" l="0.75" r="0.75" t="1.0"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1"/>
  <c:lang val="en-US"/>
  <c:roundedCorners val="1"/>
  <c:style val="18"/>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2013535320"/>
        <c:axId val="-2013543128"/>
      </c:lineChart>
      <c:catAx>
        <c:axId val="-201353532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013543128"/>
        <c:crosses val="autoZero"/>
        <c:auto val="1"/>
        <c:lblAlgn val="ctr"/>
        <c:lblOffset val="100"/>
        <c:noMultiLvlLbl val="1"/>
      </c:catAx>
      <c:valAx>
        <c:axId val="-2013543128"/>
        <c:scaling>
          <c:orientation val="minMax"/>
        </c:scaling>
        <c:delete val="0"/>
        <c:axPos val="l"/>
        <c:majorTickMark val="cross"/>
        <c:minorTickMark val="cross"/>
        <c:tickLblPos val="nextTo"/>
        <c:spPr>
          <a:ln>
            <a:noFill/>
          </a:ln>
        </c:spPr>
        <c:crossAx val="-201353532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1.0" l="0.75" r="0.75" t="1.0"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1"/>
  <c:lang val="en-US"/>
  <c:roundedCorners val="1"/>
  <c:style val="18"/>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2013585416"/>
        <c:axId val="-2013596008"/>
      </c:lineChart>
      <c:catAx>
        <c:axId val="-201358541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013596008"/>
        <c:crosses val="autoZero"/>
        <c:auto val="1"/>
        <c:lblAlgn val="ctr"/>
        <c:lblOffset val="100"/>
        <c:noMultiLvlLbl val="1"/>
      </c:catAx>
      <c:valAx>
        <c:axId val="-2013596008"/>
        <c:scaling>
          <c:orientation val="minMax"/>
        </c:scaling>
        <c:delete val="0"/>
        <c:axPos val="l"/>
        <c:majorTickMark val="cross"/>
        <c:minorTickMark val="cross"/>
        <c:tickLblPos val="nextTo"/>
        <c:spPr>
          <a:ln>
            <a:noFill/>
          </a:ln>
        </c:spPr>
        <c:crossAx val="-2013585416"/>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1.0" l="0.75" r="0.75" t="1.0"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chart" Target="../charts/chart9.xml"/><Relationship Id="rId6" Type="http://schemas.openxmlformats.org/officeDocument/2006/relationships/chart" Target="../charts/chart10.xml"/><Relationship Id="rId7" Type="http://schemas.openxmlformats.org/officeDocument/2006/relationships/chart" Target="../charts/chart11.xml"/><Relationship Id="rId1" Type="http://schemas.openxmlformats.org/officeDocument/2006/relationships/chart" Target="../charts/chart5.xml"/><Relationship Id="rId2"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4" Type="http://schemas.openxmlformats.org/officeDocument/2006/relationships/chart" Target="../charts/chart14.xml"/><Relationship Id="rId5" Type="http://schemas.openxmlformats.org/officeDocument/2006/relationships/chart" Target="../charts/chart15.xml"/><Relationship Id="rId6" Type="http://schemas.openxmlformats.org/officeDocument/2006/relationships/chart" Target="../charts/chart16.xml"/><Relationship Id="rId1" Type="http://schemas.openxmlformats.org/officeDocument/2006/relationships/image" Target="../media/image1.png"/><Relationship Id="rId2"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1.xml"/><Relationship Id="rId4" Type="http://schemas.openxmlformats.org/officeDocument/2006/relationships/chart" Target="../charts/chart22.xml"/><Relationship Id="rId1" Type="http://schemas.openxmlformats.org/officeDocument/2006/relationships/chart" Target="../charts/chart19.xml"/><Relationship Id="rId2"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6</xdr:col>
      <xdr:colOff>82550</xdr:colOff>
      <xdr:row>707</xdr:row>
      <xdr:rowOff>38100</xdr:rowOff>
    </xdr:from>
    <xdr:to>
      <xdr:col>13</xdr:col>
      <xdr:colOff>31750</xdr:colOff>
      <xdr:row>722</xdr:row>
      <xdr:rowOff>114300</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95250</xdr:colOff>
      <xdr:row>723</xdr:row>
      <xdr:rowOff>76200</xdr:rowOff>
    </xdr:from>
    <xdr:to>
      <xdr:col>13</xdr:col>
      <xdr:colOff>44450</xdr:colOff>
      <xdr:row>738</xdr:row>
      <xdr:rowOff>152400</xdr:rowOff>
    </xdr:to>
    <xdr:graphicFrame macro="">
      <xdr:nvGraphicFramePr>
        <xdr:cNvPr id="3" name="Chart 2">
          <a:extLst>
            <a:ext uri="{FF2B5EF4-FFF2-40B4-BE49-F238E27FC236}">
              <a16:creationId xmlns=""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69850</xdr:colOff>
      <xdr:row>17</xdr:row>
      <xdr:rowOff>38100</xdr:rowOff>
    </xdr:from>
    <xdr:to>
      <xdr:col>13</xdr:col>
      <xdr:colOff>19050</xdr:colOff>
      <xdr:row>32</xdr:row>
      <xdr:rowOff>114300</xdr:rowOff>
    </xdr:to>
    <xdr:graphicFrame macro="">
      <xdr:nvGraphicFramePr>
        <xdr:cNvPr id="4" name="Chart 3">
          <a:extLst>
            <a:ext uri="{FF2B5EF4-FFF2-40B4-BE49-F238E27FC236}">
              <a16:creationId xmlns=""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25400</xdr:colOff>
      <xdr:row>715</xdr:row>
      <xdr:rowOff>152400</xdr:rowOff>
    </xdr:from>
    <xdr:to>
      <xdr:col>20</xdr:col>
      <xdr:colOff>635000</xdr:colOff>
      <xdr:row>731</xdr:row>
      <xdr:rowOff>50800</xdr:rowOff>
    </xdr:to>
    <xdr:graphicFrame macro="">
      <xdr:nvGraphicFramePr>
        <xdr:cNvPr id="5" name="Chart 4">
          <a:extLst>
            <a:ext uri="{FF2B5EF4-FFF2-40B4-BE49-F238E27FC236}">
              <a16:creationId xmlns=""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86360</xdr:colOff>
      <xdr:row>13</xdr:row>
      <xdr:rowOff>213360</xdr:rowOff>
    </xdr:from>
    <xdr:to>
      <xdr:col>24</xdr:col>
      <xdr:colOff>558800</xdr:colOff>
      <xdr:row>21</xdr:row>
      <xdr:rowOff>81280</xdr:rowOff>
    </xdr:to>
    <xdr:graphicFrame macro="">
      <xdr:nvGraphicFramePr>
        <xdr:cNvPr id="3" name="Chart 2">
          <a:extLst>
            <a:ext uri="{FF2B5EF4-FFF2-40B4-BE49-F238E27FC236}">
              <a16:creationId xmlns=""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96520</xdr:colOff>
      <xdr:row>29</xdr:row>
      <xdr:rowOff>91440</xdr:rowOff>
    </xdr:from>
    <xdr:to>
      <xdr:col>2</xdr:col>
      <xdr:colOff>1122680</xdr:colOff>
      <xdr:row>37</xdr:row>
      <xdr:rowOff>20320</xdr:rowOff>
    </xdr:to>
    <xdr:graphicFrame macro="">
      <xdr:nvGraphicFramePr>
        <xdr:cNvPr id="4" name="Chart 3">
          <a:extLst>
            <a:ext uri="{FF2B5EF4-FFF2-40B4-BE49-F238E27FC236}">
              <a16:creationId xmlns=""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909320</xdr:colOff>
      <xdr:row>29</xdr:row>
      <xdr:rowOff>132080</xdr:rowOff>
    </xdr:from>
    <xdr:to>
      <xdr:col>11</xdr:col>
      <xdr:colOff>1051560</xdr:colOff>
      <xdr:row>37</xdr:row>
      <xdr:rowOff>111760</xdr:rowOff>
    </xdr:to>
    <xdr:graphicFrame macro="">
      <xdr:nvGraphicFramePr>
        <xdr:cNvPr id="7" name="Chart 6">
          <a:extLst>
            <a:ext uri="{FF2B5EF4-FFF2-40B4-BE49-F238E27FC236}">
              <a16:creationId xmlns=""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340360</xdr:colOff>
      <xdr:row>29</xdr:row>
      <xdr:rowOff>111760</xdr:rowOff>
    </xdr:from>
    <xdr:to>
      <xdr:col>6</xdr:col>
      <xdr:colOff>25400</xdr:colOff>
      <xdr:row>37</xdr:row>
      <xdr:rowOff>91440</xdr:rowOff>
    </xdr:to>
    <xdr:graphicFrame macro="">
      <xdr:nvGraphicFramePr>
        <xdr:cNvPr id="9" name="Chart 8">
          <a:extLst>
            <a:ext uri="{FF2B5EF4-FFF2-40B4-BE49-F238E27FC236}">
              <a16:creationId xmlns=""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325120</xdr:colOff>
      <xdr:row>44</xdr:row>
      <xdr:rowOff>274320</xdr:rowOff>
    </xdr:from>
    <xdr:to>
      <xdr:col>12</xdr:col>
      <xdr:colOff>274320</xdr:colOff>
      <xdr:row>52</xdr:row>
      <xdr:rowOff>254000</xdr:rowOff>
    </xdr:to>
    <xdr:graphicFrame macro="">
      <xdr:nvGraphicFramePr>
        <xdr:cNvPr id="10" name="Chart 9">
          <a:extLst>
            <a:ext uri="{FF2B5EF4-FFF2-40B4-BE49-F238E27FC236}">
              <a16:creationId xmlns=""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406400</xdr:colOff>
      <xdr:row>44</xdr:row>
      <xdr:rowOff>274320</xdr:rowOff>
    </xdr:from>
    <xdr:to>
      <xdr:col>6</xdr:col>
      <xdr:colOff>386080</xdr:colOff>
      <xdr:row>52</xdr:row>
      <xdr:rowOff>254000</xdr:rowOff>
    </xdr:to>
    <xdr:graphicFrame macro="">
      <xdr:nvGraphicFramePr>
        <xdr:cNvPr id="11" name="Chart 10">
          <a:extLst>
            <a:ext uri="{FF2B5EF4-FFF2-40B4-BE49-F238E27FC236}">
              <a16:creationId xmlns=""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44</xdr:row>
      <xdr:rowOff>233680</xdr:rowOff>
    </xdr:from>
    <xdr:to>
      <xdr:col>2</xdr:col>
      <xdr:colOff>1493520</xdr:colOff>
      <xdr:row>52</xdr:row>
      <xdr:rowOff>213360</xdr:rowOff>
    </xdr:to>
    <xdr:graphicFrame macro="">
      <xdr:nvGraphicFramePr>
        <xdr:cNvPr id="12" name="Chart 11">
          <a:extLst>
            <a:ext uri="{FF2B5EF4-FFF2-40B4-BE49-F238E27FC236}">
              <a16:creationId xmlns=""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62</xdr:row>
      <xdr:rowOff>38100</xdr:rowOff>
    </xdr:from>
    <xdr:ext cx="6515100" cy="2638425"/>
    <xdr:pic>
      <xdr:nvPicPr>
        <xdr:cNvPr id="2" name="image1.png">
          <a:extLst>
            <a:ext uri="{FF2B5EF4-FFF2-40B4-BE49-F238E27FC236}">
              <a16:creationId xmlns=""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4</xdr:col>
      <xdr:colOff>374650</xdr:colOff>
      <xdr:row>61</xdr:row>
      <xdr:rowOff>139700</xdr:rowOff>
    </xdr:from>
    <xdr:to>
      <xdr:col>11</xdr:col>
      <xdr:colOff>431800</xdr:colOff>
      <xdr:row>77</xdr:row>
      <xdr:rowOff>38100</xdr:rowOff>
    </xdr:to>
    <xdr:graphicFrame macro="">
      <xdr:nvGraphicFramePr>
        <xdr:cNvPr id="6" name="Chart 5">
          <a:extLst>
            <a:ext uri="{FF2B5EF4-FFF2-40B4-BE49-F238E27FC236}">
              <a16:creationId xmlns=""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139700</xdr:colOff>
      <xdr:row>80</xdr:row>
      <xdr:rowOff>76200</xdr:rowOff>
    </xdr:from>
    <xdr:to>
      <xdr:col>7</xdr:col>
      <xdr:colOff>685800</xdr:colOff>
      <xdr:row>94</xdr:row>
      <xdr:rowOff>101600</xdr:rowOff>
    </xdr:to>
    <xdr:graphicFrame macro="">
      <xdr:nvGraphicFramePr>
        <xdr:cNvPr id="13" name="Chart 12">
          <a:extLst>
            <a:ext uri="{FF2B5EF4-FFF2-40B4-BE49-F238E27FC236}">
              <a16:creationId xmlns=""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12700</xdr:colOff>
      <xdr:row>80</xdr:row>
      <xdr:rowOff>63500</xdr:rowOff>
    </xdr:from>
    <xdr:to>
      <xdr:col>14</xdr:col>
      <xdr:colOff>317500</xdr:colOff>
      <xdr:row>94</xdr:row>
      <xdr:rowOff>76200</xdr:rowOff>
    </xdr:to>
    <xdr:graphicFrame macro="">
      <xdr:nvGraphicFramePr>
        <xdr:cNvPr id="14" name="Chart 13">
          <a:extLst>
            <a:ext uri="{FF2B5EF4-FFF2-40B4-BE49-F238E27FC236}">
              <a16:creationId xmlns=""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76200</xdr:colOff>
      <xdr:row>80</xdr:row>
      <xdr:rowOff>38100</xdr:rowOff>
    </xdr:from>
    <xdr:to>
      <xdr:col>2</xdr:col>
      <xdr:colOff>2159000</xdr:colOff>
      <xdr:row>94</xdr:row>
      <xdr:rowOff>101600</xdr:rowOff>
    </xdr:to>
    <xdr:graphicFrame macro="">
      <xdr:nvGraphicFramePr>
        <xdr:cNvPr id="15" name="Chart 14">
          <a:extLst>
            <a:ext uri="{FF2B5EF4-FFF2-40B4-BE49-F238E27FC236}">
              <a16:creationId xmlns="" xmlns:a16="http://schemas.microsoft.com/office/drawing/2014/main" id="{00000000-0008-0000-04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263524</xdr:colOff>
      <xdr:row>225</xdr:row>
      <xdr:rowOff>228600</xdr:rowOff>
    </xdr:from>
    <xdr:to>
      <xdr:col>13</xdr:col>
      <xdr:colOff>317500</xdr:colOff>
      <xdr:row>258</xdr:row>
      <xdr:rowOff>88900</xdr:rowOff>
    </xdr:to>
    <xdr:graphicFrame macro="">
      <xdr:nvGraphicFramePr>
        <xdr:cNvPr id="3" name="Chart 2">
          <a:extLst>
            <a:ext uri="{FF2B5EF4-FFF2-40B4-BE49-F238E27FC236}">
              <a16:creationId xmlns="" xmlns:a16="http://schemas.microsoft.com/office/drawing/2014/main" id="{8F44ACDA-108B-4BDB-86DA-9221DFA22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101600</xdr:colOff>
      <xdr:row>65</xdr:row>
      <xdr:rowOff>76200</xdr:rowOff>
    </xdr:from>
    <xdr:to>
      <xdr:col>10</xdr:col>
      <xdr:colOff>20320</xdr:colOff>
      <xdr:row>82</xdr:row>
      <xdr:rowOff>55880</xdr:rowOff>
    </xdr:to>
    <xdr:graphicFrame macro="">
      <xdr:nvGraphicFramePr>
        <xdr:cNvPr id="6" name="Chart 5">
          <a:extLst>
            <a:ext uri="{FF2B5EF4-FFF2-40B4-BE49-F238E27FC236}">
              <a16:creationId xmlns=""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71120</xdr:colOff>
      <xdr:row>17</xdr:row>
      <xdr:rowOff>30480</xdr:rowOff>
    </xdr:from>
    <xdr:to>
      <xdr:col>3</xdr:col>
      <xdr:colOff>325120</xdr:colOff>
      <xdr:row>33</xdr:row>
      <xdr:rowOff>60960</xdr:rowOff>
    </xdr:to>
    <xdr:graphicFrame macro="">
      <xdr:nvGraphicFramePr>
        <xdr:cNvPr id="7" name="Chart 6">
          <a:extLst>
            <a:ext uri="{FF2B5EF4-FFF2-40B4-BE49-F238E27FC236}">
              <a16:creationId xmlns=""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222A35"/>
  </sheetPr>
  <dimension ref="A1:Z1000"/>
  <sheetViews>
    <sheetView showGridLines="0" workbookViewId="0">
      <selection activeCell="A16" sqref="A16:XFD16"/>
    </sheetView>
  </sheetViews>
  <sheetFormatPr baseColWidth="10" defaultColWidth="14.5" defaultRowHeight="15" customHeight="1" x14ac:dyDescent="0"/>
  <cols>
    <col min="1" max="1" width="40.83203125" customWidth="1"/>
    <col min="2" max="22" width="8.6640625" customWidth="1"/>
  </cols>
  <sheetData>
    <row r="1" spans="1:26" ht="41.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c r="A2" s="1"/>
      <c r="B2" s="2"/>
      <c r="C2" s="2"/>
      <c r="D2" s="2"/>
      <c r="E2" s="2"/>
      <c r="F2" s="2"/>
      <c r="G2" s="2"/>
      <c r="H2" s="2"/>
      <c r="I2" s="2"/>
      <c r="J2" s="2"/>
      <c r="K2" s="2"/>
      <c r="L2" s="2"/>
      <c r="M2" s="2"/>
      <c r="N2" s="2"/>
      <c r="O2" s="2"/>
      <c r="P2" s="2"/>
      <c r="Q2" s="2"/>
      <c r="R2" s="2"/>
      <c r="S2" s="2"/>
      <c r="T2" s="2"/>
      <c r="U2" s="2"/>
      <c r="V2" s="2"/>
      <c r="W2" s="2"/>
      <c r="X2" s="2"/>
      <c r="Y2" s="2"/>
      <c r="Z2" s="2"/>
    </row>
    <row r="3" spans="1:26" ht="15" customHeight="1">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1"/>
  <sheetViews>
    <sheetView workbookViewId="0">
      <pane ySplit="2" topLeftCell="A978" activePane="bottomLeft" state="frozen"/>
      <selection pane="bottomLeft" activeCell="J1" sqref="J1:J1048576"/>
    </sheetView>
  </sheetViews>
  <sheetFormatPr baseColWidth="10" defaultColWidth="14.5" defaultRowHeight="15" customHeight="1" x14ac:dyDescent="0"/>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c r="A4" s="7" t="s">
        <v>32</v>
      </c>
      <c r="B4" s="7" t="s">
        <v>33</v>
      </c>
      <c r="C4" s="7" t="s">
        <v>34</v>
      </c>
      <c r="D4" s="13">
        <v>41487</v>
      </c>
      <c r="E4" s="14">
        <f t="shared" si="0"/>
        <v>8</v>
      </c>
      <c r="F4" s="14" t="s">
        <v>35</v>
      </c>
      <c r="G4" s="7" t="s">
        <v>36</v>
      </c>
      <c r="H4" s="7" t="s">
        <v>37</v>
      </c>
      <c r="I4" s="7" t="s">
        <v>38</v>
      </c>
      <c r="J4" s="15">
        <v>1419296.1002499999</v>
      </c>
      <c r="K4" s="16"/>
    </row>
    <row r="5" spans="1:26" ht="14.25" customHeight="1">
      <c r="A5" s="7" t="s">
        <v>32</v>
      </c>
      <c r="B5" s="7" t="s">
        <v>33</v>
      </c>
      <c r="C5" s="7" t="s">
        <v>34</v>
      </c>
      <c r="D5" s="13">
        <v>41518</v>
      </c>
      <c r="E5" s="14">
        <f t="shared" si="0"/>
        <v>9</v>
      </c>
      <c r="F5" s="14" t="s">
        <v>35</v>
      </c>
      <c r="G5" s="7" t="s">
        <v>36</v>
      </c>
      <c r="H5" s="7" t="s">
        <v>37</v>
      </c>
      <c r="I5" s="7" t="s">
        <v>38</v>
      </c>
      <c r="J5" s="15">
        <v>1310673.21</v>
      </c>
      <c r="K5" s="16"/>
    </row>
    <row r="6" spans="1:26" ht="14.25" customHeight="1">
      <c r="A6" s="7" t="s">
        <v>32</v>
      </c>
      <c r="B6" s="7" t="s">
        <v>33</v>
      </c>
      <c r="C6" s="7" t="s">
        <v>34</v>
      </c>
      <c r="D6" s="13">
        <v>41548</v>
      </c>
      <c r="E6" s="14">
        <f t="shared" si="0"/>
        <v>10</v>
      </c>
      <c r="F6" s="14" t="s">
        <v>35</v>
      </c>
      <c r="G6" s="7" t="s">
        <v>36</v>
      </c>
      <c r="H6" s="7" t="s">
        <v>37</v>
      </c>
      <c r="I6" s="7" t="s">
        <v>38</v>
      </c>
      <c r="J6" s="15">
        <v>1301024.7319999998</v>
      </c>
      <c r="K6" s="16"/>
    </row>
    <row r="7" spans="1:26" ht="14.25" customHeight="1">
      <c r="A7" s="7" t="s">
        <v>32</v>
      </c>
      <c r="B7" s="7" t="s">
        <v>33</v>
      </c>
      <c r="C7" s="7" t="s">
        <v>34</v>
      </c>
      <c r="D7" s="13">
        <v>41579</v>
      </c>
      <c r="E7" s="14">
        <f t="shared" si="0"/>
        <v>11</v>
      </c>
      <c r="F7" s="14" t="s">
        <v>35</v>
      </c>
      <c r="G7" s="7" t="s">
        <v>36</v>
      </c>
      <c r="H7" s="7" t="s">
        <v>37</v>
      </c>
      <c r="I7" s="7" t="s">
        <v>38</v>
      </c>
      <c r="J7" s="15">
        <v>1373822.8629999999</v>
      </c>
    </row>
    <row r="8" spans="1:26" ht="14.25" customHeight="1">
      <c r="A8" s="7" t="s">
        <v>32</v>
      </c>
      <c r="B8" s="7" t="s">
        <v>33</v>
      </c>
      <c r="C8" s="7" t="s">
        <v>34</v>
      </c>
      <c r="D8" s="13">
        <v>41609</v>
      </c>
      <c r="E8" s="14">
        <f t="shared" si="0"/>
        <v>12</v>
      </c>
      <c r="F8" s="14" t="s">
        <v>35</v>
      </c>
      <c r="G8" s="7" t="s">
        <v>36</v>
      </c>
      <c r="H8" s="7" t="s">
        <v>37</v>
      </c>
      <c r="I8" s="7" t="s">
        <v>38</v>
      </c>
      <c r="J8" s="15">
        <v>1340623.0372500001</v>
      </c>
    </row>
    <row r="9" spans="1:26" ht="14.25" customHeight="1">
      <c r="A9" s="7" t="s">
        <v>32</v>
      </c>
      <c r="B9" s="7" t="s">
        <v>33</v>
      </c>
      <c r="C9" s="7" t="s">
        <v>34</v>
      </c>
      <c r="D9" s="13">
        <v>41640</v>
      </c>
      <c r="E9" s="14">
        <f t="shared" si="0"/>
        <v>1</v>
      </c>
      <c r="F9" s="14" t="s">
        <v>35</v>
      </c>
      <c r="G9" s="7" t="s">
        <v>36</v>
      </c>
      <c r="H9" s="7" t="s">
        <v>37</v>
      </c>
      <c r="I9" s="7" t="s">
        <v>38</v>
      </c>
      <c r="J9" s="15">
        <v>1948962.5522499997</v>
      </c>
    </row>
    <row r="10" spans="1:26" ht="14.25" customHeight="1">
      <c r="A10" s="7" t="s">
        <v>32</v>
      </c>
      <c r="B10" s="7" t="s">
        <v>33</v>
      </c>
      <c r="C10" s="7" t="s">
        <v>34</v>
      </c>
      <c r="D10" s="13">
        <v>41671</v>
      </c>
      <c r="E10" s="14">
        <f t="shared" si="0"/>
        <v>2</v>
      </c>
      <c r="F10" s="14" t="s">
        <v>35</v>
      </c>
      <c r="G10" s="7" t="s">
        <v>36</v>
      </c>
      <c r="H10" s="7" t="s">
        <v>37</v>
      </c>
      <c r="I10" s="7" t="s">
        <v>38</v>
      </c>
      <c r="J10" s="15">
        <v>1725161.6969999999</v>
      </c>
    </row>
    <row r="11" spans="1:26" ht="14.25" customHeight="1">
      <c r="A11" s="7" t="s">
        <v>32</v>
      </c>
      <c r="B11" s="7" t="s">
        <v>33</v>
      </c>
      <c r="C11" s="7" t="s">
        <v>34</v>
      </c>
      <c r="D11" s="13">
        <v>41699</v>
      </c>
      <c r="E11" s="14">
        <f t="shared" si="0"/>
        <v>3</v>
      </c>
      <c r="F11" s="14" t="s">
        <v>35</v>
      </c>
      <c r="G11" s="7" t="s">
        <v>36</v>
      </c>
      <c r="H11" s="7" t="s">
        <v>37</v>
      </c>
      <c r="I11" s="7" t="s">
        <v>38</v>
      </c>
      <c r="J11" s="15">
        <v>1818208.6194999998</v>
      </c>
    </row>
    <row r="12" spans="1:26" ht="14.25" customHeight="1">
      <c r="A12" s="7" t="s">
        <v>32</v>
      </c>
      <c r="B12" s="7" t="s">
        <v>33</v>
      </c>
      <c r="C12" s="7" t="s">
        <v>34</v>
      </c>
      <c r="D12" s="13">
        <v>41730</v>
      </c>
      <c r="E12" s="14">
        <f t="shared" si="0"/>
        <v>4</v>
      </c>
      <c r="F12" s="14" t="s">
        <v>35</v>
      </c>
      <c r="G12" s="7" t="s">
        <v>36</v>
      </c>
      <c r="H12" s="7" t="s">
        <v>37</v>
      </c>
      <c r="I12" s="7" t="s">
        <v>38</v>
      </c>
      <c r="J12" s="15">
        <v>1328501.68325</v>
      </c>
    </row>
    <row r="13" spans="1:26" ht="14.25" customHeight="1">
      <c r="A13" s="7" t="s">
        <v>32</v>
      </c>
      <c r="B13" s="7" t="s">
        <v>33</v>
      </c>
      <c r="C13" s="7" t="s">
        <v>34</v>
      </c>
      <c r="D13" s="13">
        <v>41760</v>
      </c>
      <c r="E13" s="14">
        <f t="shared" si="0"/>
        <v>5</v>
      </c>
      <c r="F13" s="14" t="s">
        <v>35</v>
      </c>
      <c r="G13" s="7" t="s">
        <v>36</v>
      </c>
      <c r="H13" s="7" t="s">
        <v>37</v>
      </c>
      <c r="I13" s="7" t="s">
        <v>38</v>
      </c>
      <c r="J13" s="15">
        <v>1344117.2814999998</v>
      </c>
    </row>
    <row r="14" spans="1:26" ht="14.25" customHeight="1">
      <c r="A14" s="7" t="s">
        <v>32</v>
      </c>
      <c r="B14" s="7" t="s">
        <v>33</v>
      </c>
      <c r="C14" s="7" t="s">
        <v>34</v>
      </c>
      <c r="D14" s="13">
        <v>41791</v>
      </c>
      <c r="E14" s="14">
        <f t="shared" si="0"/>
        <v>6</v>
      </c>
      <c r="F14" s="14" t="s">
        <v>35</v>
      </c>
      <c r="G14" s="7" t="s">
        <v>36</v>
      </c>
      <c r="H14" s="7" t="s">
        <v>37</v>
      </c>
      <c r="I14" s="7" t="s">
        <v>38</v>
      </c>
      <c r="J14" s="15">
        <v>1291609.1335</v>
      </c>
    </row>
    <row r="15" spans="1:26" ht="14.25" customHeight="1">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c r="A27" s="7" t="s">
        <v>32</v>
      </c>
      <c r="B27" s="7" t="s">
        <v>33</v>
      </c>
      <c r="C27" s="7" t="s">
        <v>34</v>
      </c>
      <c r="D27" s="13">
        <v>41456</v>
      </c>
      <c r="E27" s="14">
        <f t="shared" si="0"/>
        <v>7</v>
      </c>
      <c r="F27" s="14" t="s">
        <v>35</v>
      </c>
      <c r="G27" s="7" t="s">
        <v>40</v>
      </c>
      <c r="H27" s="7" t="s">
        <v>37</v>
      </c>
      <c r="I27" s="7" t="s">
        <v>38</v>
      </c>
      <c r="J27" s="15">
        <v>567331.78309499996</v>
      </c>
    </row>
    <row r="28" spans="1:26" ht="14.25" customHeight="1">
      <c r="A28" s="7" t="s">
        <v>32</v>
      </c>
      <c r="B28" s="7" t="s">
        <v>33</v>
      </c>
      <c r="C28" s="7" t="s">
        <v>34</v>
      </c>
      <c r="D28" s="13">
        <v>41487</v>
      </c>
      <c r="E28" s="14">
        <f t="shared" si="0"/>
        <v>8</v>
      </c>
      <c r="F28" s="14" t="s">
        <v>35</v>
      </c>
      <c r="G28" s="7" t="s">
        <v>40</v>
      </c>
      <c r="H28" s="7" t="s">
        <v>37</v>
      </c>
      <c r="I28" s="7" t="s">
        <v>38</v>
      </c>
      <c r="J28" s="15">
        <v>546428.99859624996</v>
      </c>
    </row>
    <row r="29" spans="1:26" ht="14.25" customHeight="1">
      <c r="A29" s="7" t="s">
        <v>32</v>
      </c>
      <c r="B29" s="7" t="s">
        <v>33</v>
      </c>
      <c r="C29" s="7" t="s">
        <v>34</v>
      </c>
      <c r="D29" s="13">
        <v>41518</v>
      </c>
      <c r="E29" s="14">
        <f t="shared" si="0"/>
        <v>9</v>
      </c>
      <c r="F29" s="14" t="s">
        <v>35</v>
      </c>
      <c r="G29" s="7" t="s">
        <v>40</v>
      </c>
      <c r="H29" s="7" t="s">
        <v>37</v>
      </c>
      <c r="I29" s="7" t="s">
        <v>38</v>
      </c>
      <c r="J29" s="15">
        <v>504609.18584999995</v>
      </c>
    </row>
    <row r="30" spans="1:26" ht="14.25" customHeight="1">
      <c r="A30" s="7" t="s">
        <v>32</v>
      </c>
      <c r="B30" s="7" t="s">
        <v>33</v>
      </c>
      <c r="C30" s="7" t="s">
        <v>34</v>
      </c>
      <c r="D30" s="13">
        <v>41548</v>
      </c>
      <c r="E30" s="14">
        <f t="shared" si="0"/>
        <v>10</v>
      </c>
      <c r="F30" s="14" t="s">
        <v>35</v>
      </c>
      <c r="G30" s="7" t="s">
        <v>40</v>
      </c>
      <c r="H30" s="7" t="s">
        <v>37</v>
      </c>
      <c r="I30" s="7" t="s">
        <v>38</v>
      </c>
      <c r="J30" s="15">
        <v>500894.52181999997</v>
      </c>
    </row>
    <row r="31" spans="1:26" ht="14.25" customHeight="1">
      <c r="A31" s="7" t="s">
        <v>32</v>
      </c>
      <c r="B31" s="7" t="s">
        <v>33</v>
      </c>
      <c r="C31" s="7" t="s">
        <v>34</v>
      </c>
      <c r="D31" s="13">
        <v>41579</v>
      </c>
      <c r="E31" s="14">
        <f t="shared" si="0"/>
        <v>11</v>
      </c>
      <c r="F31" s="14" t="s">
        <v>35</v>
      </c>
      <c r="G31" s="7" t="s">
        <v>40</v>
      </c>
      <c r="H31" s="7" t="s">
        <v>37</v>
      </c>
      <c r="I31" s="7" t="s">
        <v>38</v>
      </c>
      <c r="J31" s="15">
        <v>528921.80225499999</v>
      </c>
    </row>
    <row r="32" spans="1:26" ht="14.25" customHeight="1">
      <c r="A32" s="7" t="s">
        <v>32</v>
      </c>
      <c r="B32" s="7" t="s">
        <v>33</v>
      </c>
      <c r="C32" s="7" t="s">
        <v>34</v>
      </c>
      <c r="D32" s="13">
        <v>41609</v>
      </c>
      <c r="E32" s="14">
        <f t="shared" si="0"/>
        <v>12</v>
      </c>
      <c r="F32" s="14" t="s">
        <v>35</v>
      </c>
      <c r="G32" s="7" t="s">
        <v>40</v>
      </c>
      <c r="H32" s="7" t="s">
        <v>37</v>
      </c>
      <c r="I32" s="7" t="s">
        <v>38</v>
      </c>
      <c r="J32" s="15">
        <v>516139.86934125004</v>
      </c>
    </row>
    <row r="33" spans="1:10" ht="14.25" customHeight="1">
      <c r="A33" s="7" t="s">
        <v>32</v>
      </c>
      <c r="B33" s="7" t="s">
        <v>33</v>
      </c>
      <c r="C33" s="7" t="s">
        <v>34</v>
      </c>
      <c r="D33" s="13">
        <v>41640</v>
      </c>
      <c r="E33" s="14">
        <f t="shared" si="0"/>
        <v>1</v>
      </c>
      <c r="F33" s="14" t="s">
        <v>35</v>
      </c>
      <c r="G33" s="7" t="s">
        <v>40</v>
      </c>
      <c r="H33" s="7" t="s">
        <v>37</v>
      </c>
      <c r="I33" s="7" t="s">
        <v>38</v>
      </c>
      <c r="J33" s="15">
        <v>750350.5826162498</v>
      </c>
    </row>
    <row r="34" spans="1:10" ht="14.25" customHeight="1">
      <c r="A34" s="7" t="s">
        <v>32</v>
      </c>
      <c r="B34" s="7" t="s">
        <v>33</v>
      </c>
      <c r="C34" s="7" t="s">
        <v>34</v>
      </c>
      <c r="D34" s="13">
        <v>41671</v>
      </c>
      <c r="E34" s="14">
        <f t="shared" si="0"/>
        <v>2</v>
      </c>
      <c r="F34" s="14" t="s">
        <v>35</v>
      </c>
      <c r="G34" s="7" t="s">
        <v>40</v>
      </c>
      <c r="H34" s="7" t="s">
        <v>37</v>
      </c>
      <c r="I34" s="7" t="s">
        <v>38</v>
      </c>
      <c r="J34" s="15">
        <v>664187.25334499998</v>
      </c>
    </row>
    <row r="35" spans="1:10" ht="14.25" customHeight="1">
      <c r="A35" s="7" t="s">
        <v>32</v>
      </c>
      <c r="B35" s="7" t="s">
        <v>33</v>
      </c>
      <c r="C35" s="7" t="s">
        <v>34</v>
      </c>
      <c r="D35" s="13">
        <v>41699</v>
      </c>
      <c r="E35" s="14">
        <f t="shared" si="0"/>
        <v>3</v>
      </c>
      <c r="F35" s="14" t="s">
        <v>35</v>
      </c>
      <c r="G35" s="7" t="s">
        <v>40</v>
      </c>
      <c r="H35" s="7" t="s">
        <v>37</v>
      </c>
      <c r="I35" s="7" t="s">
        <v>38</v>
      </c>
      <c r="J35" s="15">
        <v>700010.31850749988</v>
      </c>
    </row>
    <row r="36" spans="1:10" ht="14.25" customHeight="1">
      <c r="A36" s="7" t="s">
        <v>32</v>
      </c>
      <c r="B36" s="7" t="s">
        <v>33</v>
      </c>
      <c r="C36" s="7" t="s">
        <v>34</v>
      </c>
      <c r="D36" s="13">
        <v>41730</v>
      </c>
      <c r="E36" s="14">
        <f t="shared" si="0"/>
        <v>4</v>
      </c>
      <c r="F36" s="14" t="s">
        <v>35</v>
      </c>
      <c r="G36" s="7" t="s">
        <v>40</v>
      </c>
      <c r="H36" s="7" t="s">
        <v>37</v>
      </c>
      <c r="I36" s="7" t="s">
        <v>38</v>
      </c>
      <c r="J36" s="15">
        <v>511473.14805125003</v>
      </c>
    </row>
    <row r="37" spans="1:10" ht="14.25" customHeight="1">
      <c r="A37" s="7" t="s">
        <v>32</v>
      </c>
      <c r="B37" s="7" t="s">
        <v>33</v>
      </c>
      <c r="C37" s="7" t="s">
        <v>34</v>
      </c>
      <c r="D37" s="13">
        <v>41760</v>
      </c>
      <c r="E37" s="14">
        <f t="shared" si="0"/>
        <v>5</v>
      </c>
      <c r="F37" s="14" t="s">
        <v>35</v>
      </c>
      <c r="G37" s="7" t="s">
        <v>40</v>
      </c>
      <c r="H37" s="7" t="s">
        <v>37</v>
      </c>
      <c r="I37" s="7" t="s">
        <v>38</v>
      </c>
      <c r="J37" s="15">
        <v>517485.15337749996</v>
      </c>
    </row>
    <row r="38" spans="1:10" ht="14.25" customHeight="1">
      <c r="A38" s="7" t="s">
        <v>32</v>
      </c>
      <c r="B38" s="7" t="s">
        <v>33</v>
      </c>
      <c r="C38" s="7" t="s">
        <v>34</v>
      </c>
      <c r="D38" s="13">
        <v>41791</v>
      </c>
      <c r="E38" s="14">
        <f t="shared" si="0"/>
        <v>6</v>
      </c>
      <c r="F38" s="14" t="s">
        <v>35</v>
      </c>
      <c r="G38" s="7" t="s">
        <v>40</v>
      </c>
      <c r="H38" s="7" t="s">
        <v>37</v>
      </c>
      <c r="I38" s="7" t="s">
        <v>38</v>
      </c>
      <c r="J38" s="15">
        <v>497269.5163975</v>
      </c>
    </row>
    <row r="39" spans="1:10" ht="14.25" customHeight="1">
      <c r="A39" s="7" t="s">
        <v>32</v>
      </c>
      <c r="B39" s="7" t="s">
        <v>33</v>
      </c>
      <c r="C39" s="7" t="s">
        <v>34</v>
      </c>
      <c r="D39" s="13">
        <v>41456</v>
      </c>
      <c r="E39" s="14">
        <f t="shared" si="0"/>
        <v>7</v>
      </c>
      <c r="F39" s="14" t="s">
        <v>35</v>
      </c>
      <c r="G39" s="7" t="s">
        <v>40</v>
      </c>
      <c r="H39" s="7" t="s">
        <v>39</v>
      </c>
      <c r="I39" s="7" t="s">
        <v>38</v>
      </c>
      <c r="J39" s="15">
        <v>955954.05451507494</v>
      </c>
    </row>
    <row r="40" spans="1:10" ht="14.25" customHeight="1">
      <c r="A40" s="7" t="s">
        <v>32</v>
      </c>
      <c r="B40" s="7" t="s">
        <v>33</v>
      </c>
      <c r="C40" s="7" t="s">
        <v>34</v>
      </c>
      <c r="D40" s="13">
        <v>41487</v>
      </c>
      <c r="E40" s="14">
        <f t="shared" si="0"/>
        <v>8</v>
      </c>
      <c r="F40" s="14" t="s">
        <v>35</v>
      </c>
      <c r="G40" s="7" t="s">
        <v>40</v>
      </c>
      <c r="H40" s="7" t="s">
        <v>39</v>
      </c>
      <c r="I40" s="7" t="s">
        <v>38</v>
      </c>
      <c r="J40" s="15">
        <v>920732.86263468117</v>
      </c>
    </row>
    <row r="41" spans="1:10" ht="14.25" customHeight="1">
      <c r="A41" s="7" t="s">
        <v>32</v>
      </c>
      <c r="B41" s="7" t="s">
        <v>33</v>
      </c>
      <c r="C41" s="7" t="s">
        <v>34</v>
      </c>
      <c r="D41" s="13">
        <v>41518</v>
      </c>
      <c r="E41" s="14">
        <f t="shared" si="0"/>
        <v>9</v>
      </c>
      <c r="F41" s="14" t="s">
        <v>35</v>
      </c>
      <c r="G41" s="7" t="s">
        <v>40</v>
      </c>
      <c r="H41" s="7" t="s">
        <v>39</v>
      </c>
      <c r="I41" s="7" t="s">
        <v>38</v>
      </c>
      <c r="J41" s="15">
        <v>850266.47815724998</v>
      </c>
    </row>
    <row r="42" spans="1:10" ht="14.25" customHeight="1">
      <c r="A42" s="7" t="s">
        <v>32</v>
      </c>
      <c r="B42" s="7" t="s">
        <v>33</v>
      </c>
      <c r="C42" s="7" t="s">
        <v>34</v>
      </c>
      <c r="D42" s="13">
        <v>41548</v>
      </c>
      <c r="E42" s="14">
        <f t="shared" si="0"/>
        <v>10</v>
      </c>
      <c r="F42" s="14" t="s">
        <v>35</v>
      </c>
      <c r="G42" s="7" t="s">
        <v>40</v>
      </c>
      <c r="H42" s="7" t="s">
        <v>39</v>
      </c>
      <c r="I42" s="7" t="s">
        <v>38</v>
      </c>
      <c r="J42" s="15">
        <v>844007.26926670002</v>
      </c>
    </row>
    <row r="43" spans="1:10" ht="14.25" customHeight="1">
      <c r="A43" s="7" t="s">
        <v>32</v>
      </c>
      <c r="B43" s="7" t="s">
        <v>33</v>
      </c>
      <c r="C43" s="7" t="s">
        <v>34</v>
      </c>
      <c r="D43" s="13">
        <v>41579</v>
      </c>
      <c r="E43" s="14">
        <f t="shared" si="0"/>
        <v>11</v>
      </c>
      <c r="F43" s="14" t="s">
        <v>35</v>
      </c>
      <c r="G43" s="7" t="s">
        <v>40</v>
      </c>
      <c r="H43" s="7" t="s">
        <v>39</v>
      </c>
      <c r="I43" s="7" t="s">
        <v>38</v>
      </c>
      <c r="J43" s="15">
        <v>891233.23679967504</v>
      </c>
    </row>
    <row r="44" spans="1:10" ht="14.25" customHeight="1">
      <c r="A44" s="7" t="s">
        <v>32</v>
      </c>
      <c r="B44" s="7" t="s">
        <v>33</v>
      </c>
      <c r="C44" s="7" t="s">
        <v>34</v>
      </c>
      <c r="D44" s="13">
        <v>41609</v>
      </c>
      <c r="E44" s="14">
        <f t="shared" si="0"/>
        <v>12</v>
      </c>
      <c r="F44" s="14" t="s">
        <v>35</v>
      </c>
      <c r="G44" s="7" t="s">
        <v>40</v>
      </c>
      <c r="H44" s="7" t="s">
        <v>39</v>
      </c>
      <c r="I44" s="7" t="s">
        <v>38</v>
      </c>
      <c r="J44" s="15">
        <v>869695.6798400064</v>
      </c>
    </row>
    <row r="45" spans="1:10" ht="14.25" customHeight="1">
      <c r="A45" s="7" t="s">
        <v>32</v>
      </c>
      <c r="B45" s="7" t="s">
        <v>33</v>
      </c>
      <c r="C45" s="7" t="s">
        <v>34</v>
      </c>
      <c r="D45" s="13">
        <v>41640</v>
      </c>
      <c r="E45" s="14">
        <f t="shared" si="0"/>
        <v>1</v>
      </c>
      <c r="F45" s="14" t="s">
        <v>35</v>
      </c>
      <c r="G45" s="7" t="s">
        <v>40</v>
      </c>
      <c r="H45" s="7" t="s">
        <v>39</v>
      </c>
      <c r="I45" s="7" t="s">
        <v>38</v>
      </c>
      <c r="J45" s="15">
        <v>1264340.7317083809</v>
      </c>
    </row>
    <row r="46" spans="1:10" ht="14.25" customHeight="1">
      <c r="A46" s="7" t="s">
        <v>32</v>
      </c>
      <c r="B46" s="7" t="s">
        <v>33</v>
      </c>
      <c r="C46" s="7" t="s">
        <v>34</v>
      </c>
      <c r="D46" s="13">
        <v>41671</v>
      </c>
      <c r="E46" s="14">
        <f t="shared" si="0"/>
        <v>2</v>
      </c>
      <c r="F46" s="14" t="s">
        <v>35</v>
      </c>
      <c r="G46" s="7" t="s">
        <v>40</v>
      </c>
      <c r="H46" s="7" t="s">
        <v>39</v>
      </c>
      <c r="I46" s="7" t="s">
        <v>38</v>
      </c>
      <c r="J46" s="15">
        <v>1119155.521886325</v>
      </c>
    </row>
    <row r="47" spans="1:10" ht="14.25" customHeight="1">
      <c r="A47" s="7" t="s">
        <v>32</v>
      </c>
      <c r="B47" s="7" t="s">
        <v>33</v>
      </c>
      <c r="C47" s="7" t="s">
        <v>34</v>
      </c>
      <c r="D47" s="13">
        <v>41699</v>
      </c>
      <c r="E47" s="14">
        <f t="shared" si="0"/>
        <v>3</v>
      </c>
      <c r="F47" s="14" t="s">
        <v>35</v>
      </c>
      <c r="G47" s="7" t="s">
        <v>40</v>
      </c>
      <c r="H47" s="7" t="s">
        <v>39</v>
      </c>
      <c r="I47" s="7" t="s">
        <v>38</v>
      </c>
      <c r="J47" s="15">
        <v>1179517.3866851374</v>
      </c>
    </row>
    <row r="48" spans="1:10" ht="14.25" customHeight="1">
      <c r="A48" s="7" t="s">
        <v>32</v>
      </c>
      <c r="B48" s="7" t="s">
        <v>33</v>
      </c>
      <c r="C48" s="7" t="s">
        <v>34</v>
      </c>
      <c r="D48" s="13">
        <v>41730</v>
      </c>
      <c r="E48" s="14">
        <f t="shared" si="0"/>
        <v>4</v>
      </c>
      <c r="F48" s="14" t="s">
        <v>35</v>
      </c>
      <c r="G48" s="7" t="s">
        <v>40</v>
      </c>
      <c r="H48" s="7" t="s">
        <v>39</v>
      </c>
      <c r="I48" s="7" t="s">
        <v>38</v>
      </c>
      <c r="J48" s="15">
        <v>861832.25446635636</v>
      </c>
    </row>
    <row r="49" spans="1:10" ht="14.25" customHeight="1">
      <c r="A49" s="7" t="s">
        <v>32</v>
      </c>
      <c r="B49" s="7" t="s">
        <v>33</v>
      </c>
      <c r="C49" s="7" t="s">
        <v>34</v>
      </c>
      <c r="D49" s="13">
        <v>41760</v>
      </c>
      <c r="E49" s="14">
        <f t="shared" si="0"/>
        <v>5</v>
      </c>
      <c r="F49" s="14" t="s">
        <v>35</v>
      </c>
      <c r="G49" s="7" t="s">
        <v>40</v>
      </c>
      <c r="H49" s="7" t="s">
        <v>39</v>
      </c>
      <c r="I49" s="7" t="s">
        <v>38</v>
      </c>
      <c r="J49" s="15">
        <v>871962.48344108742</v>
      </c>
    </row>
    <row r="50" spans="1:10" ht="14.25" customHeight="1">
      <c r="A50" s="7" t="s">
        <v>32</v>
      </c>
      <c r="B50" s="7" t="s">
        <v>33</v>
      </c>
      <c r="C50" s="7" t="s">
        <v>34</v>
      </c>
      <c r="D50" s="13">
        <v>41791</v>
      </c>
      <c r="E50" s="14">
        <f t="shared" si="0"/>
        <v>6</v>
      </c>
      <c r="F50" s="14" t="s">
        <v>35</v>
      </c>
      <c r="G50" s="7" t="s">
        <v>40</v>
      </c>
      <c r="H50" s="7" t="s">
        <v>39</v>
      </c>
      <c r="I50" s="7" t="s">
        <v>38</v>
      </c>
      <c r="J50" s="15">
        <v>837899.13512978749</v>
      </c>
    </row>
    <row r="51" spans="1:10" ht="14.25" customHeight="1">
      <c r="A51" s="7" t="s">
        <v>32</v>
      </c>
      <c r="B51" s="7" t="s">
        <v>33</v>
      </c>
      <c r="C51" s="7" t="s">
        <v>34</v>
      </c>
      <c r="D51" s="13">
        <v>41456</v>
      </c>
      <c r="E51" s="14">
        <f t="shared" si="0"/>
        <v>7</v>
      </c>
      <c r="F51" s="14" t="s">
        <v>35</v>
      </c>
      <c r="G51" s="7" t="s">
        <v>41</v>
      </c>
      <c r="H51" s="7" t="s">
        <v>37</v>
      </c>
      <c r="I51" s="7" t="s">
        <v>38</v>
      </c>
      <c r="J51" s="15">
        <v>1296758.36136</v>
      </c>
    </row>
    <row r="52" spans="1:10" ht="14.25" customHeight="1">
      <c r="A52" s="7" t="s">
        <v>32</v>
      </c>
      <c r="B52" s="7" t="s">
        <v>33</v>
      </c>
      <c r="C52" s="7" t="s">
        <v>34</v>
      </c>
      <c r="D52" s="13">
        <v>41487</v>
      </c>
      <c r="E52" s="14">
        <f t="shared" si="0"/>
        <v>8</v>
      </c>
      <c r="F52" s="14" t="s">
        <v>35</v>
      </c>
      <c r="G52" s="7" t="s">
        <v>41</v>
      </c>
      <c r="H52" s="7" t="s">
        <v>37</v>
      </c>
      <c r="I52" s="7" t="s">
        <v>38</v>
      </c>
      <c r="J52" s="15">
        <v>1248980.56822</v>
      </c>
    </row>
    <row r="53" spans="1:10" ht="14.25" customHeight="1">
      <c r="A53" s="7" t="s">
        <v>32</v>
      </c>
      <c r="B53" s="7" t="s">
        <v>33</v>
      </c>
      <c r="C53" s="7" t="s">
        <v>34</v>
      </c>
      <c r="D53" s="13">
        <v>41518</v>
      </c>
      <c r="E53" s="14">
        <f t="shared" si="0"/>
        <v>9</v>
      </c>
      <c r="F53" s="14" t="s">
        <v>35</v>
      </c>
      <c r="G53" s="7" t="s">
        <v>41</v>
      </c>
      <c r="H53" s="7" t="s">
        <v>37</v>
      </c>
      <c r="I53" s="7" t="s">
        <v>38</v>
      </c>
      <c r="J53" s="15">
        <v>1153392.4247999999</v>
      </c>
    </row>
    <row r="54" spans="1:10" ht="14.25" customHeight="1">
      <c r="A54" s="7" t="s">
        <v>32</v>
      </c>
      <c r="B54" s="7" t="s">
        <v>33</v>
      </c>
      <c r="C54" s="7" t="s">
        <v>34</v>
      </c>
      <c r="D54" s="13">
        <v>41548</v>
      </c>
      <c r="E54" s="14">
        <f t="shared" si="0"/>
        <v>10</v>
      </c>
      <c r="F54" s="14" t="s">
        <v>35</v>
      </c>
      <c r="G54" s="7" t="s">
        <v>41</v>
      </c>
      <c r="H54" s="7" t="s">
        <v>37</v>
      </c>
      <c r="I54" s="7" t="s">
        <v>38</v>
      </c>
      <c r="J54" s="15">
        <v>1144901.76416</v>
      </c>
    </row>
    <row r="55" spans="1:10" ht="14.25" customHeight="1">
      <c r="A55" s="7" t="s">
        <v>32</v>
      </c>
      <c r="B55" s="7" t="s">
        <v>33</v>
      </c>
      <c r="C55" s="7" t="s">
        <v>34</v>
      </c>
      <c r="D55" s="13">
        <v>41579</v>
      </c>
      <c r="E55" s="14">
        <f t="shared" si="0"/>
        <v>11</v>
      </c>
      <c r="F55" s="14" t="s">
        <v>35</v>
      </c>
      <c r="G55" s="7" t="s">
        <v>41</v>
      </c>
      <c r="H55" s="7" t="s">
        <v>37</v>
      </c>
      <c r="I55" s="7" t="s">
        <v>38</v>
      </c>
      <c r="J55" s="15">
        <v>1208964.11944</v>
      </c>
    </row>
    <row r="56" spans="1:10" ht="14.25" customHeight="1">
      <c r="A56" s="7" t="s">
        <v>32</v>
      </c>
      <c r="B56" s="7" t="s">
        <v>33</v>
      </c>
      <c r="C56" s="7" t="s">
        <v>34</v>
      </c>
      <c r="D56" s="13">
        <v>41609</v>
      </c>
      <c r="E56" s="14">
        <f t="shared" si="0"/>
        <v>12</v>
      </c>
      <c r="F56" s="14" t="s">
        <v>35</v>
      </c>
      <c r="G56" s="7" t="s">
        <v>41</v>
      </c>
      <c r="H56" s="7" t="s">
        <v>37</v>
      </c>
      <c r="I56" s="7" t="s">
        <v>38</v>
      </c>
      <c r="J56" s="15">
        <v>1179748.2727800002</v>
      </c>
    </row>
    <row r="57" spans="1:10" ht="14.25" customHeight="1">
      <c r="A57" s="7" t="s">
        <v>32</v>
      </c>
      <c r="B57" s="7" t="s">
        <v>33</v>
      </c>
      <c r="C57" s="7" t="s">
        <v>34</v>
      </c>
      <c r="D57" s="13">
        <v>41640</v>
      </c>
      <c r="E57" s="14">
        <f t="shared" si="0"/>
        <v>1</v>
      </c>
      <c r="F57" s="14" t="s">
        <v>35</v>
      </c>
      <c r="G57" s="7" t="s">
        <v>41</v>
      </c>
      <c r="H57" s="7" t="s">
        <v>37</v>
      </c>
      <c r="I57" s="7" t="s">
        <v>38</v>
      </c>
      <c r="J57" s="15">
        <v>1715087.0459799999</v>
      </c>
    </row>
    <row r="58" spans="1:10" ht="14.25" customHeight="1">
      <c r="A58" s="7" t="s">
        <v>32</v>
      </c>
      <c r="B58" s="7" t="s">
        <v>33</v>
      </c>
      <c r="C58" s="7" t="s">
        <v>34</v>
      </c>
      <c r="D58" s="13">
        <v>41671</v>
      </c>
      <c r="E58" s="14">
        <f t="shared" si="0"/>
        <v>2</v>
      </c>
      <c r="F58" s="14" t="s">
        <v>35</v>
      </c>
      <c r="G58" s="7" t="s">
        <v>41</v>
      </c>
      <c r="H58" s="7" t="s">
        <v>37</v>
      </c>
      <c r="I58" s="7" t="s">
        <v>38</v>
      </c>
      <c r="J58" s="15">
        <v>1518142.2933600002</v>
      </c>
    </row>
    <row r="59" spans="1:10" ht="14.25" customHeight="1">
      <c r="A59" s="7" t="s">
        <v>32</v>
      </c>
      <c r="B59" s="7" t="s">
        <v>33</v>
      </c>
      <c r="C59" s="7" t="s">
        <v>34</v>
      </c>
      <c r="D59" s="13">
        <v>41699</v>
      </c>
      <c r="E59" s="14">
        <f t="shared" si="0"/>
        <v>3</v>
      </c>
      <c r="F59" s="14" t="s">
        <v>35</v>
      </c>
      <c r="G59" s="7" t="s">
        <v>41</v>
      </c>
      <c r="H59" s="7" t="s">
        <v>37</v>
      </c>
      <c r="I59" s="7" t="s">
        <v>38</v>
      </c>
      <c r="J59" s="15">
        <v>1600023.58516</v>
      </c>
    </row>
    <row r="60" spans="1:10" ht="14.25" customHeight="1">
      <c r="A60" s="7" t="s">
        <v>32</v>
      </c>
      <c r="B60" s="7" t="s">
        <v>33</v>
      </c>
      <c r="C60" s="7" t="s">
        <v>34</v>
      </c>
      <c r="D60" s="13">
        <v>41730</v>
      </c>
      <c r="E60" s="14">
        <f t="shared" si="0"/>
        <v>4</v>
      </c>
      <c r="F60" s="14" t="s">
        <v>35</v>
      </c>
      <c r="G60" s="7" t="s">
        <v>41</v>
      </c>
      <c r="H60" s="7" t="s">
        <v>37</v>
      </c>
      <c r="I60" s="7" t="s">
        <v>38</v>
      </c>
      <c r="J60" s="15">
        <v>1169081.4812600003</v>
      </c>
    </row>
    <row r="61" spans="1:10" ht="14.25" customHeight="1">
      <c r="A61" s="7" t="s">
        <v>32</v>
      </c>
      <c r="B61" s="7" t="s">
        <v>33</v>
      </c>
      <c r="C61" s="7" t="s">
        <v>34</v>
      </c>
      <c r="D61" s="13">
        <v>41760</v>
      </c>
      <c r="E61" s="14">
        <f t="shared" si="0"/>
        <v>5</v>
      </c>
      <c r="F61" s="14" t="s">
        <v>35</v>
      </c>
      <c r="G61" s="7" t="s">
        <v>41</v>
      </c>
      <c r="H61" s="7" t="s">
        <v>37</v>
      </c>
      <c r="I61" s="7" t="s">
        <v>38</v>
      </c>
      <c r="J61" s="15">
        <v>1182823.2077200001</v>
      </c>
    </row>
    <row r="62" spans="1:10" ht="14.25" customHeight="1">
      <c r="A62" s="7" t="s">
        <v>32</v>
      </c>
      <c r="B62" s="7" t="s">
        <v>33</v>
      </c>
      <c r="C62" s="7" t="s">
        <v>34</v>
      </c>
      <c r="D62" s="13">
        <v>41791</v>
      </c>
      <c r="E62" s="14">
        <f t="shared" si="0"/>
        <v>6</v>
      </c>
      <c r="F62" s="14" t="s">
        <v>35</v>
      </c>
      <c r="G62" s="7" t="s">
        <v>41</v>
      </c>
      <c r="H62" s="7" t="s">
        <v>37</v>
      </c>
      <c r="I62" s="7" t="s">
        <v>38</v>
      </c>
      <c r="J62" s="15">
        <v>1136616.0374800002</v>
      </c>
    </row>
    <row r="63" spans="1:10" ht="14.25" customHeight="1">
      <c r="A63" s="7" t="s">
        <v>32</v>
      </c>
      <c r="B63" s="7" t="s">
        <v>33</v>
      </c>
      <c r="C63" s="7" t="s">
        <v>42</v>
      </c>
      <c r="D63" s="13">
        <v>41456</v>
      </c>
      <c r="E63" s="14">
        <f t="shared" si="0"/>
        <v>7</v>
      </c>
      <c r="F63" s="14" t="s">
        <v>35</v>
      </c>
      <c r="G63" s="7" t="s">
        <v>36</v>
      </c>
      <c r="H63" s="7" t="s">
        <v>37</v>
      </c>
      <c r="I63" s="7" t="s">
        <v>38</v>
      </c>
      <c r="J63" s="15">
        <v>2406673.7462499999</v>
      </c>
    </row>
    <row r="64" spans="1:10" ht="14.25" customHeight="1">
      <c r="A64" s="7" t="s">
        <v>32</v>
      </c>
      <c r="B64" s="7" t="s">
        <v>33</v>
      </c>
      <c r="C64" s="7" t="s">
        <v>42</v>
      </c>
      <c r="D64" s="13">
        <v>41487</v>
      </c>
      <c r="E64" s="14">
        <f t="shared" si="0"/>
        <v>8</v>
      </c>
      <c r="F64" s="14" t="s">
        <v>35</v>
      </c>
      <c r="G64" s="7" t="s">
        <v>36</v>
      </c>
      <c r="H64" s="7" t="s">
        <v>37</v>
      </c>
      <c r="I64" s="7" t="s">
        <v>38</v>
      </c>
      <c r="J64" s="15">
        <v>2028377.0049999999</v>
      </c>
    </row>
    <row r="65" spans="1:10" ht="14.25" customHeight="1">
      <c r="A65" s="7" t="s">
        <v>32</v>
      </c>
      <c r="B65" s="7" t="s">
        <v>33</v>
      </c>
      <c r="C65" s="7" t="s">
        <v>42</v>
      </c>
      <c r="D65" s="13">
        <v>41518</v>
      </c>
      <c r="E65" s="14">
        <f t="shared" si="0"/>
        <v>9</v>
      </c>
      <c r="F65" s="14" t="s">
        <v>35</v>
      </c>
      <c r="G65" s="7" t="s">
        <v>36</v>
      </c>
      <c r="H65" s="7" t="s">
        <v>37</v>
      </c>
      <c r="I65" s="7" t="s">
        <v>38</v>
      </c>
      <c r="J65" s="15">
        <v>2241097.23875</v>
      </c>
    </row>
    <row r="66" spans="1:10" ht="14.25" customHeight="1">
      <c r="A66" s="7" t="s">
        <v>32</v>
      </c>
      <c r="B66" s="7" t="s">
        <v>33</v>
      </c>
      <c r="C66" s="7" t="s">
        <v>42</v>
      </c>
      <c r="D66" s="13">
        <v>41548</v>
      </c>
      <c r="E66" s="14">
        <f t="shared" si="0"/>
        <v>10</v>
      </c>
      <c r="F66" s="14" t="s">
        <v>35</v>
      </c>
      <c r="G66" s="7" t="s">
        <v>36</v>
      </c>
      <c r="H66" s="7" t="s">
        <v>37</v>
      </c>
      <c r="I66" s="7" t="s">
        <v>38</v>
      </c>
      <c r="J66" s="15">
        <v>2104393.5099999998</v>
      </c>
    </row>
    <row r="67" spans="1:10" ht="14.25" customHeight="1">
      <c r="A67" s="7" t="s">
        <v>32</v>
      </c>
      <c r="B67" s="7" t="s">
        <v>33</v>
      </c>
      <c r="C67" s="7" t="s">
        <v>42</v>
      </c>
      <c r="D67" s="13">
        <v>41579</v>
      </c>
      <c r="E67" s="14">
        <f t="shared" si="0"/>
        <v>11</v>
      </c>
      <c r="F67" s="14" t="s">
        <v>35</v>
      </c>
      <c r="G67" s="7" t="s">
        <v>36</v>
      </c>
      <c r="H67" s="7" t="s">
        <v>37</v>
      </c>
      <c r="I67" s="7" t="s">
        <v>38</v>
      </c>
      <c r="J67" s="15">
        <v>1921236.2224999999</v>
      </c>
    </row>
    <row r="68" spans="1:10" ht="14.25" customHeight="1">
      <c r="A68" s="7" t="s">
        <v>32</v>
      </c>
      <c r="B68" s="7" t="s">
        <v>33</v>
      </c>
      <c r="C68" s="7" t="s">
        <v>42</v>
      </c>
      <c r="D68" s="13">
        <v>41609</v>
      </c>
      <c r="E68" s="14">
        <f t="shared" si="0"/>
        <v>12</v>
      </c>
      <c r="F68" s="14" t="s">
        <v>35</v>
      </c>
      <c r="G68" s="7" t="s">
        <v>36</v>
      </c>
      <c r="H68" s="7" t="s">
        <v>37</v>
      </c>
      <c r="I68" s="7" t="s">
        <v>38</v>
      </c>
      <c r="J68" s="15">
        <v>2161522.17</v>
      </c>
    </row>
    <row r="69" spans="1:10" ht="14.25" customHeight="1">
      <c r="A69" s="7" t="s">
        <v>32</v>
      </c>
      <c r="B69" s="7" t="s">
        <v>33</v>
      </c>
      <c r="C69" s="7" t="s">
        <v>42</v>
      </c>
      <c r="D69" s="13">
        <v>41640</v>
      </c>
      <c r="E69" s="14">
        <f t="shared" si="0"/>
        <v>1</v>
      </c>
      <c r="F69" s="14" t="s">
        <v>35</v>
      </c>
      <c r="G69" s="7" t="s">
        <v>36</v>
      </c>
      <c r="H69" s="7" t="s">
        <v>37</v>
      </c>
      <c r="I69" s="7" t="s">
        <v>38</v>
      </c>
      <c r="J69" s="15">
        <v>3104730.2250000001</v>
      </c>
    </row>
    <row r="70" spans="1:10" ht="14.25" customHeight="1">
      <c r="A70" s="7" t="s">
        <v>32</v>
      </c>
      <c r="B70" s="7" t="s">
        <v>33</v>
      </c>
      <c r="C70" s="7" t="s">
        <v>42</v>
      </c>
      <c r="D70" s="13">
        <v>41671</v>
      </c>
      <c r="E70" s="14">
        <f t="shared" si="0"/>
        <v>2</v>
      </c>
      <c r="F70" s="14" t="s">
        <v>35</v>
      </c>
      <c r="G70" s="7" t="s">
        <v>36</v>
      </c>
      <c r="H70" s="7" t="s">
        <v>37</v>
      </c>
      <c r="I70" s="7" t="s">
        <v>38</v>
      </c>
      <c r="J70" s="15">
        <v>2116798.7124999999</v>
      </c>
    </row>
    <row r="71" spans="1:10" ht="14.25" customHeight="1">
      <c r="A71" s="7" t="s">
        <v>32</v>
      </c>
      <c r="B71" s="7" t="s">
        <v>33</v>
      </c>
      <c r="C71" s="7" t="s">
        <v>42</v>
      </c>
      <c r="D71" s="13">
        <v>41699</v>
      </c>
      <c r="E71" s="14">
        <f t="shared" si="0"/>
        <v>3</v>
      </c>
      <c r="F71" s="14" t="s">
        <v>35</v>
      </c>
      <c r="G71" s="7" t="s">
        <v>36</v>
      </c>
      <c r="H71" s="7" t="s">
        <v>37</v>
      </c>
      <c r="I71" s="7" t="s">
        <v>38</v>
      </c>
      <c r="J71" s="15">
        <v>2728427.88625</v>
      </c>
    </row>
    <row r="72" spans="1:10" ht="14.25" customHeight="1">
      <c r="A72" s="7" t="s">
        <v>32</v>
      </c>
      <c r="B72" s="7" t="s">
        <v>33</v>
      </c>
      <c r="C72" s="7" t="s">
        <v>42</v>
      </c>
      <c r="D72" s="13">
        <v>41730</v>
      </c>
      <c r="E72" s="14">
        <f t="shared" si="0"/>
        <v>4</v>
      </c>
      <c r="F72" s="14" t="s">
        <v>35</v>
      </c>
      <c r="G72" s="7" t="s">
        <v>36</v>
      </c>
      <c r="H72" s="7" t="s">
        <v>37</v>
      </c>
      <c r="I72" s="7" t="s">
        <v>38</v>
      </c>
      <c r="J72" s="15">
        <v>2259504.8675000002</v>
      </c>
    </row>
    <row r="73" spans="1:10" ht="14.25" customHeight="1">
      <c r="A73" s="7" t="s">
        <v>32</v>
      </c>
      <c r="B73" s="7" t="s">
        <v>33</v>
      </c>
      <c r="C73" s="7" t="s">
        <v>42</v>
      </c>
      <c r="D73" s="13">
        <v>41760</v>
      </c>
      <c r="E73" s="14">
        <f t="shared" si="0"/>
        <v>5</v>
      </c>
      <c r="F73" s="14" t="s">
        <v>35</v>
      </c>
      <c r="G73" s="7" t="s">
        <v>36</v>
      </c>
      <c r="H73" s="7" t="s">
        <v>37</v>
      </c>
      <c r="I73" s="7" t="s">
        <v>38</v>
      </c>
      <c r="J73" s="15">
        <v>2031569.2350000001</v>
      </c>
    </row>
    <row r="74" spans="1:10" ht="14.25" customHeight="1">
      <c r="A74" s="7" t="s">
        <v>32</v>
      </c>
      <c r="B74" s="7" t="s">
        <v>33</v>
      </c>
      <c r="C74" s="7" t="s">
        <v>42</v>
      </c>
      <c r="D74" s="13">
        <v>41791</v>
      </c>
      <c r="E74" s="14">
        <f t="shared" si="0"/>
        <v>6</v>
      </c>
      <c r="F74" s="14" t="s">
        <v>35</v>
      </c>
      <c r="G74" s="7" t="s">
        <v>36</v>
      </c>
      <c r="H74" s="7" t="s">
        <v>37</v>
      </c>
      <c r="I74" s="7" t="s">
        <v>38</v>
      </c>
      <c r="J74" s="15">
        <v>2245023.2324999999</v>
      </c>
    </row>
    <row r="75" spans="1:10" ht="14.25" customHeight="1">
      <c r="A75" s="7" t="s">
        <v>32</v>
      </c>
      <c r="B75" s="7" t="s">
        <v>33</v>
      </c>
      <c r="C75" s="7" t="s">
        <v>42</v>
      </c>
      <c r="D75" s="13">
        <v>41456</v>
      </c>
      <c r="E75" s="14">
        <f t="shared" si="0"/>
        <v>7</v>
      </c>
      <c r="F75" s="14" t="s">
        <v>35</v>
      </c>
      <c r="G75" s="7" t="s">
        <v>36</v>
      </c>
      <c r="H75" s="7" t="s">
        <v>39</v>
      </c>
      <c r="I75" s="7" t="s">
        <v>38</v>
      </c>
      <c r="J75" s="15">
        <v>4813347.4924999997</v>
      </c>
    </row>
    <row r="76" spans="1:10" ht="14.25" customHeight="1">
      <c r="A76" s="7" t="s">
        <v>32</v>
      </c>
      <c r="B76" s="7" t="s">
        <v>33</v>
      </c>
      <c r="C76" s="7" t="s">
        <v>42</v>
      </c>
      <c r="D76" s="13">
        <v>41487</v>
      </c>
      <c r="E76" s="14">
        <f t="shared" si="0"/>
        <v>8</v>
      </c>
      <c r="F76" s="14" t="s">
        <v>35</v>
      </c>
      <c r="G76" s="7" t="s">
        <v>36</v>
      </c>
      <c r="H76" s="7" t="s">
        <v>39</v>
      </c>
      <c r="I76" s="7" t="s">
        <v>38</v>
      </c>
      <c r="J76" s="15">
        <v>4056754.01</v>
      </c>
    </row>
    <row r="77" spans="1:10" ht="14.25" customHeight="1">
      <c r="A77" s="7" t="s">
        <v>32</v>
      </c>
      <c r="B77" s="7" t="s">
        <v>33</v>
      </c>
      <c r="C77" s="7" t="s">
        <v>42</v>
      </c>
      <c r="D77" s="13">
        <v>41518</v>
      </c>
      <c r="E77" s="14">
        <f t="shared" si="0"/>
        <v>9</v>
      </c>
      <c r="F77" s="14" t="s">
        <v>35</v>
      </c>
      <c r="G77" s="7" t="s">
        <v>36</v>
      </c>
      <c r="H77" s="7" t="s">
        <v>39</v>
      </c>
      <c r="I77" s="7" t="s">
        <v>38</v>
      </c>
      <c r="J77" s="15">
        <v>4482194.4775</v>
      </c>
    </row>
    <row r="78" spans="1:10" ht="14.25" customHeight="1">
      <c r="A78" s="7" t="s">
        <v>32</v>
      </c>
      <c r="B78" s="7" t="s">
        <v>33</v>
      </c>
      <c r="C78" s="7" t="s">
        <v>42</v>
      </c>
      <c r="D78" s="13">
        <v>41548</v>
      </c>
      <c r="E78" s="14">
        <f t="shared" si="0"/>
        <v>10</v>
      </c>
      <c r="F78" s="14" t="s">
        <v>35</v>
      </c>
      <c r="G78" s="7" t="s">
        <v>36</v>
      </c>
      <c r="H78" s="7" t="s">
        <v>39</v>
      </c>
      <c r="I78" s="7" t="s">
        <v>38</v>
      </c>
      <c r="J78" s="15">
        <v>4208787.0199999996</v>
      </c>
    </row>
    <row r="79" spans="1:10" ht="14.25" customHeight="1">
      <c r="A79" s="7" t="s">
        <v>32</v>
      </c>
      <c r="B79" s="7" t="s">
        <v>33</v>
      </c>
      <c r="C79" s="7" t="s">
        <v>42</v>
      </c>
      <c r="D79" s="13">
        <v>41579</v>
      </c>
      <c r="E79" s="14">
        <f t="shared" si="0"/>
        <v>11</v>
      </c>
      <c r="F79" s="14" t="s">
        <v>35</v>
      </c>
      <c r="G79" s="7" t="s">
        <v>36</v>
      </c>
      <c r="H79" s="7" t="s">
        <v>39</v>
      </c>
      <c r="I79" s="7" t="s">
        <v>38</v>
      </c>
      <c r="J79" s="15">
        <v>3842472.4449999998</v>
      </c>
    </row>
    <row r="80" spans="1:10" ht="14.25" customHeight="1">
      <c r="A80" s="7" t="s">
        <v>32</v>
      </c>
      <c r="B80" s="7" t="s">
        <v>33</v>
      </c>
      <c r="C80" s="7" t="s">
        <v>42</v>
      </c>
      <c r="D80" s="13">
        <v>41609</v>
      </c>
      <c r="E80" s="14">
        <f t="shared" si="0"/>
        <v>12</v>
      </c>
      <c r="F80" s="14" t="s">
        <v>35</v>
      </c>
      <c r="G80" s="7" t="s">
        <v>36</v>
      </c>
      <c r="H80" s="7" t="s">
        <v>39</v>
      </c>
      <c r="I80" s="7" t="s">
        <v>38</v>
      </c>
      <c r="J80" s="15">
        <v>4323044.34</v>
      </c>
    </row>
    <row r="81" spans="1:10" ht="14.25" customHeight="1">
      <c r="A81" s="7" t="s">
        <v>32</v>
      </c>
      <c r="B81" s="7" t="s">
        <v>33</v>
      </c>
      <c r="C81" s="7" t="s">
        <v>42</v>
      </c>
      <c r="D81" s="13">
        <v>41640</v>
      </c>
      <c r="E81" s="14">
        <f t="shared" si="0"/>
        <v>1</v>
      </c>
      <c r="F81" s="14" t="s">
        <v>35</v>
      </c>
      <c r="G81" s="7" t="s">
        <v>36</v>
      </c>
      <c r="H81" s="7" t="s">
        <v>39</v>
      </c>
      <c r="I81" s="7" t="s">
        <v>38</v>
      </c>
      <c r="J81" s="15">
        <v>6209460.4500000002</v>
      </c>
    </row>
    <row r="82" spans="1:10" ht="14.25" customHeight="1">
      <c r="A82" s="7" t="s">
        <v>32</v>
      </c>
      <c r="B82" s="7" t="s">
        <v>33</v>
      </c>
      <c r="C82" s="7" t="s">
        <v>42</v>
      </c>
      <c r="D82" s="13">
        <v>41671</v>
      </c>
      <c r="E82" s="14">
        <f t="shared" si="0"/>
        <v>2</v>
      </c>
      <c r="F82" s="14" t="s">
        <v>35</v>
      </c>
      <c r="G82" s="7" t="s">
        <v>36</v>
      </c>
      <c r="H82" s="7" t="s">
        <v>39</v>
      </c>
      <c r="I82" s="7" t="s">
        <v>38</v>
      </c>
      <c r="J82" s="15">
        <v>4633597.4249999998</v>
      </c>
    </row>
    <row r="83" spans="1:10" ht="14.25" customHeight="1">
      <c r="A83" s="7" t="s">
        <v>32</v>
      </c>
      <c r="B83" s="7" t="s">
        <v>33</v>
      </c>
      <c r="C83" s="7" t="s">
        <v>42</v>
      </c>
      <c r="D83" s="13">
        <v>41699</v>
      </c>
      <c r="E83" s="14">
        <f t="shared" si="0"/>
        <v>3</v>
      </c>
      <c r="F83" s="14" t="s">
        <v>35</v>
      </c>
      <c r="G83" s="7" t="s">
        <v>36</v>
      </c>
      <c r="H83" s="7" t="s">
        <v>39</v>
      </c>
      <c r="I83" s="7" t="s">
        <v>38</v>
      </c>
      <c r="J83" s="15">
        <v>5456855.7725</v>
      </c>
    </row>
    <row r="84" spans="1:10" ht="14.25" customHeight="1">
      <c r="A84" s="7" t="s">
        <v>32</v>
      </c>
      <c r="B84" s="7" t="s">
        <v>33</v>
      </c>
      <c r="C84" s="7" t="s">
        <v>42</v>
      </c>
      <c r="D84" s="13">
        <v>41730</v>
      </c>
      <c r="E84" s="14">
        <f t="shared" si="0"/>
        <v>4</v>
      </c>
      <c r="F84" s="14" t="s">
        <v>35</v>
      </c>
      <c r="G84" s="7" t="s">
        <v>36</v>
      </c>
      <c r="H84" s="7" t="s">
        <v>39</v>
      </c>
      <c r="I84" s="7" t="s">
        <v>38</v>
      </c>
      <c r="J84" s="15">
        <v>4519009.7350000003</v>
      </c>
    </row>
    <row r="85" spans="1:10" ht="14.25" customHeight="1">
      <c r="A85" s="7" t="s">
        <v>32</v>
      </c>
      <c r="B85" s="7" t="s">
        <v>33</v>
      </c>
      <c r="C85" s="7" t="s">
        <v>42</v>
      </c>
      <c r="D85" s="13">
        <v>41760</v>
      </c>
      <c r="E85" s="14">
        <f t="shared" si="0"/>
        <v>5</v>
      </c>
      <c r="F85" s="14" t="s">
        <v>35</v>
      </c>
      <c r="G85" s="7" t="s">
        <v>36</v>
      </c>
      <c r="H85" s="7" t="s">
        <v>39</v>
      </c>
      <c r="I85" s="7" t="s">
        <v>38</v>
      </c>
      <c r="J85" s="15">
        <v>4063138.47</v>
      </c>
    </row>
    <row r="86" spans="1:10" ht="14.25" customHeight="1">
      <c r="A86" s="7" t="s">
        <v>32</v>
      </c>
      <c r="B86" s="7" t="s">
        <v>33</v>
      </c>
      <c r="C86" s="7" t="s">
        <v>42</v>
      </c>
      <c r="D86" s="13">
        <v>41791</v>
      </c>
      <c r="E86" s="14">
        <f t="shared" si="0"/>
        <v>6</v>
      </c>
      <c r="F86" s="14" t="s">
        <v>35</v>
      </c>
      <c r="G86" s="7" t="s">
        <v>36</v>
      </c>
      <c r="H86" s="7" t="s">
        <v>39</v>
      </c>
      <c r="I86" s="7" t="s">
        <v>38</v>
      </c>
      <c r="J86" s="15">
        <v>4490046.4649999999</v>
      </c>
    </row>
    <row r="87" spans="1:10" ht="14.25" customHeight="1">
      <c r="A87" s="7" t="s">
        <v>32</v>
      </c>
      <c r="B87" s="7" t="s">
        <v>33</v>
      </c>
      <c r="C87" s="7" t="s">
        <v>42</v>
      </c>
      <c r="D87" s="13">
        <v>41456</v>
      </c>
      <c r="E87" s="14">
        <f t="shared" si="0"/>
        <v>7</v>
      </c>
      <c r="F87" s="14" t="s">
        <v>35</v>
      </c>
      <c r="G87" s="7" t="s">
        <v>40</v>
      </c>
      <c r="H87" s="7" t="s">
        <v>37</v>
      </c>
      <c r="I87" s="7" t="s">
        <v>38</v>
      </c>
      <c r="J87" s="15">
        <v>2117872.8966999999</v>
      </c>
    </row>
    <row r="88" spans="1:10" ht="14.25" customHeight="1">
      <c r="A88" s="7" t="s">
        <v>32</v>
      </c>
      <c r="B88" s="7" t="s">
        <v>33</v>
      </c>
      <c r="C88" s="7" t="s">
        <v>42</v>
      </c>
      <c r="D88" s="13">
        <v>41487</v>
      </c>
      <c r="E88" s="14">
        <f t="shared" si="0"/>
        <v>8</v>
      </c>
      <c r="F88" s="14" t="s">
        <v>35</v>
      </c>
      <c r="G88" s="7" t="s">
        <v>40</v>
      </c>
      <c r="H88" s="7" t="s">
        <v>37</v>
      </c>
      <c r="I88" s="7" t="s">
        <v>38</v>
      </c>
      <c r="J88" s="15">
        <v>1784971.7644</v>
      </c>
    </row>
    <row r="89" spans="1:10" ht="14.25" customHeight="1">
      <c r="A89" s="7" t="s">
        <v>32</v>
      </c>
      <c r="B89" s="7" t="s">
        <v>33</v>
      </c>
      <c r="C89" s="7" t="s">
        <v>42</v>
      </c>
      <c r="D89" s="13">
        <v>41518</v>
      </c>
      <c r="E89" s="14">
        <f t="shared" si="0"/>
        <v>9</v>
      </c>
      <c r="F89" s="14" t="s">
        <v>35</v>
      </c>
      <c r="G89" s="7" t="s">
        <v>40</v>
      </c>
      <c r="H89" s="7" t="s">
        <v>37</v>
      </c>
      <c r="I89" s="7" t="s">
        <v>38</v>
      </c>
      <c r="J89" s="15">
        <v>1972165.5701000001</v>
      </c>
    </row>
    <row r="90" spans="1:10" ht="14.25" customHeight="1">
      <c r="A90" s="7" t="s">
        <v>32</v>
      </c>
      <c r="B90" s="7" t="s">
        <v>33</v>
      </c>
      <c r="C90" s="7" t="s">
        <v>42</v>
      </c>
      <c r="D90" s="13">
        <v>41548</v>
      </c>
      <c r="E90" s="14">
        <f t="shared" si="0"/>
        <v>10</v>
      </c>
      <c r="F90" s="14" t="s">
        <v>35</v>
      </c>
      <c r="G90" s="7" t="s">
        <v>40</v>
      </c>
      <c r="H90" s="7" t="s">
        <v>37</v>
      </c>
      <c r="I90" s="7" t="s">
        <v>38</v>
      </c>
      <c r="J90" s="15">
        <v>1851866.2887999997</v>
      </c>
    </row>
    <row r="91" spans="1:10" ht="14.25" customHeight="1">
      <c r="A91" s="7" t="s">
        <v>32</v>
      </c>
      <c r="B91" s="7" t="s">
        <v>33</v>
      </c>
      <c r="C91" s="7" t="s">
        <v>42</v>
      </c>
      <c r="D91" s="13">
        <v>41579</v>
      </c>
      <c r="E91" s="14">
        <f t="shared" si="0"/>
        <v>11</v>
      </c>
      <c r="F91" s="14" t="s">
        <v>35</v>
      </c>
      <c r="G91" s="7" t="s">
        <v>40</v>
      </c>
      <c r="H91" s="7" t="s">
        <v>37</v>
      </c>
      <c r="I91" s="7" t="s">
        <v>38</v>
      </c>
      <c r="J91" s="15">
        <v>1690687.8758</v>
      </c>
    </row>
    <row r="92" spans="1:10" ht="14.25" customHeight="1">
      <c r="A92" s="7" t="s">
        <v>32</v>
      </c>
      <c r="B92" s="7" t="s">
        <v>33</v>
      </c>
      <c r="C92" s="7" t="s">
        <v>42</v>
      </c>
      <c r="D92" s="13">
        <v>41609</v>
      </c>
      <c r="E92" s="14">
        <f t="shared" si="0"/>
        <v>12</v>
      </c>
      <c r="F92" s="14" t="s">
        <v>35</v>
      </c>
      <c r="G92" s="7" t="s">
        <v>40</v>
      </c>
      <c r="H92" s="7" t="s">
        <v>37</v>
      </c>
      <c r="I92" s="7" t="s">
        <v>38</v>
      </c>
      <c r="J92" s="15">
        <v>1902139.5096</v>
      </c>
    </row>
    <row r="93" spans="1:10" ht="14.25" customHeight="1">
      <c r="A93" s="7" t="s">
        <v>32</v>
      </c>
      <c r="B93" s="7" t="s">
        <v>33</v>
      </c>
      <c r="C93" s="7" t="s">
        <v>42</v>
      </c>
      <c r="D93" s="13">
        <v>41640</v>
      </c>
      <c r="E93" s="14">
        <f t="shared" si="0"/>
        <v>1</v>
      </c>
      <c r="F93" s="14" t="s">
        <v>35</v>
      </c>
      <c r="G93" s="7" t="s">
        <v>40</v>
      </c>
      <c r="H93" s="7" t="s">
        <v>37</v>
      </c>
      <c r="I93" s="7" t="s">
        <v>38</v>
      </c>
      <c r="J93" s="15">
        <v>2732162.5980000002</v>
      </c>
    </row>
    <row r="94" spans="1:10" ht="14.25" customHeight="1">
      <c r="A94" s="7" t="s">
        <v>32</v>
      </c>
      <c r="B94" s="7" t="s">
        <v>33</v>
      </c>
      <c r="C94" s="7" t="s">
        <v>42</v>
      </c>
      <c r="D94" s="13">
        <v>41671</v>
      </c>
      <c r="E94" s="14">
        <f t="shared" si="0"/>
        <v>2</v>
      </c>
      <c r="F94" s="14" t="s">
        <v>35</v>
      </c>
      <c r="G94" s="7" t="s">
        <v>40</v>
      </c>
      <c r="H94" s="7" t="s">
        <v>37</v>
      </c>
      <c r="I94" s="7" t="s">
        <v>38</v>
      </c>
      <c r="J94" s="15">
        <v>2478782.8670000001</v>
      </c>
    </row>
    <row r="95" spans="1:10" ht="14.25" customHeight="1">
      <c r="A95" s="7" t="s">
        <v>32</v>
      </c>
      <c r="B95" s="7" t="s">
        <v>33</v>
      </c>
      <c r="C95" s="7" t="s">
        <v>42</v>
      </c>
      <c r="D95" s="13">
        <v>41699</v>
      </c>
      <c r="E95" s="14">
        <f t="shared" si="0"/>
        <v>3</v>
      </c>
      <c r="F95" s="14" t="s">
        <v>35</v>
      </c>
      <c r="G95" s="7" t="s">
        <v>40</v>
      </c>
      <c r="H95" s="7" t="s">
        <v>37</v>
      </c>
      <c r="I95" s="7" t="s">
        <v>38</v>
      </c>
      <c r="J95" s="15">
        <v>2401016.5399000002</v>
      </c>
    </row>
    <row r="96" spans="1:10" ht="14.25" customHeight="1">
      <c r="A96" s="7" t="s">
        <v>32</v>
      </c>
      <c r="B96" s="7" t="s">
        <v>33</v>
      </c>
      <c r="C96" s="7" t="s">
        <v>42</v>
      </c>
      <c r="D96" s="13">
        <v>41730</v>
      </c>
      <c r="E96" s="14">
        <f t="shared" si="0"/>
        <v>4</v>
      </c>
      <c r="F96" s="14" t="s">
        <v>35</v>
      </c>
      <c r="G96" s="7" t="s">
        <v>40</v>
      </c>
      <c r="H96" s="7" t="s">
        <v>37</v>
      </c>
      <c r="I96" s="7" t="s">
        <v>38</v>
      </c>
      <c r="J96" s="15">
        <v>1988364.2834000001</v>
      </c>
    </row>
    <row r="97" spans="1:10" ht="14.25" customHeight="1">
      <c r="A97" s="7" t="s">
        <v>32</v>
      </c>
      <c r="B97" s="7" t="s">
        <v>33</v>
      </c>
      <c r="C97" s="7" t="s">
        <v>42</v>
      </c>
      <c r="D97" s="13">
        <v>41760</v>
      </c>
      <c r="E97" s="14">
        <f t="shared" si="0"/>
        <v>5</v>
      </c>
      <c r="F97" s="14" t="s">
        <v>35</v>
      </c>
      <c r="G97" s="7" t="s">
        <v>40</v>
      </c>
      <c r="H97" s="7" t="s">
        <v>37</v>
      </c>
      <c r="I97" s="7" t="s">
        <v>38</v>
      </c>
      <c r="J97" s="15">
        <v>1787780.9268</v>
      </c>
    </row>
    <row r="98" spans="1:10" ht="14.25" customHeight="1">
      <c r="A98" s="7" t="s">
        <v>32</v>
      </c>
      <c r="B98" s="7" t="s">
        <v>33</v>
      </c>
      <c r="C98" s="7" t="s">
        <v>42</v>
      </c>
      <c r="D98" s="13">
        <v>41791</v>
      </c>
      <c r="E98" s="14">
        <f t="shared" si="0"/>
        <v>6</v>
      </c>
      <c r="F98" s="14" t="s">
        <v>35</v>
      </c>
      <c r="G98" s="7" t="s">
        <v>40</v>
      </c>
      <c r="H98" s="7" t="s">
        <v>37</v>
      </c>
      <c r="I98" s="7" t="s">
        <v>38</v>
      </c>
      <c r="J98" s="15">
        <v>1975620.4446</v>
      </c>
    </row>
    <row r="99" spans="1:10" ht="14.25" customHeight="1">
      <c r="A99" s="7" t="s">
        <v>32</v>
      </c>
      <c r="B99" s="7" t="s">
        <v>33</v>
      </c>
      <c r="C99" s="7" t="s">
        <v>42</v>
      </c>
      <c r="D99" s="13">
        <v>41456</v>
      </c>
      <c r="E99" s="14">
        <f t="shared" si="0"/>
        <v>7</v>
      </c>
      <c r="F99" s="14" t="s">
        <v>35</v>
      </c>
      <c r="G99" s="7" t="s">
        <v>40</v>
      </c>
      <c r="H99" s="7" t="s">
        <v>39</v>
      </c>
      <c r="I99" s="7" t="s">
        <v>38</v>
      </c>
      <c r="J99" s="15">
        <v>3850677.9939999999</v>
      </c>
    </row>
    <row r="100" spans="1:10" ht="14.25" customHeight="1">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c r="A121" s="7" t="s">
        <v>32</v>
      </c>
      <c r="B121" s="7" t="s">
        <v>33</v>
      </c>
      <c r="C121" s="7" t="s">
        <v>42</v>
      </c>
      <c r="D121" s="13">
        <v>41760</v>
      </c>
      <c r="E121" s="14">
        <f t="shared" si="0"/>
        <v>5</v>
      </c>
      <c r="F121" s="14" t="s">
        <v>35</v>
      </c>
      <c r="G121" s="7" t="s">
        <v>41</v>
      </c>
      <c r="H121" s="7" t="s">
        <v>37</v>
      </c>
      <c r="I121" s="7" t="s">
        <v>38</v>
      </c>
      <c r="J121" s="15">
        <v>3494299.084199999</v>
      </c>
    </row>
    <row r="122" spans="1:10" ht="14.25" customHeight="1">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c r="A124" s="7" t="s">
        <v>32</v>
      </c>
      <c r="B124" s="7" t="s">
        <v>33</v>
      </c>
      <c r="C124" s="7" t="s">
        <v>43</v>
      </c>
      <c r="D124" s="13">
        <v>41487</v>
      </c>
      <c r="E124" s="14">
        <f t="shared" si="0"/>
        <v>8</v>
      </c>
      <c r="F124" s="14" t="s">
        <v>35</v>
      </c>
      <c r="G124" s="7" t="s">
        <v>36</v>
      </c>
      <c r="H124" s="7" t="s">
        <v>37</v>
      </c>
      <c r="I124" s="7" t="s">
        <v>38</v>
      </c>
      <c r="J124" s="15">
        <v>1951422.76125</v>
      </c>
    </row>
    <row r="125" spans="1:10" ht="14.25" customHeight="1">
      <c r="A125" s="7" t="s">
        <v>32</v>
      </c>
      <c r="B125" s="7" t="s">
        <v>33</v>
      </c>
      <c r="C125" s="7" t="s">
        <v>43</v>
      </c>
      <c r="D125" s="13">
        <v>41518</v>
      </c>
      <c r="E125" s="14">
        <f t="shared" si="0"/>
        <v>9</v>
      </c>
      <c r="F125" s="14" t="s">
        <v>35</v>
      </c>
      <c r="G125" s="7" t="s">
        <v>36</v>
      </c>
      <c r="H125" s="7" t="s">
        <v>37</v>
      </c>
      <c r="I125" s="7" t="s">
        <v>38</v>
      </c>
      <c r="J125" s="15">
        <v>1699371.23875</v>
      </c>
    </row>
    <row r="126" spans="1:10" ht="14.25" customHeight="1">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c r="A128" s="7" t="s">
        <v>32</v>
      </c>
      <c r="B128" s="7" t="s">
        <v>33</v>
      </c>
      <c r="C128" s="7" t="s">
        <v>43</v>
      </c>
      <c r="D128" s="13">
        <v>41609</v>
      </c>
      <c r="E128" s="14">
        <f t="shared" si="0"/>
        <v>12</v>
      </c>
      <c r="F128" s="14" t="s">
        <v>35</v>
      </c>
      <c r="G128" s="7" t="s">
        <v>36</v>
      </c>
      <c r="H128" s="7" t="s">
        <v>37</v>
      </c>
      <c r="I128" s="7" t="s">
        <v>38</v>
      </c>
      <c r="J128" s="15">
        <v>1406546.085</v>
      </c>
    </row>
    <row r="129" spans="1:10" ht="14.25" customHeight="1">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c r="A131" s="7" t="s">
        <v>32</v>
      </c>
      <c r="B131" s="7" t="s">
        <v>33</v>
      </c>
      <c r="C131" s="7" t="s">
        <v>43</v>
      </c>
      <c r="D131" s="13">
        <v>41699</v>
      </c>
      <c r="E131" s="14">
        <f t="shared" si="0"/>
        <v>3</v>
      </c>
      <c r="F131" s="14" t="s">
        <v>35</v>
      </c>
      <c r="G131" s="7" t="s">
        <v>36</v>
      </c>
      <c r="H131" s="7" t="s">
        <v>37</v>
      </c>
      <c r="I131" s="7" t="s">
        <v>38</v>
      </c>
      <c r="J131" s="15">
        <v>1965526.61625</v>
      </c>
    </row>
    <row r="132" spans="1:10" ht="14.25" customHeight="1">
      <c r="A132" s="7" t="s">
        <v>32</v>
      </c>
      <c r="B132" s="7" t="s">
        <v>33</v>
      </c>
      <c r="C132" s="7" t="s">
        <v>43</v>
      </c>
      <c r="D132" s="13">
        <v>41730</v>
      </c>
      <c r="E132" s="14">
        <f t="shared" si="0"/>
        <v>4</v>
      </c>
      <c r="F132" s="14" t="s">
        <v>35</v>
      </c>
      <c r="G132" s="7" t="s">
        <v>36</v>
      </c>
      <c r="H132" s="7" t="s">
        <v>37</v>
      </c>
      <c r="I132" s="7" t="s">
        <v>38</v>
      </c>
      <c r="J132" s="15">
        <v>2084911.36</v>
      </c>
    </row>
    <row r="133" spans="1:10" ht="14.25" customHeight="1">
      <c r="A133" s="7" t="s">
        <v>32</v>
      </c>
      <c r="B133" s="7" t="s">
        <v>33</v>
      </c>
      <c r="C133" s="7" t="s">
        <v>43</v>
      </c>
      <c r="D133" s="13">
        <v>41760</v>
      </c>
      <c r="E133" s="14">
        <f t="shared" si="0"/>
        <v>5</v>
      </c>
      <c r="F133" s="14" t="s">
        <v>35</v>
      </c>
      <c r="G133" s="7" t="s">
        <v>36</v>
      </c>
      <c r="H133" s="7" t="s">
        <v>37</v>
      </c>
      <c r="I133" s="7" t="s">
        <v>38</v>
      </c>
      <c r="J133" s="15">
        <v>2053699.35375</v>
      </c>
    </row>
    <row r="134" spans="1:10" ht="14.25" customHeight="1">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c r="A136" s="7" t="s">
        <v>32</v>
      </c>
      <c r="B136" s="7" t="s">
        <v>33</v>
      </c>
      <c r="C136" s="7" t="s">
        <v>43</v>
      </c>
      <c r="D136" s="13">
        <v>41487</v>
      </c>
      <c r="E136" s="14">
        <f t="shared" si="0"/>
        <v>8</v>
      </c>
      <c r="F136" s="14" t="s">
        <v>35</v>
      </c>
      <c r="G136" s="7" t="s">
        <v>36</v>
      </c>
      <c r="H136" s="7" t="s">
        <v>39</v>
      </c>
      <c r="I136" s="7" t="s">
        <v>38</v>
      </c>
      <c r="J136" s="15">
        <v>3902845.5225</v>
      </c>
    </row>
    <row r="137" spans="1:10" ht="14.25" customHeight="1">
      <c r="A137" s="7" t="s">
        <v>32</v>
      </c>
      <c r="B137" s="7" t="s">
        <v>33</v>
      </c>
      <c r="C137" s="7" t="s">
        <v>43</v>
      </c>
      <c r="D137" s="13">
        <v>41518</v>
      </c>
      <c r="E137" s="14">
        <f t="shared" si="0"/>
        <v>9</v>
      </c>
      <c r="F137" s="14" t="s">
        <v>35</v>
      </c>
      <c r="G137" s="7" t="s">
        <v>36</v>
      </c>
      <c r="H137" s="7" t="s">
        <v>39</v>
      </c>
      <c r="I137" s="7" t="s">
        <v>38</v>
      </c>
      <c r="J137" s="15">
        <v>3398742.4775</v>
      </c>
    </row>
    <row r="138" spans="1:10" ht="14.25" customHeight="1">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c r="A140" s="7" t="s">
        <v>32</v>
      </c>
      <c r="B140" s="7" t="s">
        <v>33</v>
      </c>
      <c r="C140" s="7" t="s">
        <v>43</v>
      </c>
      <c r="D140" s="13">
        <v>41609</v>
      </c>
      <c r="E140" s="14">
        <f t="shared" si="0"/>
        <v>12</v>
      </c>
      <c r="F140" s="14" t="s">
        <v>35</v>
      </c>
      <c r="G140" s="7" t="s">
        <v>36</v>
      </c>
      <c r="H140" s="7" t="s">
        <v>39</v>
      </c>
      <c r="I140" s="7" t="s">
        <v>38</v>
      </c>
      <c r="J140" s="15">
        <v>2813092.17</v>
      </c>
    </row>
    <row r="141" spans="1:10" ht="14.25" customHeight="1">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c r="A144" s="7" t="s">
        <v>32</v>
      </c>
      <c r="B144" s="7" t="s">
        <v>33</v>
      </c>
      <c r="C144" s="7" t="s">
        <v>43</v>
      </c>
      <c r="D144" s="13">
        <v>41730</v>
      </c>
      <c r="E144" s="14">
        <f t="shared" si="0"/>
        <v>4</v>
      </c>
      <c r="F144" s="14" t="s">
        <v>35</v>
      </c>
      <c r="G144" s="7" t="s">
        <v>36</v>
      </c>
      <c r="H144" s="7" t="s">
        <v>39</v>
      </c>
      <c r="I144" s="7" t="s">
        <v>38</v>
      </c>
      <c r="J144" s="15">
        <v>4169822.72</v>
      </c>
    </row>
    <row r="145" spans="1:10" ht="14.25" customHeight="1">
      <c r="A145" s="7" t="s">
        <v>32</v>
      </c>
      <c r="B145" s="7" t="s">
        <v>33</v>
      </c>
      <c r="C145" s="7" t="s">
        <v>43</v>
      </c>
      <c r="D145" s="13">
        <v>41760</v>
      </c>
      <c r="E145" s="14">
        <f t="shared" si="0"/>
        <v>5</v>
      </c>
      <c r="F145" s="14" t="s">
        <v>35</v>
      </c>
      <c r="G145" s="7" t="s">
        <v>36</v>
      </c>
      <c r="H145" s="7" t="s">
        <v>39</v>
      </c>
      <c r="I145" s="7" t="s">
        <v>38</v>
      </c>
      <c r="J145" s="15">
        <v>4107398.7075</v>
      </c>
    </row>
    <row r="146" spans="1:10" ht="14.25" customHeight="1">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c r="A147" s="7" t="s">
        <v>32</v>
      </c>
      <c r="B147" s="7" t="s">
        <v>33</v>
      </c>
      <c r="C147" s="7" t="s">
        <v>43</v>
      </c>
      <c r="D147" s="13">
        <v>41456</v>
      </c>
      <c r="E147" s="14">
        <f t="shared" si="0"/>
        <v>7</v>
      </c>
      <c r="F147" s="14" t="s">
        <v>35</v>
      </c>
      <c r="G147" s="7" t="s">
        <v>40</v>
      </c>
      <c r="H147" s="7" t="s">
        <v>37</v>
      </c>
      <c r="I147" s="7" t="s">
        <v>38</v>
      </c>
      <c r="J147" s="15">
        <v>1554281.2747</v>
      </c>
    </row>
    <row r="148" spans="1:10" ht="14.25" customHeight="1">
      <c r="A148" s="7" t="s">
        <v>32</v>
      </c>
      <c r="B148" s="7" t="s">
        <v>33</v>
      </c>
      <c r="C148" s="7" t="s">
        <v>43</v>
      </c>
      <c r="D148" s="13">
        <v>41487</v>
      </c>
      <c r="E148" s="14">
        <f t="shared" si="0"/>
        <v>8</v>
      </c>
      <c r="F148" s="14" t="s">
        <v>35</v>
      </c>
      <c r="G148" s="7" t="s">
        <v>40</v>
      </c>
      <c r="H148" s="7" t="s">
        <v>37</v>
      </c>
      <c r="I148" s="7" t="s">
        <v>38</v>
      </c>
      <c r="J148" s="15">
        <v>1717252.0299</v>
      </c>
    </row>
    <row r="149" spans="1:10" ht="14.25" customHeight="1">
      <c r="A149" s="7" t="s">
        <v>32</v>
      </c>
      <c r="B149" s="7" t="s">
        <v>33</v>
      </c>
      <c r="C149" s="7" t="s">
        <v>43</v>
      </c>
      <c r="D149" s="13">
        <v>41518</v>
      </c>
      <c r="E149" s="14">
        <f t="shared" si="0"/>
        <v>9</v>
      </c>
      <c r="F149" s="14" t="s">
        <v>35</v>
      </c>
      <c r="G149" s="7" t="s">
        <v>40</v>
      </c>
      <c r="H149" s="7" t="s">
        <v>37</v>
      </c>
      <c r="I149" s="7" t="s">
        <v>38</v>
      </c>
      <c r="J149" s="15">
        <v>1495446.6901</v>
      </c>
    </row>
    <row r="150" spans="1:10" ht="14.25" customHeight="1">
      <c r="A150" s="7" t="s">
        <v>32</v>
      </c>
      <c r="B150" s="7" t="s">
        <v>33</v>
      </c>
      <c r="C150" s="7" t="s">
        <v>43</v>
      </c>
      <c r="D150" s="13">
        <v>41548</v>
      </c>
      <c r="E150" s="14">
        <f t="shared" si="0"/>
        <v>10</v>
      </c>
      <c r="F150" s="14" t="s">
        <v>35</v>
      </c>
      <c r="G150" s="7" t="s">
        <v>40</v>
      </c>
      <c r="H150" s="7" t="s">
        <v>37</v>
      </c>
      <c r="I150" s="7" t="s">
        <v>38</v>
      </c>
      <c r="J150" s="15">
        <v>1321926.4993</v>
      </c>
    </row>
    <row r="151" spans="1:10" ht="14.25" customHeight="1">
      <c r="A151" s="7" t="s">
        <v>32</v>
      </c>
      <c r="B151" s="7" t="s">
        <v>33</v>
      </c>
      <c r="C151" s="7" t="s">
        <v>43</v>
      </c>
      <c r="D151" s="13">
        <v>41579</v>
      </c>
      <c r="E151" s="14">
        <f t="shared" si="0"/>
        <v>11</v>
      </c>
      <c r="F151" s="14" t="s">
        <v>35</v>
      </c>
      <c r="G151" s="7" t="s">
        <v>40</v>
      </c>
      <c r="H151" s="7" t="s">
        <v>37</v>
      </c>
      <c r="I151" s="7" t="s">
        <v>38</v>
      </c>
      <c r="J151" s="15">
        <v>1452210.7655</v>
      </c>
    </row>
    <row r="152" spans="1:10" ht="14.25" customHeight="1">
      <c r="A152" s="7" t="s">
        <v>32</v>
      </c>
      <c r="B152" s="7" t="s">
        <v>33</v>
      </c>
      <c r="C152" s="7" t="s">
        <v>43</v>
      </c>
      <c r="D152" s="13">
        <v>41609</v>
      </c>
      <c r="E152" s="14">
        <f t="shared" si="0"/>
        <v>12</v>
      </c>
      <c r="F152" s="14" t="s">
        <v>35</v>
      </c>
      <c r="G152" s="7" t="s">
        <v>40</v>
      </c>
      <c r="H152" s="7" t="s">
        <v>37</v>
      </c>
      <c r="I152" s="7" t="s">
        <v>38</v>
      </c>
      <c r="J152" s="15">
        <v>1237760.5548</v>
      </c>
    </row>
    <row r="153" spans="1:10" ht="14.25" customHeight="1">
      <c r="A153" s="7" t="s">
        <v>32</v>
      </c>
      <c r="B153" s="7" t="s">
        <v>33</v>
      </c>
      <c r="C153" s="7" t="s">
        <v>43</v>
      </c>
      <c r="D153" s="13">
        <v>41640</v>
      </c>
      <c r="E153" s="14">
        <f t="shared" si="0"/>
        <v>1</v>
      </c>
      <c r="F153" s="14" t="s">
        <v>35</v>
      </c>
      <c r="G153" s="7" t="s">
        <v>40</v>
      </c>
      <c r="H153" s="7" t="s">
        <v>37</v>
      </c>
      <c r="I153" s="7" t="s">
        <v>38</v>
      </c>
      <c r="J153" s="15">
        <v>1893355.3716</v>
      </c>
    </row>
    <row r="154" spans="1:10" ht="14.25" customHeight="1">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c r="A155" s="7" t="s">
        <v>32</v>
      </c>
      <c r="B155" s="7" t="s">
        <v>33</v>
      </c>
      <c r="C155" s="7" t="s">
        <v>43</v>
      </c>
      <c r="D155" s="13">
        <v>41699</v>
      </c>
      <c r="E155" s="14">
        <f t="shared" si="0"/>
        <v>3</v>
      </c>
      <c r="F155" s="14" t="s">
        <v>35</v>
      </c>
      <c r="G155" s="7" t="s">
        <v>40</v>
      </c>
      <c r="H155" s="7" t="s">
        <v>37</v>
      </c>
      <c r="I155" s="7" t="s">
        <v>38</v>
      </c>
      <c r="J155" s="15">
        <v>1729663.4223</v>
      </c>
    </row>
    <row r="156" spans="1:10" ht="14.25" customHeight="1">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c r="A164" s="7" t="s">
        <v>32</v>
      </c>
      <c r="B164" s="7" t="s">
        <v>33</v>
      </c>
      <c r="C164" s="7" t="s">
        <v>43</v>
      </c>
      <c r="D164" s="13">
        <v>41609</v>
      </c>
      <c r="E164" s="14">
        <f t="shared" si="0"/>
        <v>12</v>
      </c>
      <c r="F164" s="14" t="s">
        <v>35</v>
      </c>
      <c r="G164" s="7" t="s">
        <v>40</v>
      </c>
      <c r="H164" s="7" t="s">
        <v>39</v>
      </c>
      <c r="I164" s="7" t="s">
        <v>38</v>
      </c>
      <c r="J164" s="15">
        <v>3250473.736</v>
      </c>
    </row>
    <row r="165" spans="1:10" ht="14.25" customHeight="1">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c r="A166" s="7" t="s">
        <v>32</v>
      </c>
      <c r="B166" s="7" t="s">
        <v>33</v>
      </c>
      <c r="C166" s="7" t="s">
        <v>43</v>
      </c>
      <c r="D166" s="13">
        <v>41671</v>
      </c>
      <c r="E166" s="14">
        <f t="shared" si="0"/>
        <v>2</v>
      </c>
      <c r="F166" s="14" t="s">
        <v>35</v>
      </c>
      <c r="G166" s="7" t="s">
        <v>40</v>
      </c>
      <c r="H166" s="7" t="s">
        <v>39</v>
      </c>
      <c r="I166" s="7" t="s">
        <v>38</v>
      </c>
      <c r="J166" s="15">
        <v>3505965.162</v>
      </c>
    </row>
    <row r="167" spans="1:10" ht="14.25" customHeight="1">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c r="A169" s="7" t="s">
        <v>32</v>
      </c>
      <c r="B169" s="7" t="s">
        <v>33</v>
      </c>
      <c r="C169" s="7" t="s">
        <v>43</v>
      </c>
      <c r="D169" s="13">
        <v>41760</v>
      </c>
      <c r="E169" s="14">
        <f t="shared" si="0"/>
        <v>5</v>
      </c>
      <c r="F169" s="14" t="s">
        <v>35</v>
      </c>
      <c r="G169" s="7" t="s">
        <v>40</v>
      </c>
      <c r="H169" s="7" t="s">
        <v>39</v>
      </c>
      <c r="I169" s="7" t="s">
        <v>38</v>
      </c>
      <c r="J169" s="15">
        <v>3285918.966</v>
      </c>
    </row>
    <row r="170" spans="1:10" ht="14.25" customHeight="1">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c r="A171" s="7" t="s">
        <v>32</v>
      </c>
      <c r="B171" s="7" t="s">
        <v>33</v>
      </c>
      <c r="C171" s="7" t="s">
        <v>43</v>
      </c>
      <c r="D171" s="13">
        <v>41456</v>
      </c>
      <c r="E171" s="14">
        <f t="shared" si="0"/>
        <v>7</v>
      </c>
      <c r="F171" s="14" t="s">
        <v>35</v>
      </c>
      <c r="G171" s="7" t="s">
        <v>41</v>
      </c>
      <c r="H171" s="7" t="s">
        <v>37</v>
      </c>
      <c r="I171" s="7" t="s">
        <v>38</v>
      </c>
      <c r="J171" s="15">
        <v>3037913.400549999</v>
      </c>
    </row>
    <row r="172" spans="1:10" ht="14.25" customHeight="1">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c r="A181" s="7" t="s">
        <v>32</v>
      </c>
      <c r="B181" s="7" t="s">
        <v>33</v>
      </c>
      <c r="C181" s="7" t="s">
        <v>43</v>
      </c>
      <c r="D181" s="13">
        <v>41760</v>
      </c>
      <c r="E181" s="14">
        <f t="shared" si="0"/>
        <v>5</v>
      </c>
      <c r="F181" s="14" t="s">
        <v>35</v>
      </c>
      <c r="G181" s="7" t="s">
        <v>41</v>
      </c>
      <c r="H181" s="7" t="s">
        <v>37</v>
      </c>
      <c r="I181" s="7" t="s">
        <v>38</v>
      </c>
      <c r="J181" s="15">
        <v>3032362.88845</v>
      </c>
    </row>
    <row r="182" spans="1:10" ht="14.25" customHeight="1">
      <c r="A182" s="7" t="s">
        <v>32</v>
      </c>
      <c r="B182" s="7" t="s">
        <v>33</v>
      </c>
      <c r="C182" s="7" t="s">
        <v>43</v>
      </c>
      <c r="D182" s="13">
        <v>41791</v>
      </c>
      <c r="E182" s="14">
        <f t="shared" si="0"/>
        <v>6</v>
      </c>
      <c r="F182" s="14" t="s">
        <v>35</v>
      </c>
      <c r="G182" s="7" t="s">
        <v>41</v>
      </c>
      <c r="H182" s="7" t="s">
        <v>37</v>
      </c>
      <c r="I182" s="7" t="s">
        <v>38</v>
      </c>
      <c r="J182" s="15">
        <v>3079299.10885</v>
      </c>
    </row>
    <row r="183" spans="1:10" ht="14.25" customHeight="1">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c r="A193" s="7" t="s">
        <v>32</v>
      </c>
      <c r="B193" s="7" t="s">
        <v>44</v>
      </c>
      <c r="C193" s="7" t="s">
        <v>34</v>
      </c>
      <c r="D193" s="13">
        <v>41760</v>
      </c>
      <c r="E193" s="14">
        <f t="shared" si="0"/>
        <v>5</v>
      </c>
      <c r="F193" s="14" t="s">
        <v>45</v>
      </c>
      <c r="G193" s="7" t="s">
        <v>46</v>
      </c>
      <c r="H193" s="7" t="s">
        <v>47</v>
      </c>
      <c r="I193" s="7" t="s">
        <v>38</v>
      </c>
      <c r="J193" s="15">
        <v>1024534.78359375</v>
      </c>
    </row>
    <row r="194" spans="1:12" ht="14.25" customHeight="1">
      <c r="A194" s="7" t="s">
        <v>32</v>
      </c>
      <c r="B194" s="7" t="s">
        <v>44</v>
      </c>
      <c r="C194" s="7" t="s">
        <v>34</v>
      </c>
      <c r="D194" s="13">
        <v>41791</v>
      </c>
      <c r="E194" s="14">
        <f t="shared" si="0"/>
        <v>6</v>
      </c>
      <c r="F194" s="14" t="s">
        <v>45</v>
      </c>
      <c r="G194" s="7" t="s">
        <v>46</v>
      </c>
      <c r="H194" s="7" t="s">
        <v>47</v>
      </c>
      <c r="I194" s="7" t="s">
        <v>38</v>
      </c>
      <c r="J194" s="15">
        <v>1168045.22566875</v>
      </c>
    </row>
    <row r="195" spans="1:12" ht="14.25" customHeight="1">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c r="A203" s="7" t="s">
        <v>32</v>
      </c>
      <c r="B203" s="7" t="s">
        <v>44</v>
      </c>
      <c r="C203" s="7" t="s">
        <v>34</v>
      </c>
      <c r="D203" s="13">
        <v>41699</v>
      </c>
      <c r="E203" s="14">
        <f t="shared" si="0"/>
        <v>3</v>
      </c>
      <c r="F203" s="14" t="s">
        <v>45</v>
      </c>
      <c r="G203" s="7" t="s">
        <v>48</v>
      </c>
      <c r="H203" s="7" t="s">
        <v>49</v>
      </c>
      <c r="I203" s="7" t="s">
        <v>38</v>
      </c>
      <c r="J203" s="15">
        <v>448827.02</v>
      </c>
    </row>
    <row r="204" spans="1:12" ht="14.25" customHeight="1">
      <c r="A204" s="7" t="s">
        <v>32</v>
      </c>
      <c r="B204" s="7" t="s">
        <v>44</v>
      </c>
      <c r="C204" s="7" t="s">
        <v>34</v>
      </c>
      <c r="D204" s="13">
        <v>41730</v>
      </c>
      <c r="E204" s="14">
        <f t="shared" si="0"/>
        <v>4</v>
      </c>
      <c r="F204" s="14" t="s">
        <v>45</v>
      </c>
      <c r="G204" s="7" t="s">
        <v>48</v>
      </c>
      <c r="H204" s="7" t="s">
        <v>49</v>
      </c>
      <c r="I204" s="7" t="s">
        <v>38</v>
      </c>
      <c r="J204" s="15">
        <v>449801.96625</v>
      </c>
    </row>
    <row r="205" spans="1:12" ht="14.25" customHeight="1">
      <c r="A205" s="7" t="s">
        <v>32</v>
      </c>
      <c r="B205" s="7" t="s">
        <v>44</v>
      </c>
      <c r="C205" s="7" t="s">
        <v>34</v>
      </c>
      <c r="D205" s="13">
        <v>41760</v>
      </c>
      <c r="E205" s="14">
        <f t="shared" si="0"/>
        <v>5</v>
      </c>
      <c r="F205" s="14" t="s">
        <v>45</v>
      </c>
      <c r="G205" s="7" t="s">
        <v>48</v>
      </c>
      <c r="H205" s="7" t="s">
        <v>49</v>
      </c>
      <c r="I205" s="7" t="s">
        <v>38</v>
      </c>
      <c r="J205" s="15">
        <v>477638.59375</v>
      </c>
    </row>
    <row r="206" spans="1:12" ht="14.25" customHeight="1">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c r="A213" s="7" t="s">
        <v>32</v>
      </c>
      <c r="B213" s="7" t="s">
        <v>44</v>
      </c>
      <c r="C213" s="7" t="s">
        <v>34</v>
      </c>
      <c r="D213" s="13">
        <v>41640</v>
      </c>
      <c r="E213" s="14">
        <f t="shared" si="0"/>
        <v>1</v>
      </c>
      <c r="F213" s="14" t="s">
        <v>45</v>
      </c>
      <c r="G213" s="7" t="s">
        <v>48</v>
      </c>
      <c r="H213" s="7" t="s">
        <v>50</v>
      </c>
      <c r="I213" s="7" t="s">
        <v>38</v>
      </c>
      <c r="J213" s="15">
        <v>801499.2899999998</v>
      </c>
    </row>
    <row r="214" spans="1:10" ht="14.25" customHeight="1">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c r="A215" s="7" t="s">
        <v>32</v>
      </c>
      <c r="B215" s="7" t="s">
        <v>44</v>
      </c>
      <c r="C215" s="7" t="s">
        <v>34</v>
      </c>
      <c r="D215" s="13">
        <v>41699</v>
      </c>
      <c r="E215" s="14">
        <f t="shared" si="0"/>
        <v>3</v>
      </c>
      <c r="F215" s="14" t="s">
        <v>45</v>
      </c>
      <c r="G215" s="7" t="s">
        <v>48</v>
      </c>
      <c r="H215" s="7" t="s">
        <v>50</v>
      </c>
      <c r="I215" s="7" t="s">
        <v>38</v>
      </c>
      <c r="J215" s="15">
        <v>673240.53</v>
      </c>
    </row>
    <row r="216" spans="1:10" ht="14.25" customHeight="1">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c r="A217" s="7" t="s">
        <v>32</v>
      </c>
      <c r="B217" s="7" t="s">
        <v>44</v>
      </c>
      <c r="C217" s="7" t="s">
        <v>34</v>
      </c>
      <c r="D217" s="13">
        <v>41760</v>
      </c>
      <c r="E217" s="14">
        <f t="shared" si="0"/>
        <v>5</v>
      </c>
      <c r="F217" s="14" t="s">
        <v>45</v>
      </c>
      <c r="G217" s="7" t="s">
        <v>48</v>
      </c>
      <c r="H217" s="7" t="s">
        <v>50</v>
      </c>
      <c r="I217" s="7" t="s">
        <v>38</v>
      </c>
      <c r="J217" s="15">
        <v>716457.890625</v>
      </c>
    </row>
    <row r="218" spans="1:10" ht="14.25" customHeight="1">
      <c r="A218" s="7" t="s">
        <v>32</v>
      </c>
      <c r="B218" s="7" t="s">
        <v>44</v>
      </c>
      <c r="C218" s="7" t="s">
        <v>34</v>
      </c>
      <c r="D218" s="13">
        <v>41791</v>
      </c>
      <c r="E218" s="14">
        <f t="shared" si="0"/>
        <v>6</v>
      </c>
      <c r="F218" s="14" t="s">
        <v>45</v>
      </c>
      <c r="G218" s="7" t="s">
        <v>48</v>
      </c>
      <c r="H218" s="7" t="s">
        <v>50</v>
      </c>
      <c r="I218" s="7" t="s">
        <v>38</v>
      </c>
      <c r="J218" s="15">
        <v>816814.8431249999</v>
      </c>
    </row>
    <row r="219" spans="1:10" ht="14.25" customHeight="1">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c r="A238" s="7" t="s">
        <v>32</v>
      </c>
      <c r="B238" s="7" t="s">
        <v>44</v>
      </c>
      <c r="C238" s="7" t="s">
        <v>34</v>
      </c>
      <c r="D238" s="13">
        <v>41671</v>
      </c>
      <c r="E238" s="14">
        <f t="shared" si="0"/>
        <v>2</v>
      </c>
      <c r="F238" s="14" t="s">
        <v>45</v>
      </c>
      <c r="G238" s="7" t="s">
        <v>51</v>
      </c>
      <c r="H238" s="7" t="s">
        <v>53</v>
      </c>
      <c r="I238" s="7" t="s">
        <v>38</v>
      </c>
      <c r="J238" s="15">
        <v>242919.90315</v>
      </c>
    </row>
    <row r="239" spans="1:10" ht="14.25" customHeight="1">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c r="A243" s="7" t="s">
        <v>32</v>
      </c>
      <c r="B243" s="7" t="s">
        <v>44</v>
      </c>
      <c r="C243" s="7" t="s">
        <v>34</v>
      </c>
      <c r="D243" s="13">
        <v>41456</v>
      </c>
      <c r="E243" s="14">
        <f t="shared" si="0"/>
        <v>7</v>
      </c>
      <c r="F243" s="14" t="s">
        <v>45</v>
      </c>
      <c r="G243" s="7" t="s">
        <v>51</v>
      </c>
      <c r="H243" s="7" t="s">
        <v>54</v>
      </c>
      <c r="I243" s="7" t="s">
        <v>38</v>
      </c>
      <c r="J243" s="15">
        <v>255837.1285374992</v>
      </c>
    </row>
    <row r="244" spans="1:10" ht="14.25" customHeight="1">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c r="A259" s="7" t="s">
        <v>32</v>
      </c>
      <c r="B259" s="7" t="s">
        <v>44</v>
      </c>
      <c r="C259" s="7" t="s">
        <v>34</v>
      </c>
      <c r="D259" s="13">
        <v>41579</v>
      </c>
      <c r="E259" s="14">
        <f t="shared" si="0"/>
        <v>11</v>
      </c>
      <c r="F259" s="14" t="s">
        <v>45</v>
      </c>
      <c r="G259" s="7" t="s">
        <v>51</v>
      </c>
      <c r="H259" s="7" t="s">
        <v>55</v>
      </c>
      <c r="I259" s="7" t="s">
        <v>38</v>
      </c>
      <c r="J259" s="15">
        <v>185739.02025</v>
      </c>
    </row>
    <row r="260" spans="1:10" ht="14.25" customHeight="1">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c r="A270" s="7" t="s">
        <v>32</v>
      </c>
      <c r="B270" s="7" t="s">
        <v>44</v>
      </c>
      <c r="C270" s="7" t="s">
        <v>34</v>
      </c>
      <c r="D270" s="13">
        <v>41548</v>
      </c>
      <c r="E270" s="14">
        <f t="shared" si="0"/>
        <v>10</v>
      </c>
      <c r="F270" s="14" t="s">
        <v>45</v>
      </c>
      <c r="G270" s="7" t="s">
        <v>56</v>
      </c>
      <c r="H270" s="7" t="s">
        <v>57</v>
      </c>
      <c r="I270" s="7" t="s">
        <v>38</v>
      </c>
      <c r="J270" s="15">
        <v>1184226.8315625</v>
      </c>
    </row>
    <row r="271" spans="1:10" ht="14.25" customHeight="1">
      <c r="A271" s="7" t="s">
        <v>32</v>
      </c>
      <c r="B271" s="7" t="s">
        <v>44</v>
      </c>
      <c r="C271" s="7" t="s">
        <v>34</v>
      </c>
      <c r="D271" s="13">
        <v>41579</v>
      </c>
      <c r="E271" s="14">
        <f t="shared" si="0"/>
        <v>11</v>
      </c>
      <c r="F271" s="14" t="s">
        <v>45</v>
      </c>
      <c r="G271" s="7" t="s">
        <v>56</v>
      </c>
      <c r="H271" s="7" t="s">
        <v>57</v>
      </c>
      <c r="I271" s="7" t="s">
        <v>38</v>
      </c>
      <c r="J271" s="15">
        <v>1216148.346875</v>
      </c>
    </row>
    <row r="272" spans="1:10" ht="14.25" customHeight="1">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c r="A274" s="7" t="s">
        <v>32</v>
      </c>
      <c r="B274" s="7" t="s">
        <v>44</v>
      </c>
      <c r="C274" s="7" t="s">
        <v>34</v>
      </c>
      <c r="D274" s="13">
        <v>41671</v>
      </c>
      <c r="E274" s="14">
        <f t="shared" si="0"/>
        <v>2</v>
      </c>
      <c r="F274" s="14" t="s">
        <v>45</v>
      </c>
      <c r="G274" s="7" t="s">
        <v>56</v>
      </c>
      <c r="H274" s="7" t="s">
        <v>57</v>
      </c>
      <c r="I274" s="7" t="s">
        <v>38</v>
      </c>
      <c r="J274" s="15">
        <v>1237092.099375</v>
      </c>
    </row>
    <row r="275" spans="1:10" ht="14.25" customHeight="1">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c r="A276" s="7" t="s">
        <v>32</v>
      </c>
      <c r="B276" s="7" t="s">
        <v>44</v>
      </c>
      <c r="C276" s="7" t="s">
        <v>34</v>
      </c>
      <c r="D276" s="13">
        <v>41730</v>
      </c>
      <c r="E276" s="14">
        <f t="shared" si="0"/>
        <v>4</v>
      </c>
      <c r="F276" s="14" t="s">
        <v>45</v>
      </c>
      <c r="G276" s="7" t="s">
        <v>56</v>
      </c>
      <c r="H276" s="7" t="s">
        <v>57</v>
      </c>
      <c r="I276" s="7" t="s">
        <v>38</v>
      </c>
      <c r="J276" s="15">
        <v>1236955.4071875</v>
      </c>
    </row>
    <row r="277" spans="1:10" ht="14.25" customHeight="1">
      <c r="A277" s="7" t="s">
        <v>32</v>
      </c>
      <c r="B277" s="7" t="s">
        <v>44</v>
      </c>
      <c r="C277" s="7" t="s">
        <v>34</v>
      </c>
      <c r="D277" s="13">
        <v>41760</v>
      </c>
      <c r="E277" s="14">
        <f t="shared" si="0"/>
        <v>5</v>
      </c>
      <c r="F277" s="14" t="s">
        <v>45</v>
      </c>
      <c r="G277" s="7" t="s">
        <v>56</v>
      </c>
      <c r="H277" s="7" t="s">
        <v>57</v>
      </c>
      <c r="I277" s="7" t="s">
        <v>38</v>
      </c>
      <c r="J277" s="15">
        <v>1313506.1328125</v>
      </c>
    </row>
    <row r="278" spans="1:10" ht="14.25" customHeight="1">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c r="A292" s="7" t="s">
        <v>32</v>
      </c>
      <c r="B292" s="7" t="s">
        <v>44</v>
      </c>
      <c r="C292" s="7" t="s">
        <v>42</v>
      </c>
      <c r="D292" s="13">
        <v>41487</v>
      </c>
      <c r="E292" s="14">
        <f t="shared" si="0"/>
        <v>8</v>
      </c>
      <c r="F292" s="14" t="s">
        <v>45</v>
      </c>
      <c r="G292" s="7" t="s">
        <v>48</v>
      </c>
      <c r="H292" s="7" t="s">
        <v>49</v>
      </c>
      <c r="I292" s="7" t="s">
        <v>38</v>
      </c>
      <c r="J292" s="15">
        <v>1525787.08128</v>
      </c>
    </row>
    <row r="293" spans="1:10" ht="14.25" customHeight="1">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c r="A302" s="7" t="s">
        <v>32</v>
      </c>
      <c r="B302" s="7" t="s">
        <v>44</v>
      </c>
      <c r="C302" s="7" t="s">
        <v>42</v>
      </c>
      <c r="D302" s="13">
        <v>41791</v>
      </c>
      <c r="E302" s="14">
        <f t="shared" si="0"/>
        <v>6</v>
      </c>
      <c r="F302" s="14" t="s">
        <v>45</v>
      </c>
      <c r="G302" s="7" t="s">
        <v>48</v>
      </c>
      <c r="H302" s="7" t="s">
        <v>49</v>
      </c>
      <c r="I302" s="7" t="s">
        <v>38</v>
      </c>
      <c r="J302" s="15">
        <v>1134902.58336</v>
      </c>
    </row>
    <row r="303" spans="1:10" ht="14.25" customHeight="1">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c r="A315" s="7" t="s">
        <v>32</v>
      </c>
      <c r="B315" s="7" t="s">
        <v>44</v>
      </c>
      <c r="C315" s="7" t="s">
        <v>42</v>
      </c>
      <c r="D315" s="13">
        <v>41456</v>
      </c>
      <c r="E315" s="14">
        <f t="shared" si="0"/>
        <v>7</v>
      </c>
      <c r="F315" s="14" t="s">
        <v>45</v>
      </c>
      <c r="G315" s="7" t="s">
        <v>51</v>
      </c>
      <c r="H315" s="7" t="s">
        <v>52</v>
      </c>
      <c r="I315" s="7" t="s">
        <v>38</v>
      </c>
      <c r="J315" s="15">
        <v>996326.908492608</v>
      </c>
    </row>
    <row r="316" spans="1:10" ht="14.25" customHeight="1">
      <c r="A316" s="7" t="s">
        <v>32</v>
      </c>
      <c r="B316" s="7" t="s">
        <v>44</v>
      </c>
      <c r="C316" s="7" t="s">
        <v>42</v>
      </c>
      <c r="D316" s="13">
        <v>41487</v>
      </c>
      <c r="E316" s="14">
        <f t="shared" si="0"/>
        <v>8</v>
      </c>
      <c r="F316" s="14" t="s">
        <v>45</v>
      </c>
      <c r="G316" s="7" t="s">
        <v>51</v>
      </c>
      <c r="H316" s="7" t="s">
        <v>52</v>
      </c>
      <c r="I316" s="7" t="s">
        <v>38</v>
      </c>
      <c r="J316" s="15">
        <v>1200285.8372736</v>
      </c>
    </row>
    <row r="317" spans="1:10" ht="14.25" customHeight="1">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c r="A326" s="7" t="s">
        <v>32</v>
      </c>
      <c r="B326" s="7" t="s">
        <v>44</v>
      </c>
      <c r="C326" s="7" t="s">
        <v>42</v>
      </c>
      <c r="D326" s="13">
        <v>41791</v>
      </c>
      <c r="E326" s="14">
        <f t="shared" si="0"/>
        <v>6</v>
      </c>
      <c r="F326" s="14" t="s">
        <v>45</v>
      </c>
      <c r="G326" s="7" t="s">
        <v>51</v>
      </c>
      <c r="H326" s="7" t="s">
        <v>52</v>
      </c>
      <c r="I326" s="7" t="s">
        <v>38</v>
      </c>
      <c r="J326" s="15">
        <v>892790.0322432</v>
      </c>
    </row>
    <row r="327" spans="1:10" ht="14.25" customHeight="1">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c r="A341" s="7" t="s">
        <v>32</v>
      </c>
      <c r="B341" s="7" t="s">
        <v>44</v>
      </c>
      <c r="C341" s="7" t="s">
        <v>42</v>
      </c>
      <c r="D341" s="13">
        <v>41518</v>
      </c>
      <c r="E341" s="14">
        <f t="shared" si="0"/>
        <v>9</v>
      </c>
      <c r="F341" s="14" t="s">
        <v>45</v>
      </c>
      <c r="G341" s="7" t="s">
        <v>51</v>
      </c>
      <c r="H341" s="7" t="s">
        <v>54</v>
      </c>
      <c r="I341" s="7" t="s">
        <v>38</v>
      </c>
      <c r="J341" s="15">
        <v>1121528.2756608</v>
      </c>
    </row>
    <row r="342" spans="1:10" ht="14.25" customHeight="1">
      <c r="A342" s="7" t="s">
        <v>32</v>
      </c>
      <c r="B342" s="7" t="s">
        <v>44</v>
      </c>
      <c r="C342" s="7" t="s">
        <v>42</v>
      </c>
      <c r="D342" s="13">
        <v>41548</v>
      </c>
      <c r="E342" s="14">
        <f t="shared" si="0"/>
        <v>10</v>
      </c>
      <c r="F342" s="14" t="s">
        <v>45</v>
      </c>
      <c r="G342" s="7" t="s">
        <v>51</v>
      </c>
      <c r="H342" s="7" t="s">
        <v>54</v>
      </c>
      <c r="I342" s="7" t="s">
        <v>38</v>
      </c>
      <c r="J342" s="15">
        <v>1503710.0967168</v>
      </c>
    </row>
    <row r="343" spans="1:10" ht="14.25" customHeight="1">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c r="A349" s="7" t="s">
        <v>32</v>
      </c>
      <c r="B349" s="7" t="s">
        <v>44</v>
      </c>
      <c r="C349" s="7" t="s">
        <v>42</v>
      </c>
      <c r="D349" s="13">
        <v>41760</v>
      </c>
      <c r="E349" s="14">
        <f t="shared" si="0"/>
        <v>5</v>
      </c>
      <c r="F349" s="14" t="s">
        <v>45</v>
      </c>
      <c r="G349" s="7" t="s">
        <v>51</v>
      </c>
      <c r="H349" s="7" t="s">
        <v>54</v>
      </c>
      <c r="I349" s="7" t="s">
        <v>38</v>
      </c>
      <c r="J349" s="15">
        <v>1051796.083968</v>
      </c>
    </row>
    <row r="350" spans="1:10" ht="14.25" customHeight="1">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c r="A359" s="7" t="s">
        <v>32</v>
      </c>
      <c r="B359" s="7" t="s">
        <v>44</v>
      </c>
      <c r="C359" s="7" t="s">
        <v>42</v>
      </c>
      <c r="D359" s="13">
        <v>41699</v>
      </c>
      <c r="E359" s="14">
        <f t="shared" si="0"/>
        <v>3</v>
      </c>
      <c r="F359" s="14" t="s">
        <v>45</v>
      </c>
      <c r="G359" s="7" t="s">
        <v>51</v>
      </c>
      <c r="H359" s="7" t="s">
        <v>55</v>
      </c>
      <c r="I359" s="7" t="s">
        <v>38</v>
      </c>
      <c r="J359" s="15">
        <v>452059.1720736</v>
      </c>
    </row>
    <row r="360" spans="1:10" ht="14.25" customHeight="1">
      <c r="A360" s="7" t="s">
        <v>32</v>
      </c>
      <c r="B360" s="7" t="s">
        <v>44</v>
      </c>
      <c r="C360" s="7" t="s">
        <v>42</v>
      </c>
      <c r="D360" s="13">
        <v>41730</v>
      </c>
      <c r="E360" s="14">
        <f t="shared" si="0"/>
        <v>4</v>
      </c>
      <c r="F360" s="14" t="s">
        <v>45</v>
      </c>
      <c r="G360" s="7" t="s">
        <v>51</v>
      </c>
      <c r="H360" s="7" t="s">
        <v>55</v>
      </c>
      <c r="I360" s="7" t="s">
        <v>38</v>
      </c>
      <c r="J360" s="15">
        <v>485840.2772496001</v>
      </c>
    </row>
    <row r="361" spans="1:10" ht="14.25" customHeight="1">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c r="A364" s="7" t="s">
        <v>32</v>
      </c>
      <c r="B364" s="7" t="s">
        <v>44</v>
      </c>
      <c r="C364" s="7" t="s">
        <v>42</v>
      </c>
      <c r="D364" s="13">
        <v>41487</v>
      </c>
      <c r="E364" s="14">
        <f t="shared" si="0"/>
        <v>8</v>
      </c>
      <c r="F364" s="14" t="s">
        <v>45</v>
      </c>
      <c r="G364" s="7" t="s">
        <v>56</v>
      </c>
      <c r="H364" s="7" t="s">
        <v>57</v>
      </c>
      <c r="I364" s="7" t="s">
        <v>38</v>
      </c>
      <c r="J364" s="15">
        <v>3852997.68</v>
      </c>
    </row>
    <row r="365" spans="1:10" ht="14.25" customHeight="1">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c r="A371" s="7" t="s">
        <v>32</v>
      </c>
      <c r="B371" s="7" t="s">
        <v>44</v>
      </c>
      <c r="C371" s="7" t="s">
        <v>42</v>
      </c>
      <c r="D371" s="13">
        <v>41699</v>
      </c>
      <c r="E371" s="14">
        <f t="shared" si="0"/>
        <v>3</v>
      </c>
      <c r="F371" s="14" t="s">
        <v>45</v>
      </c>
      <c r="G371" s="7" t="s">
        <v>56</v>
      </c>
      <c r="H371" s="7" t="s">
        <v>57</v>
      </c>
      <c r="I371" s="7" t="s">
        <v>38</v>
      </c>
      <c r="J371" s="15">
        <v>2897815.2056</v>
      </c>
    </row>
    <row r="372" spans="1:10" ht="14.25" customHeight="1">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c r="A375" s="7" t="s">
        <v>32</v>
      </c>
      <c r="B375" s="7" t="s">
        <v>44</v>
      </c>
      <c r="C375" s="7" t="s">
        <v>43</v>
      </c>
      <c r="D375" s="13">
        <v>41456</v>
      </c>
      <c r="E375" s="7">
        <v>7</v>
      </c>
      <c r="F375" s="7" t="s">
        <v>45</v>
      </c>
      <c r="G375" s="7" t="s">
        <v>46</v>
      </c>
      <c r="H375" s="7" t="s">
        <v>47</v>
      </c>
      <c r="I375" s="7" t="s">
        <v>38</v>
      </c>
      <c r="J375" s="15">
        <v>1625596.3356633</v>
      </c>
    </row>
    <row r="376" spans="1:10" ht="14.25" customHeight="1">
      <c r="A376" s="7" t="s">
        <v>32</v>
      </c>
      <c r="B376" s="7" t="s">
        <v>44</v>
      </c>
      <c r="C376" s="7" t="s">
        <v>43</v>
      </c>
      <c r="D376" s="13">
        <v>41487</v>
      </c>
      <c r="E376" s="7">
        <v>8</v>
      </c>
      <c r="F376" s="7" t="s">
        <v>45</v>
      </c>
      <c r="G376" s="7" t="s">
        <v>46</v>
      </c>
      <c r="H376" s="7" t="s">
        <v>47</v>
      </c>
      <c r="I376" s="7" t="s">
        <v>38</v>
      </c>
      <c r="J376" s="15">
        <v>1295067.8472731998</v>
      </c>
    </row>
    <row r="377" spans="1:10" ht="14.25" customHeight="1">
      <c r="A377" s="7" t="s">
        <v>32</v>
      </c>
      <c r="B377" s="7" t="s">
        <v>44</v>
      </c>
      <c r="C377" s="7" t="s">
        <v>43</v>
      </c>
      <c r="D377" s="13">
        <v>41518</v>
      </c>
      <c r="E377" s="7">
        <v>9</v>
      </c>
      <c r="F377" s="7" t="s">
        <v>45</v>
      </c>
      <c r="G377" s="7" t="s">
        <v>46</v>
      </c>
      <c r="H377" s="7" t="s">
        <v>47</v>
      </c>
      <c r="I377" s="7" t="s">
        <v>38</v>
      </c>
      <c r="J377" s="15">
        <v>1750624.8818057997</v>
      </c>
    </row>
    <row r="378" spans="1:10" ht="14.25" customHeight="1">
      <c r="A378" s="7" t="s">
        <v>32</v>
      </c>
      <c r="B378" s="7" t="s">
        <v>44</v>
      </c>
      <c r="C378" s="7" t="s">
        <v>43</v>
      </c>
      <c r="D378" s="13">
        <v>41548</v>
      </c>
      <c r="E378" s="7">
        <v>10</v>
      </c>
      <c r="F378" s="7" t="s">
        <v>45</v>
      </c>
      <c r="G378" s="7" t="s">
        <v>46</v>
      </c>
      <c r="H378" s="7" t="s">
        <v>47</v>
      </c>
      <c r="I378" s="7" t="s">
        <v>38</v>
      </c>
      <c r="J378" s="15">
        <v>1472529.3869285996</v>
      </c>
    </row>
    <row r="379" spans="1:10" ht="14.25" customHeight="1">
      <c r="A379" s="7" t="s">
        <v>32</v>
      </c>
      <c r="B379" s="7" t="s">
        <v>44</v>
      </c>
      <c r="C379" s="7" t="s">
        <v>43</v>
      </c>
      <c r="D379" s="13">
        <v>41579</v>
      </c>
      <c r="E379" s="7">
        <v>11</v>
      </c>
      <c r="F379" s="7" t="s">
        <v>45</v>
      </c>
      <c r="G379" s="7" t="s">
        <v>46</v>
      </c>
      <c r="H379" s="7" t="s">
        <v>47</v>
      </c>
      <c r="I379" s="7" t="s">
        <v>38</v>
      </c>
      <c r="J379" s="15">
        <v>1252200.4923928501</v>
      </c>
    </row>
    <row r="380" spans="1:10" ht="14.25" customHeight="1">
      <c r="A380" s="7" t="s">
        <v>32</v>
      </c>
      <c r="B380" s="7" t="s">
        <v>44</v>
      </c>
      <c r="C380" s="7" t="s">
        <v>43</v>
      </c>
      <c r="D380" s="13">
        <v>41609</v>
      </c>
      <c r="E380" s="7">
        <v>12</v>
      </c>
      <c r="F380" s="7" t="s">
        <v>45</v>
      </c>
      <c r="G380" s="7" t="s">
        <v>46</v>
      </c>
      <c r="H380" s="7" t="s">
        <v>47</v>
      </c>
      <c r="I380" s="7" t="s">
        <v>38</v>
      </c>
      <c r="J380" s="15">
        <v>1406782.6738875001</v>
      </c>
    </row>
    <row r="381" spans="1:10" ht="14.25" customHeight="1">
      <c r="A381" s="7" t="s">
        <v>32</v>
      </c>
      <c r="B381" s="7" t="s">
        <v>44</v>
      </c>
      <c r="C381" s="7" t="s">
        <v>43</v>
      </c>
      <c r="D381" s="13">
        <v>41640</v>
      </c>
      <c r="E381" s="7">
        <v>1</v>
      </c>
      <c r="F381" s="7" t="s">
        <v>45</v>
      </c>
      <c r="G381" s="7" t="s">
        <v>46</v>
      </c>
      <c r="H381" s="7" t="s">
        <v>47</v>
      </c>
      <c r="I381" s="7" t="s">
        <v>38</v>
      </c>
      <c r="J381" s="15">
        <v>1877449.5046125001</v>
      </c>
    </row>
    <row r="382" spans="1:10" ht="14.25" customHeight="1">
      <c r="A382" s="7" t="s">
        <v>32</v>
      </c>
      <c r="B382" s="7" t="s">
        <v>44</v>
      </c>
      <c r="C382" s="7" t="s">
        <v>43</v>
      </c>
      <c r="D382" s="13">
        <v>41671</v>
      </c>
      <c r="E382" s="7">
        <v>2</v>
      </c>
      <c r="F382" s="7" t="s">
        <v>45</v>
      </c>
      <c r="G382" s="7" t="s">
        <v>46</v>
      </c>
      <c r="H382" s="7" t="s">
        <v>47</v>
      </c>
      <c r="I382" s="7" t="s">
        <v>38</v>
      </c>
      <c r="J382" s="15">
        <v>1912219.1750437501</v>
      </c>
    </row>
    <row r="383" spans="1:10" ht="14.25" customHeight="1">
      <c r="A383" s="7" t="s">
        <v>32</v>
      </c>
      <c r="B383" s="7" t="s">
        <v>44</v>
      </c>
      <c r="C383" s="7" t="s">
        <v>43</v>
      </c>
      <c r="D383" s="13">
        <v>41699</v>
      </c>
      <c r="E383" s="7">
        <v>3</v>
      </c>
      <c r="F383" s="7" t="s">
        <v>45</v>
      </c>
      <c r="G383" s="7" t="s">
        <v>46</v>
      </c>
      <c r="H383" s="7" t="s">
        <v>47</v>
      </c>
      <c r="I383" s="7" t="s">
        <v>38</v>
      </c>
      <c r="J383" s="15">
        <v>2266625.1980531253</v>
      </c>
    </row>
    <row r="384" spans="1:10" ht="14.25" customHeight="1">
      <c r="A384" s="7" t="s">
        <v>32</v>
      </c>
      <c r="B384" s="7" t="s">
        <v>44</v>
      </c>
      <c r="C384" s="7" t="s">
        <v>43</v>
      </c>
      <c r="D384" s="13">
        <v>41730</v>
      </c>
      <c r="E384" s="7">
        <v>4</v>
      </c>
      <c r="F384" s="7" t="s">
        <v>45</v>
      </c>
      <c r="G384" s="7" t="s">
        <v>46</v>
      </c>
      <c r="H384" s="7" t="s">
        <v>47</v>
      </c>
      <c r="I384" s="7" t="s">
        <v>38</v>
      </c>
      <c r="J384" s="15">
        <v>2234200.5744250002</v>
      </c>
    </row>
    <row r="385" spans="1:10" ht="14.25" customHeight="1">
      <c r="A385" s="7" t="s">
        <v>32</v>
      </c>
      <c r="B385" s="7" t="s">
        <v>44</v>
      </c>
      <c r="C385" s="7" t="s">
        <v>43</v>
      </c>
      <c r="D385" s="13">
        <v>41760</v>
      </c>
      <c r="E385" s="7">
        <v>5</v>
      </c>
      <c r="F385" s="7" t="s">
        <v>45</v>
      </c>
      <c r="G385" s="7" t="s">
        <v>46</v>
      </c>
      <c r="H385" s="7" t="s">
        <v>47</v>
      </c>
      <c r="I385" s="7" t="s">
        <v>38</v>
      </c>
      <c r="J385" s="15">
        <v>2593715.6428375002</v>
      </c>
    </row>
    <row r="386" spans="1:10" ht="14.25" customHeight="1">
      <c r="A386" s="7" t="s">
        <v>32</v>
      </c>
      <c r="B386" s="7" t="s">
        <v>44</v>
      </c>
      <c r="C386" s="7" t="s">
        <v>43</v>
      </c>
      <c r="D386" s="13">
        <v>41791</v>
      </c>
      <c r="E386" s="7">
        <v>6</v>
      </c>
      <c r="F386" s="7" t="s">
        <v>45</v>
      </c>
      <c r="G386" s="7" t="s">
        <v>46</v>
      </c>
      <c r="H386" s="7" t="s">
        <v>47</v>
      </c>
      <c r="I386" s="7" t="s">
        <v>38</v>
      </c>
      <c r="J386" s="15">
        <v>2274807.7859325004</v>
      </c>
    </row>
    <row r="387" spans="1:10" ht="14.25" customHeight="1">
      <c r="A387" s="7" t="s">
        <v>32</v>
      </c>
      <c r="B387" s="7" t="s">
        <v>44</v>
      </c>
      <c r="C387" s="7" t="s">
        <v>43</v>
      </c>
      <c r="D387" s="13">
        <v>41456</v>
      </c>
      <c r="E387" s="7">
        <v>7</v>
      </c>
      <c r="F387" s="7" t="s">
        <v>45</v>
      </c>
      <c r="G387" s="7" t="s">
        <v>48</v>
      </c>
      <c r="H387" s="7" t="s">
        <v>49</v>
      </c>
      <c r="I387" s="7" t="s">
        <v>38</v>
      </c>
      <c r="J387" s="15">
        <v>895736.75638589996</v>
      </c>
    </row>
    <row r="388" spans="1:10" ht="14.25" customHeight="1">
      <c r="A388" s="7" t="s">
        <v>32</v>
      </c>
      <c r="B388" s="7" t="s">
        <v>44</v>
      </c>
      <c r="C388" s="7" t="s">
        <v>43</v>
      </c>
      <c r="D388" s="13">
        <v>41487</v>
      </c>
      <c r="E388" s="7">
        <v>8</v>
      </c>
      <c r="F388" s="7" t="s">
        <v>45</v>
      </c>
      <c r="G388" s="7" t="s">
        <v>48</v>
      </c>
      <c r="H388" s="7" t="s">
        <v>49</v>
      </c>
      <c r="I388" s="7" t="s">
        <v>38</v>
      </c>
      <c r="J388" s="15">
        <v>713608.81380359991</v>
      </c>
    </row>
    <row r="389" spans="1:10" ht="14.25" customHeight="1">
      <c r="A389" s="7" t="s">
        <v>32</v>
      </c>
      <c r="B389" s="7" t="s">
        <v>44</v>
      </c>
      <c r="C389" s="7" t="s">
        <v>43</v>
      </c>
      <c r="D389" s="13">
        <v>41518</v>
      </c>
      <c r="E389" s="7">
        <v>9</v>
      </c>
      <c r="F389" s="7" t="s">
        <v>45</v>
      </c>
      <c r="G389" s="7" t="s">
        <v>48</v>
      </c>
      <c r="H389" s="7" t="s">
        <v>49</v>
      </c>
      <c r="I389" s="7" t="s">
        <v>38</v>
      </c>
      <c r="J389" s="15">
        <v>964630.03691340005</v>
      </c>
    </row>
    <row r="390" spans="1:10" ht="14.25" customHeight="1">
      <c r="A390" s="7" t="s">
        <v>32</v>
      </c>
      <c r="B390" s="7" t="s">
        <v>44</v>
      </c>
      <c r="C390" s="7" t="s">
        <v>43</v>
      </c>
      <c r="D390" s="13">
        <v>41548</v>
      </c>
      <c r="E390" s="7">
        <v>10</v>
      </c>
      <c r="F390" s="7" t="s">
        <v>45</v>
      </c>
      <c r="G390" s="7" t="s">
        <v>48</v>
      </c>
      <c r="H390" s="7" t="s">
        <v>49</v>
      </c>
      <c r="I390" s="7" t="s">
        <v>38</v>
      </c>
      <c r="J390" s="15">
        <v>811393.74381779996</v>
      </c>
    </row>
    <row r="391" spans="1:10" ht="14.25" customHeight="1">
      <c r="A391" s="7" t="s">
        <v>32</v>
      </c>
      <c r="B391" s="7" t="s">
        <v>44</v>
      </c>
      <c r="C391" s="7" t="s">
        <v>43</v>
      </c>
      <c r="D391" s="13">
        <v>41579</v>
      </c>
      <c r="E391" s="7">
        <v>11</v>
      </c>
      <c r="F391" s="7" t="s">
        <v>45</v>
      </c>
      <c r="G391" s="7" t="s">
        <v>48</v>
      </c>
      <c r="H391" s="7" t="s">
        <v>49</v>
      </c>
      <c r="I391" s="7" t="s">
        <v>38</v>
      </c>
      <c r="J391" s="15">
        <v>689988.02642055007</v>
      </c>
    </row>
    <row r="392" spans="1:10" ht="14.25" customHeight="1">
      <c r="A392" s="7" t="s">
        <v>32</v>
      </c>
      <c r="B392" s="7" t="s">
        <v>44</v>
      </c>
      <c r="C392" s="7" t="s">
        <v>43</v>
      </c>
      <c r="D392" s="13">
        <v>41609</v>
      </c>
      <c r="E392" s="7">
        <v>12</v>
      </c>
      <c r="F392" s="7" t="s">
        <v>45</v>
      </c>
      <c r="G392" s="7" t="s">
        <v>48</v>
      </c>
      <c r="H392" s="7" t="s">
        <v>49</v>
      </c>
      <c r="I392" s="7" t="s">
        <v>38</v>
      </c>
      <c r="J392" s="15">
        <v>775165.96316250006</v>
      </c>
    </row>
    <row r="393" spans="1:10" ht="14.25" customHeight="1">
      <c r="A393" s="7" t="s">
        <v>32</v>
      </c>
      <c r="B393" s="7" t="s">
        <v>44</v>
      </c>
      <c r="C393" s="7" t="s">
        <v>43</v>
      </c>
      <c r="D393" s="13">
        <v>41640</v>
      </c>
      <c r="E393" s="7">
        <v>1</v>
      </c>
      <c r="F393" s="7" t="s">
        <v>45</v>
      </c>
      <c r="G393" s="7" t="s">
        <v>48</v>
      </c>
      <c r="H393" s="7" t="s">
        <v>49</v>
      </c>
      <c r="I393" s="7" t="s">
        <v>38</v>
      </c>
      <c r="J393" s="15">
        <v>1034512.9923375</v>
      </c>
    </row>
    <row r="394" spans="1:10" ht="14.25" customHeight="1">
      <c r="A394" s="7" t="s">
        <v>32</v>
      </c>
      <c r="B394" s="7" t="s">
        <v>44</v>
      </c>
      <c r="C394" s="7" t="s">
        <v>43</v>
      </c>
      <c r="D394" s="13">
        <v>41671</v>
      </c>
      <c r="E394" s="7">
        <v>2</v>
      </c>
      <c r="F394" s="7" t="s">
        <v>45</v>
      </c>
      <c r="G394" s="7" t="s">
        <v>48</v>
      </c>
      <c r="H394" s="7" t="s">
        <v>49</v>
      </c>
      <c r="I394" s="7" t="s">
        <v>38</v>
      </c>
      <c r="J394" s="15">
        <v>888365.66788124992</v>
      </c>
    </row>
    <row r="395" spans="1:10" ht="14.25" customHeight="1">
      <c r="A395" s="7" t="s">
        <v>32</v>
      </c>
      <c r="B395" s="7" t="s">
        <v>44</v>
      </c>
      <c r="C395" s="7" t="s">
        <v>43</v>
      </c>
      <c r="D395" s="13">
        <v>41699</v>
      </c>
      <c r="E395" s="7">
        <v>3</v>
      </c>
      <c r="F395" s="7" t="s">
        <v>45</v>
      </c>
      <c r="G395" s="7" t="s">
        <v>48</v>
      </c>
      <c r="H395" s="7" t="s">
        <v>49</v>
      </c>
      <c r="I395" s="7" t="s">
        <v>38</v>
      </c>
      <c r="J395" s="15">
        <v>1248956.7417843752</v>
      </c>
    </row>
    <row r="396" spans="1:10" ht="14.25" customHeight="1">
      <c r="A396" s="7" t="s">
        <v>32</v>
      </c>
      <c r="B396" s="7" t="s">
        <v>44</v>
      </c>
      <c r="C396" s="7" t="s">
        <v>43</v>
      </c>
      <c r="D396" s="13">
        <v>41730</v>
      </c>
      <c r="E396" s="7">
        <v>4</v>
      </c>
      <c r="F396" s="7" t="s">
        <v>45</v>
      </c>
      <c r="G396" s="7" t="s">
        <v>48</v>
      </c>
      <c r="H396" s="7" t="s">
        <v>49</v>
      </c>
      <c r="I396" s="7" t="s">
        <v>38</v>
      </c>
      <c r="J396" s="15">
        <v>680069.70427499991</v>
      </c>
    </row>
    <row r="397" spans="1:10" ht="14.25" customHeight="1">
      <c r="A397" s="7" t="s">
        <v>32</v>
      </c>
      <c r="B397" s="7" t="s">
        <v>44</v>
      </c>
      <c r="C397" s="7" t="s">
        <v>43</v>
      </c>
      <c r="D397" s="13">
        <v>41760</v>
      </c>
      <c r="E397" s="7">
        <v>5</v>
      </c>
      <c r="F397" s="7" t="s">
        <v>45</v>
      </c>
      <c r="G397" s="7" t="s">
        <v>48</v>
      </c>
      <c r="H397" s="7" t="s">
        <v>49</v>
      </c>
      <c r="I397" s="7" t="s">
        <v>38</v>
      </c>
      <c r="J397" s="15">
        <v>878169.84401249979</v>
      </c>
    </row>
    <row r="398" spans="1:10" ht="14.25" customHeight="1">
      <c r="A398" s="7" t="s">
        <v>32</v>
      </c>
      <c r="B398" s="7" t="s">
        <v>44</v>
      </c>
      <c r="C398" s="7" t="s">
        <v>43</v>
      </c>
      <c r="D398" s="13">
        <v>41791</v>
      </c>
      <c r="E398" s="7">
        <v>6</v>
      </c>
      <c r="F398" s="7" t="s">
        <v>45</v>
      </c>
      <c r="G398" s="7" t="s">
        <v>48</v>
      </c>
      <c r="H398" s="7" t="s">
        <v>49</v>
      </c>
      <c r="I398" s="7" t="s">
        <v>38</v>
      </c>
      <c r="J398" s="15">
        <v>1253465.5146975003</v>
      </c>
    </row>
    <row r="399" spans="1:10" ht="14.25" customHeight="1">
      <c r="A399" s="7" t="s">
        <v>32</v>
      </c>
      <c r="B399" s="7" t="s">
        <v>44</v>
      </c>
      <c r="C399" s="7" t="s">
        <v>43</v>
      </c>
      <c r="D399" s="13">
        <v>41456</v>
      </c>
      <c r="E399" s="7">
        <v>7</v>
      </c>
      <c r="F399" s="7" t="s">
        <v>45</v>
      </c>
      <c r="G399" s="7" t="s">
        <v>48</v>
      </c>
      <c r="H399" s="7" t="s">
        <v>50</v>
      </c>
      <c r="I399" s="7" t="s">
        <v>38</v>
      </c>
      <c r="J399" s="15">
        <v>829385.88554250007</v>
      </c>
    </row>
    <row r="400" spans="1:10" ht="14.25" customHeight="1">
      <c r="A400" s="7" t="s">
        <v>32</v>
      </c>
      <c r="B400" s="7" t="s">
        <v>44</v>
      </c>
      <c r="C400" s="7" t="s">
        <v>43</v>
      </c>
      <c r="D400" s="13">
        <v>41487</v>
      </c>
      <c r="E400" s="7">
        <v>8</v>
      </c>
      <c r="F400" s="7" t="s">
        <v>45</v>
      </c>
      <c r="G400" s="7" t="s">
        <v>48</v>
      </c>
      <c r="H400" s="7" t="s">
        <v>50</v>
      </c>
      <c r="I400" s="7" t="s">
        <v>38</v>
      </c>
      <c r="J400" s="15">
        <v>660748.90166999993</v>
      </c>
    </row>
    <row r="401" spans="1:10" ht="14.25" customHeight="1">
      <c r="A401" s="7" t="s">
        <v>32</v>
      </c>
      <c r="B401" s="7" t="s">
        <v>44</v>
      </c>
      <c r="C401" s="7" t="s">
        <v>43</v>
      </c>
      <c r="D401" s="13">
        <v>41518</v>
      </c>
      <c r="E401" s="7">
        <v>9</v>
      </c>
      <c r="F401" s="7" t="s">
        <v>45</v>
      </c>
      <c r="G401" s="7" t="s">
        <v>48</v>
      </c>
      <c r="H401" s="7" t="s">
        <v>50</v>
      </c>
      <c r="I401" s="7" t="s">
        <v>38</v>
      </c>
      <c r="J401" s="15">
        <v>893175.96010499995</v>
      </c>
    </row>
    <row r="402" spans="1:10" ht="14.25" customHeight="1">
      <c r="A402" s="7" t="s">
        <v>32</v>
      </c>
      <c r="B402" s="7" t="s">
        <v>44</v>
      </c>
      <c r="C402" s="7" t="s">
        <v>43</v>
      </c>
      <c r="D402" s="13">
        <v>41548</v>
      </c>
      <c r="E402" s="7">
        <v>10</v>
      </c>
      <c r="F402" s="7" t="s">
        <v>45</v>
      </c>
      <c r="G402" s="7" t="s">
        <v>48</v>
      </c>
      <c r="H402" s="7" t="s">
        <v>50</v>
      </c>
      <c r="I402" s="7" t="s">
        <v>38</v>
      </c>
      <c r="J402" s="15">
        <v>751290.50353499991</v>
      </c>
    </row>
    <row r="403" spans="1:10" ht="14.25" customHeight="1">
      <c r="A403" s="7" t="s">
        <v>32</v>
      </c>
      <c r="B403" s="7" t="s">
        <v>44</v>
      </c>
      <c r="C403" s="7" t="s">
        <v>43</v>
      </c>
      <c r="D403" s="13">
        <v>41579</v>
      </c>
      <c r="E403" s="7">
        <v>11</v>
      </c>
      <c r="F403" s="7" t="s">
        <v>45</v>
      </c>
      <c r="G403" s="7" t="s">
        <v>48</v>
      </c>
      <c r="H403" s="7" t="s">
        <v>50</v>
      </c>
      <c r="I403" s="7" t="s">
        <v>38</v>
      </c>
      <c r="J403" s="15">
        <v>638877.80224125006</v>
      </c>
    </row>
    <row r="404" spans="1:10" ht="14.25" customHeight="1">
      <c r="A404" s="7" t="s">
        <v>32</v>
      </c>
      <c r="B404" s="7" t="s">
        <v>44</v>
      </c>
      <c r="C404" s="7" t="s">
        <v>43</v>
      </c>
      <c r="D404" s="13">
        <v>41609</v>
      </c>
      <c r="E404" s="7">
        <v>12</v>
      </c>
      <c r="F404" s="7" t="s">
        <v>45</v>
      </c>
      <c r="G404" s="7" t="s">
        <v>48</v>
      </c>
      <c r="H404" s="7" t="s">
        <v>50</v>
      </c>
      <c r="I404" s="7" t="s">
        <v>38</v>
      </c>
      <c r="J404" s="15">
        <v>717746.26218750002</v>
      </c>
    </row>
    <row r="405" spans="1:10" ht="14.25" customHeight="1">
      <c r="A405" s="7" t="s">
        <v>32</v>
      </c>
      <c r="B405" s="7" t="s">
        <v>44</v>
      </c>
      <c r="C405" s="7" t="s">
        <v>43</v>
      </c>
      <c r="D405" s="13">
        <v>41640</v>
      </c>
      <c r="E405" s="7">
        <v>1</v>
      </c>
      <c r="F405" s="7" t="s">
        <v>45</v>
      </c>
      <c r="G405" s="7" t="s">
        <v>48</v>
      </c>
      <c r="H405" s="7" t="s">
        <v>50</v>
      </c>
      <c r="I405" s="7" t="s">
        <v>38</v>
      </c>
      <c r="J405" s="15">
        <v>957882.40031249996</v>
      </c>
    </row>
    <row r="406" spans="1:10" ht="14.25" customHeight="1">
      <c r="A406" s="7" t="s">
        <v>32</v>
      </c>
      <c r="B406" s="7" t="s">
        <v>44</v>
      </c>
      <c r="C406" s="7" t="s">
        <v>43</v>
      </c>
      <c r="D406" s="13">
        <v>41671</v>
      </c>
      <c r="E406" s="7">
        <v>2</v>
      </c>
      <c r="F406" s="7" t="s">
        <v>45</v>
      </c>
      <c r="G406" s="7" t="s">
        <v>48</v>
      </c>
      <c r="H406" s="7" t="s">
        <v>50</v>
      </c>
      <c r="I406" s="7" t="s">
        <v>38</v>
      </c>
      <c r="J406" s="15">
        <v>822560.80359374988</v>
      </c>
    </row>
    <row r="407" spans="1:10" ht="14.25" customHeight="1">
      <c r="A407" s="7" t="s">
        <v>32</v>
      </c>
      <c r="B407" s="7" t="s">
        <v>44</v>
      </c>
      <c r="C407" s="7" t="s">
        <v>43</v>
      </c>
      <c r="D407" s="13">
        <v>41699</v>
      </c>
      <c r="E407" s="7">
        <v>3</v>
      </c>
      <c r="F407" s="7" t="s">
        <v>45</v>
      </c>
      <c r="G407" s="7" t="s">
        <v>48</v>
      </c>
      <c r="H407" s="7" t="s">
        <v>50</v>
      </c>
      <c r="I407" s="7" t="s">
        <v>38</v>
      </c>
      <c r="J407" s="15">
        <v>1156441.4275781249</v>
      </c>
    </row>
    <row r="408" spans="1:10" ht="14.25" customHeight="1">
      <c r="A408" s="7" t="s">
        <v>32</v>
      </c>
      <c r="B408" s="7" t="s">
        <v>44</v>
      </c>
      <c r="C408" s="7" t="s">
        <v>43</v>
      </c>
      <c r="D408" s="13">
        <v>41730</v>
      </c>
      <c r="E408" s="7">
        <v>4</v>
      </c>
      <c r="F408" s="7" t="s">
        <v>45</v>
      </c>
      <c r="G408" s="7" t="s">
        <v>48</v>
      </c>
      <c r="H408" s="7" t="s">
        <v>50</v>
      </c>
      <c r="I408" s="7" t="s">
        <v>38</v>
      </c>
      <c r="J408" s="15">
        <v>629694.17062500003</v>
      </c>
    </row>
    <row r="409" spans="1:10" ht="14.25" customHeight="1">
      <c r="A409" s="7" t="s">
        <v>32</v>
      </c>
      <c r="B409" s="7" t="s">
        <v>44</v>
      </c>
      <c r="C409" s="7" t="s">
        <v>43</v>
      </c>
      <c r="D409" s="13">
        <v>41760</v>
      </c>
      <c r="E409" s="7">
        <v>5</v>
      </c>
      <c r="F409" s="7" t="s">
        <v>45</v>
      </c>
      <c r="G409" s="7" t="s">
        <v>48</v>
      </c>
      <c r="H409" s="7" t="s">
        <v>50</v>
      </c>
      <c r="I409" s="7" t="s">
        <v>38</v>
      </c>
      <c r="J409" s="15">
        <v>813120.22593749978</v>
      </c>
    </row>
    <row r="410" spans="1:10" ht="14.25" customHeight="1">
      <c r="A410" s="7" t="s">
        <v>32</v>
      </c>
      <c r="B410" s="7" t="s">
        <v>44</v>
      </c>
      <c r="C410" s="7" t="s">
        <v>43</v>
      </c>
      <c r="D410" s="13">
        <v>41791</v>
      </c>
      <c r="E410" s="7">
        <v>6</v>
      </c>
      <c r="F410" s="7" t="s">
        <v>45</v>
      </c>
      <c r="G410" s="7" t="s">
        <v>48</v>
      </c>
      <c r="H410" s="7" t="s">
        <v>50</v>
      </c>
      <c r="I410" s="7" t="s">
        <v>38</v>
      </c>
      <c r="J410" s="15">
        <v>1160616.2173125001</v>
      </c>
    </row>
    <row r="411" spans="1:10" ht="14.25" customHeight="1">
      <c r="A411" s="7" t="s">
        <v>32</v>
      </c>
      <c r="B411" s="7" t="s">
        <v>44</v>
      </c>
      <c r="C411" s="7" t="s">
        <v>43</v>
      </c>
      <c r="D411" s="13">
        <v>41456</v>
      </c>
      <c r="E411" s="7">
        <v>7</v>
      </c>
      <c r="F411" s="7" t="s">
        <v>45</v>
      </c>
      <c r="G411" s="7" t="s">
        <v>51</v>
      </c>
      <c r="H411" s="7" t="s">
        <v>52</v>
      </c>
      <c r="I411" s="7" t="s">
        <v>38</v>
      </c>
      <c r="J411" s="15">
        <v>716589.40510871995</v>
      </c>
    </row>
    <row r="412" spans="1:10" ht="14.25" customHeight="1">
      <c r="A412" s="7" t="s">
        <v>32</v>
      </c>
      <c r="B412" s="7" t="s">
        <v>44</v>
      </c>
      <c r="C412" s="7" t="s">
        <v>43</v>
      </c>
      <c r="D412" s="13">
        <v>41487</v>
      </c>
      <c r="E412" s="7">
        <v>8</v>
      </c>
      <c r="F412" s="7" t="s">
        <v>45</v>
      </c>
      <c r="G412" s="7" t="s">
        <v>51</v>
      </c>
      <c r="H412" s="7" t="s">
        <v>52</v>
      </c>
      <c r="I412" s="7" t="s">
        <v>38</v>
      </c>
      <c r="J412" s="15">
        <v>570887.05104287993</v>
      </c>
    </row>
    <row r="413" spans="1:10" ht="14.25" customHeight="1">
      <c r="A413" s="7" t="s">
        <v>32</v>
      </c>
      <c r="B413" s="7" t="s">
        <v>44</v>
      </c>
      <c r="C413" s="7" t="s">
        <v>43</v>
      </c>
      <c r="D413" s="13">
        <v>41518</v>
      </c>
      <c r="E413" s="7">
        <v>9</v>
      </c>
      <c r="F413" s="7" t="s">
        <v>45</v>
      </c>
      <c r="G413" s="7" t="s">
        <v>51</v>
      </c>
      <c r="H413" s="7" t="s">
        <v>52</v>
      </c>
      <c r="I413" s="7" t="s">
        <v>38</v>
      </c>
      <c r="J413" s="15">
        <v>771704.02953071985</v>
      </c>
    </row>
    <row r="414" spans="1:10" ht="14.25" customHeight="1">
      <c r="A414" s="7" t="s">
        <v>32</v>
      </c>
      <c r="B414" s="7" t="s">
        <v>44</v>
      </c>
      <c r="C414" s="7" t="s">
        <v>43</v>
      </c>
      <c r="D414" s="13">
        <v>41548</v>
      </c>
      <c r="E414" s="7">
        <v>10</v>
      </c>
      <c r="F414" s="7" t="s">
        <v>45</v>
      </c>
      <c r="G414" s="7" t="s">
        <v>51</v>
      </c>
      <c r="H414" s="7" t="s">
        <v>52</v>
      </c>
      <c r="I414" s="7" t="s">
        <v>38</v>
      </c>
      <c r="J414" s="15">
        <v>649114.99505423987</v>
      </c>
    </row>
    <row r="415" spans="1:10" ht="14.25" customHeight="1">
      <c r="A415" s="7" t="s">
        <v>32</v>
      </c>
      <c r="B415" s="7" t="s">
        <v>44</v>
      </c>
      <c r="C415" s="7" t="s">
        <v>43</v>
      </c>
      <c r="D415" s="13">
        <v>41579</v>
      </c>
      <c r="E415" s="7">
        <v>11</v>
      </c>
      <c r="F415" s="7" t="s">
        <v>45</v>
      </c>
      <c r="G415" s="7" t="s">
        <v>51</v>
      </c>
      <c r="H415" s="7" t="s">
        <v>52</v>
      </c>
      <c r="I415" s="7" t="s">
        <v>38</v>
      </c>
      <c r="J415" s="15">
        <v>551990.42113644001</v>
      </c>
    </row>
    <row r="416" spans="1:10" ht="14.25" customHeight="1">
      <c r="A416" s="7" t="s">
        <v>32</v>
      </c>
      <c r="B416" s="7" t="s">
        <v>44</v>
      </c>
      <c r="C416" s="7" t="s">
        <v>43</v>
      </c>
      <c r="D416" s="13">
        <v>41609</v>
      </c>
      <c r="E416" s="7">
        <v>12</v>
      </c>
      <c r="F416" s="7" t="s">
        <v>45</v>
      </c>
      <c r="G416" s="7" t="s">
        <v>51</v>
      </c>
      <c r="H416" s="7" t="s">
        <v>52</v>
      </c>
      <c r="I416" s="7" t="s">
        <v>38</v>
      </c>
      <c r="J416" s="15">
        <v>620132.77052999998</v>
      </c>
    </row>
    <row r="417" spans="1:10" ht="14.25" customHeight="1">
      <c r="A417" s="7" t="s">
        <v>32</v>
      </c>
      <c r="B417" s="7" t="s">
        <v>44</v>
      </c>
      <c r="C417" s="7" t="s">
        <v>43</v>
      </c>
      <c r="D417" s="13">
        <v>41640</v>
      </c>
      <c r="E417" s="7">
        <v>1</v>
      </c>
      <c r="F417" s="7" t="s">
        <v>45</v>
      </c>
      <c r="G417" s="7" t="s">
        <v>51</v>
      </c>
      <c r="H417" s="7" t="s">
        <v>52</v>
      </c>
      <c r="I417" s="7" t="s">
        <v>38</v>
      </c>
      <c r="J417" s="15">
        <v>827610.39387000003</v>
      </c>
    </row>
    <row r="418" spans="1:10" ht="14.25" customHeight="1">
      <c r="A418" s="7" t="s">
        <v>32</v>
      </c>
      <c r="B418" s="7" t="s">
        <v>44</v>
      </c>
      <c r="C418" s="7" t="s">
        <v>43</v>
      </c>
      <c r="D418" s="13">
        <v>41671</v>
      </c>
      <c r="E418" s="7">
        <v>2</v>
      </c>
      <c r="F418" s="7" t="s">
        <v>45</v>
      </c>
      <c r="G418" s="7" t="s">
        <v>51</v>
      </c>
      <c r="H418" s="7" t="s">
        <v>52</v>
      </c>
      <c r="I418" s="7" t="s">
        <v>38</v>
      </c>
      <c r="J418" s="15">
        <v>710692.53430499986</v>
      </c>
    </row>
    <row r="419" spans="1:10" ht="14.25" customHeight="1">
      <c r="A419" s="7" t="s">
        <v>32</v>
      </c>
      <c r="B419" s="7" t="s">
        <v>44</v>
      </c>
      <c r="C419" s="7" t="s">
        <v>43</v>
      </c>
      <c r="D419" s="13">
        <v>41699</v>
      </c>
      <c r="E419" s="7">
        <v>3</v>
      </c>
      <c r="F419" s="7" t="s">
        <v>45</v>
      </c>
      <c r="G419" s="7" t="s">
        <v>51</v>
      </c>
      <c r="H419" s="7" t="s">
        <v>52</v>
      </c>
      <c r="I419" s="7" t="s">
        <v>38</v>
      </c>
      <c r="J419" s="15">
        <v>999165.39342749992</v>
      </c>
    </row>
    <row r="420" spans="1:10" ht="14.25" customHeight="1">
      <c r="A420" s="7" t="s">
        <v>32</v>
      </c>
      <c r="B420" s="7" t="s">
        <v>44</v>
      </c>
      <c r="C420" s="7" t="s">
        <v>43</v>
      </c>
      <c r="D420" s="13">
        <v>41730</v>
      </c>
      <c r="E420" s="7">
        <v>4</v>
      </c>
      <c r="F420" s="7" t="s">
        <v>45</v>
      </c>
      <c r="G420" s="7" t="s">
        <v>51</v>
      </c>
      <c r="H420" s="7" t="s">
        <v>52</v>
      </c>
      <c r="I420" s="7" t="s">
        <v>38</v>
      </c>
      <c r="J420" s="15">
        <v>544055.76341999997</v>
      </c>
    </row>
    <row r="421" spans="1:10" ht="14.25" customHeight="1">
      <c r="A421" s="7" t="s">
        <v>32</v>
      </c>
      <c r="B421" s="7" t="s">
        <v>44</v>
      </c>
      <c r="C421" s="7" t="s">
        <v>43</v>
      </c>
      <c r="D421" s="13">
        <v>41760</v>
      </c>
      <c r="E421" s="7">
        <v>5</v>
      </c>
      <c r="F421" s="7" t="s">
        <v>45</v>
      </c>
      <c r="G421" s="7" t="s">
        <v>51</v>
      </c>
      <c r="H421" s="7" t="s">
        <v>52</v>
      </c>
      <c r="I421" s="7" t="s">
        <v>38</v>
      </c>
      <c r="J421" s="15">
        <v>702535.87520999974</v>
      </c>
    </row>
    <row r="422" spans="1:10" ht="14.25" customHeight="1">
      <c r="A422" s="7" t="s">
        <v>32</v>
      </c>
      <c r="B422" s="7" t="s">
        <v>44</v>
      </c>
      <c r="C422" s="7" t="s">
        <v>43</v>
      </c>
      <c r="D422" s="13">
        <v>41791</v>
      </c>
      <c r="E422" s="7">
        <v>6</v>
      </c>
      <c r="F422" s="7" t="s">
        <v>45</v>
      </c>
      <c r="G422" s="7" t="s">
        <v>51</v>
      </c>
      <c r="H422" s="7" t="s">
        <v>52</v>
      </c>
      <c r="I422" s="7" t="s">
        <v>38</v>
      </c>
      <c r="J422" s="15">
        <v>1002772.411758</v>
      </c>
    </row>
    <row r="423" spans="1:10" ht="14.25" customHeight="1">
      <c r="A423" s="7" t="s">
        <v>32</v>
      </c>
      <c r="B423" s="7" t="s">
        <v>44</v>
      </c>
      <c r="C423" s="7" t="s">
        <v>43</v>
      </c>
      <c r="D423" s="13">
        <v>41456</v>
      </c>
      <c r="E423" s="7">
        <v>7</v>
      </c>
      <c r="F423" s="7" t="s">
        <v>45</v>
      </c>
      <c r="G423" s="7" t="s">
        <v>51</v>
      </c>
      <c r="H423" s="7" t="s">
        <v>53</v>
      </c>
      <c r="I423" s="7" t="s">
        <v>38</v>
      </c>
      <c r="J423" s="15">
        <v>251329.05622500001</v>
      </c>
    </row>
    <row r="424" spans="1:10" ht="14.25" customHeight="1">
      <c r="A424" s="7" t="s">
        <v>32</v>
      </c>
      <c r="B424" s="7" t="s">
        <v>44</v>
      </c>
      <c r="C424" s="7" t="s">
        <v>43</v>
      </c>
      <c r="D424" s="13">
        <v>41487</v>
      </c>
      <c r="E424" s="7">
        <v>8</v>
      </c>
      <c r="F424" s="7" t="s">
        <v>45</v>
      </c>
      <c r="G424" s="7" t="s">
        <v>51</v>
      </c>
      <c r="H424" s="7" t="s">
        <v>53</v>
      </c>
      <c r="I424" s="7" t="s">
        <v>38</v>
      </c>
      <c r="J424" s="15">
        <v>200226.9399</v>
      </c>
    </row>
    <row r="425" spans="1:10" ht="14.25" customHeight="1">
      <c r="A425" s="7" t="s">
        <v>32</v>
      </c>
      <c r="B425" s="7" t="s">
        <v>44</v>
      </c>
      <c r="C425" s="7" t="s">
        <v>43</v>
      </c>
      <c r="D425" s="13">
        <v>41518</v>
      </c>
      <c r="E425" s="7">
        <v>9</v>
      </c>
      <c r="F425" s="7" t="s">
        <v>45</v>
      </c>
      <c r="G425" s="7" t="s">
        <v>51</v>
      </c>
      <c r="H425" s="7" t="s">
        <v>53</v>
      </c>
      <c r="I425" s="7" t="s">
        <v>38</v>
      </c>
      <c r="J425" s="15">
        <v>270659.38184999995</v>
      </c>
    </row>
    <row r="426" spans="1:10" ht="14.25" customHeight="1">
      <c r="A426" s="7" t="s">
        <v>32</v>
      </c>
      <c r="B426" s="7" t="s">
        <v>44</v>
      </c>
      <c r="C426" s="7" t="s">
        <v>43</v>
      </c>
      <c r="D426" s="13">
        <v>41548</v>
      </c>
      <c r="E426" s="7">
        <v>10</v>
      </c>
      <c r="F426" s="7" t="s">
        <v>45</v>
      </c>
      <c r="G426" s="7" t="s">
        <v>51</v>
      </c>
      <c r="H426" s="7" t="s">
        <v>53</v>
      </c>
      <c r="I426" s="7" t="s">
        <v>38</v>
      </c>
      <c r="J426" s="15">
        <v>227663.78894999996</v>
      </c>
    </row>
    <row r="427" spans="1:10" ht="14.25" customHeight="1">
      <c r="A427" s="7" t="s">
        <v>32</v>
      </c>
      <c r="B427" s="7" t="s">
        <v>44</v>
      </c>
      <c r="C427" s="7" t="s">
        <v>43</v>
      </c>
      <c r="D427" s="13">
        <v>41579</v>
      </c>
      <c r="E427" s="7">
        <v>11</v>
      </c>
      <c r="F427" s="7" t="s">
        <v>45</v>
      </c>
      <c r="G427" s="7" t="s">
        <v>51</v>
      </c>
      <c r="H427" s="7" t="s">
        <v>53</v>
      </c>
      <c r="I427" s="7" t="s">
        <v>38</v>
      </c>
      <c r="J427" s="15">
        <v>193599.33401250001</v>
      </c>
    </row>
    <row r="428" spans="1:10" ht="14.25" customHeight="1">
      <c r="A428" s="7" t="s">
        <v>32</v>
      </c>
      <c r="B428" s="7" t="s">
        <v>44</v>
      </c>
      <c r="C428" s="7" t="s">
        <v>43</v>
      </c>
      <c r="D428" s="13">
        <v>41609</v>
      </c>
      <c r="E428" s="7">
        <v>12</v>
      </c>
      <c r="F428" s="7" t="s">
        <v>45</v>
      </c>
      <c r="G428" s="7" t="s">
        <v>51</v>
      </c>
      <c r="H428" s="7" t="s">
        <v>53</v>
      </c>
      <c r="I428" s="7" t="s">
        <v>38</v>
      </c>
      <c r="J428" s="15">
        <v>143549.25243750002</v>
      </c>
    </row>
    <row r="429" spans="1:10" ht="14.25" customHeight="1">
      <c r="A429" s="7" t="s">
        <v>32</v>
      </c>
      <c r="B429" s="7" t="s">
        <v>44</v>
      </c>
      <c r="C429" s="7" t="s">
        <v>43</v>
      </c>
      <c r="D429" s="13">
        <v>41640</v>
      </c>
      <c r="E429" s="7">
        <v>1</v>
      </c>
      <c r="F429" s="7" t="s">
        <v>45</v>
      </c>
      <c r="G429" s="7" t="s">
        <v>51</v>
      </c>
      <c r="H429" s="7" t="s">
        <v>53</v>
      </c>
      <c r="I429" s="7" t="s">
        <v>38</v>
      </c>
      <c r="J429" s="15">
        <v>153261.18405000001</v>
      </c>
    </row>
    <row r="430" spans="1:10" ht="14.25" customHeight="1">
      <c r="A430" s="7" t="s">
        <v>32</v>
      </c>
      <c r="B430" s="7" t="s">
        <v>44</v>
      </c>
      <c r="C430" s="7" t="s">
        <v>43</v>
      </c>
      <c r="D430" s="13">
        <v>41671</v>
      </c>
      <c r="E430" s="7">
        <v>2</v>
      </c>
      <c r="F430" s="7" t="s">
        <v>45</v>
      </c>
      <c r="G430" s="7" t="s">
        <v>51</v>
      </c>
      <c r="H430" s="7" t="s">
        <v>53</v>
      </c>
      <c r="I430" s="7" t="s">
        <v>38</v>
      </c>
      <c r="J430" s="15">
        <v>131609.72857499999</v>
      </c>
    </row>
    <row r="431" spans="1:10" ht="14.25" customHeight="1">
      <c r="A431" s="7" t="s">
        <v>32</v>
      </c>
      <c r="B431" s="7" t="s">
        <v>44</v>
      </c>
      <c r="C431" s="7" t="s">
        <v>43</v>
      </c>
      <c r="D431" s="13">
        <v>41699</v>
      </c>
      <c r="E431" s="7">
        <v>3</v>
      </c>
      <c r="F431" s="7" t="s">
        <v>45</v>
      </c>
      <c r="G431" s="7" t="s">
        <v>51</v>
      </c>
      <c r="H431" s="7" t="s">
        <v>53</v>
      </c>
      <c r="I431" s="7" t="s">
        <v>38</v>
      </c>
      <c r="J431" s="15">
        <v>185030.62841250002</v>
      </c>
    </row>
    <row r="432" spans="1:10" ht="14.25" customHeight="1">
      <c r="A432" s="7" t="s">
        <v>32</v>
      </c>
      <c r="B432" s="7" t="s">
        <v>44</v>
      </c>
      <c r="C432" s="7" t="s">
        <v>43</v>
      </c>
      <c r="D432" s="13">
        <v>41730</v>
      </c>
      <c r="E432" s="7">
        <v>4</v>
      </c>
      <c r="F432" s="7" t="s">
        <v>45</v>
      </c>
      <c r="G432" s="7" t="s">
        <v>51</v>
      </c>
      <c r="H432" s="7" t="s">
        <v>53</v>
      </c>
      <c r="I432" s="7" t="s">
        <v>38</v>
      </c>
      <c r="J432" s="15">
        <v>100751.0673</v>
      </c>
    </row>
    <row r="433" spans="1:10" ht="14.25" customHeight="1">
      <c r="A433" s="7" t="s">
        <v>32</v>
      </c>
      <c r="B433" s="7" t="s">
        <v>44</v>
      </c>
      <c r="C433" s="7" t="s">
        <v>43</v>
      </c>
      <c r="D433" s="13">
        <v>41760</v>
      </c>
      <c r="E433" s="7">
        <v>5</v>
      </c>
      <c r="F433" s="7" t="s">
        <v>45</v>
      </c>
      <c r="G433" s="7" t="s">
        <v>51</v>
      </c>
      <c r="H433" s="7" t="s">
        <v>53</v>
      </c>
      <c r="I433" s="7" t="s">
        <v>38</v>
      </c>
      <c r="J433" s="15">
        <v>130099.23614999997</v>
      </c>
    </row>
    <row r="434" spans="1:10" ht="14.25" customHeight="1">
      <c r="A434" s="7" t="s">
        <v>32</v>
      </c>
      <c r="B434" s="7" t="s">
        <v>44</v>
      </c>
      <c r="C434" s="7" t="s">
        <v>43</v>
      </c>
      <c r="D434" s="13">
        <v>41791</v>
      </c>
      <c r="E434" s="7">
        <v>6</v>
      </c>
      <c r="F434" s="7" t="s">
        <v>45</v>
      </c>
      <c r="G434" s="7" t="s">
        <v>51</v>
      </c>
      <c r="H434" s="7" t="s">
        <v>53</v>
      </c>
      <c r="I434" s="7" t="s">
        <v>38</v>
      </c>
      <c r="J434" s="15">
        <v>232123.24346250005</v>
      </c>
    </row>
    <row r="435" spans="1:10" ht="14.25" customHeight="1">
      <c r="A435" s="7" t="s">
        <v>32</v>
      </c>
      <c r="B435" s="7" t="s">
        <v>44</v>
      </c>
      <c r="C435" s="7" t="s">
        <v>43</v>
      </c>
      <c r="D435" s="13">
        <v>41456</v>
      </c>
      <c r="E435" s="7">
        <v>7</v>
      </c>
      <c r="F435" s="7" t="s">
        <v>45</v>
      </c>
      <c r="G435" s="7" t="s">
        <v>51</v>
      </c>
      <c r="H435" s="7" t="s">
        <v>54</v>
      </c>
      <c r="I435" s="7" t="s">
        <v>38</v>
      </c>
      <c r="J435" s="15">
        <v>623296.05943799997</v>
      </c>
    </row>
    <row r="436" spans="1:10" ht="14.25" customHeight="1">
      <c r="A436" s="7" t="s">
        <v>32</v>
      </c>
      <c r="B436" s="7" t="s">
        <v>44</v>
      </c>
      <c r="C436" s="7" t="s">
        <v>43</v>
      </c>
      <c r="D436" s="13">
        <v>41487</v>
      </c>
      <c r="E436" s="7">
        <v>8</v>
      </c>
      <c r="F436" s="7" t="s">
        <v>45</v>
      </c>
      <c r="G436" s="7" t="s">
        <v>51</v>
      </c>
      <c r="H436" s="7" t="s">
        <v>54</v>
      </c>
      <c r="I436" s="7" t="s">
        <v>38</v>
      </c>
      <c r="J436" s="15">
        <v>496562.81095199991</v>
      </c>
    </row>
    <row r="437" spans="1:10" ht="14.25" customHeight="1">
      <c r="A437" s="7" t="s">
        <v>32</v>
      </c>
      <c r="B437" s="7" t="s">
        <v>44</v>
      </c>
      <c r="C437" s="7" t="s">
        <v>43</v>
      </c>
      <c r="D437" s="13">
        <v>41518</v>
      </c>
      <c r="E437" s="7">
        <v>9</v>
      </c>
      <c r="F437" s="7" t="s">
        <v>45</v>
      </c>
      <c r="G437" s="7" t="s">
        <v>51</v>
      </c>
      <c r="H437" s="7" t="s">
        <v>54</v>
      </c>
      <c r="I437" s="7" t="s">
        <v>38</v>
      </c>
      <c r="J437" s="15">
        <v>671235.2669879999</v>
      </c>
    </row>
    <row r="438" spans="1:10" ht="14.25" customHeight="1">
      <c r="A438" s="7" t="s">
        <v>32</v>
      </c>
      <c r="B438" s="7" t="s">
        <v>44</v>
      </c>
      <c r="C438" s="7" t="s">
        <v>43</v>
      </c>
      <c r="D438" s="13">
        <v>41548</v>
      </c>
      <c r="E438" s="7">
        <v>10</v>
      </c>
      <c r="F438" s="7" t="s">
        <v>45</v>
      </c>
      <c r="G438" s="7" t="s">
        <v>51</v>
      </c>
      <c r="H438" s="7" t="s">
        <v>54</v>
      </c>
      <c r="I438" s="7" t="s">
        <v>38</v>
      </c>
      <c r="J438" s="15">
        <v>564606.19659599988</v>
      </c>
    </row>
    <row r="439" spans="1:10" ht="14.25" customHeight="1">
      <c r="A439" s="7" t="s">
        <v>32</v>
      </c>
      <c r="B439" s="7" t="s">
        <v>44</v>
      </c>
      <c r="C439" s="7" t="s">
        <v>43</v>
      </c>
      <c r="D439" s="13">
        <v>41579</v>
      </c>
      <c r="E439" s="7">
        <v>11</v>
      </c>
      <c r="F439" s="7" t="s">
        <v>45</v>
      </c>
      <c r="G439" s="7" t="s">
        <v>51</v>
      </c>
      <c r="H439" s="7" t="s">
        <v>54</v>
      </c>
      <c r="I439" s="7" t="s">
        <v>38</v>
      </c>
      <c r="J439" s="15">
        <v>480126.34835100005</v>
      </c>
    </row>
    <row r="440" spans="1:10" ht="14.25" customHeight="1">
      <c r="A440" s="7" t="s">
        <v>32</v>
      </c>
      <c r="B440" s="7" t="s">
        <v>44</v>
      </c>
      <c r="C440" s="7" t="s">
        <v>43</v>
      </c>
      <c r="D440" s="13">
        <v>41609</v>
      </c>
      <c r="E440" s="7">
        <v>12</v>
      </c>
      <c r="F440" s="7" t="s">
        <v>45</v>
      </c>
      <c r="G440" s="7" t="s">
        <v>51</v>
      </c>
      <c r="H440" s="7" t="s">
        <v>54</v>
      </c>
      <c r="I440" s="7" t="s">
        <v>38</v>
      </c>
      <c r="J440" s="15">
        <v>356002.146045</v>
      </c>
    </row>
    <row r="441" spans="1:10" ht="14.25" customHeight="1">
      <c r="A441" s="7" t="s">
        <v>32</v>
      </c>
      <c r="B441" s="7" t="s">
        <v>44</v>
      </c>
      <c r="C441" s="7" t="s">
        <v>43</v>
      </c>
      <c r="D441" s="13">
        <v>41640</v>
      </c>
      <c r="E441" s="7">
        <v>1</v>
      </c>
      <c r="F441" s="7" t="s">
        <v>45</v>
      </c>
      <c r="G441" s="7" t="s">
        <v>51</v>
      </c>
      <c r="H441" s="7" t="s">
        <v>54</v>
      </c>
      <c r="I441" s="7" t="s">
        <v>38</v>
      </c>
      <c r="J441" s="15">
        <v>380087.73644399998</v>
      </c>
    </row>
    <row r="442" spans="1:10" ht="14.25" customHeight="1">
      <c r="A442" s="7" t="s">
        <v>32</v>
      </c>
      <c r="B442" s="7" t="s">
        <v>44</v>
      </c>
      <c r="C442" s="7" t="s">
        <v>43</v>
      </c>
      <c r="D442" s="13">
        <v>41671</v>
      </c>
      <c r="E442" s="7">
        <v>2</v>
      </c>
      <c r="F442" s="7" t="s">
        <v>45</v>
      </c>
      <c r="G442" s="7" t="s">
        <v>51</v>
      </c>
      <c r="H442" s="7" t="s">
        <v>54</v>
      </c>
      <c r="I442" s="7" t="s">
        <v>38</v>
      </c>
      <c r="J442" s="15">
        <v>326392.12686599995</v>
      </c>
    </row>
    <row r="443" spans="1:10" ht="14.25" customHeight="1">
      <c r="A443" s="7" t="s">
        <v>32</v>
      </c>
      <c r="B443" s="7" t="s">
        <v>44</v>
      </c>
      <c r="C443" s="7" t="s">
        <v>43</v>
      </c>
      <c r="D443" s="13">
        <v>41699</v>
      </c>
      <c r="E443" s="7">
        <v>3</v>
      </c>
      <c r="F443" s="7" t="s">
        <v>45</v>
      </c>
      <c r="G443" s="7" t="s">
        <v>51</v>
      </c>
      <c r="H443" s="7" t="s">
        <v>54</v>
      </c>
      <c r="I443" s="7" t="s">
        <v>38</v>
      </c>
      <c r="J443" s="15">
        <v>458875.95846300002</v>
      </c>
    </row>
    <row r="444" spans="1:10" ht="14.25" customHeight="1">
      <c r="A444" s="7" t="s">
        <v>32</v>
      </c>
      <c r="B444" s="7" t="s">
        <v>44</v>
      </c>
      <c r="C444" s="7" t="s">
        <v>43</v>
      </c>
      <c r="D444" s="13">
        <v>41730</v>
      </c>
      <c r="E444" s="7">
        <v>4</v>
      </c>
      <c r="F444" s="7" t="s">
        <v>45</v>
      </c>
      <c r="G444" s="7" t="s">
        <v>51</v>
      </c>
      <c r="H444" s="7" t="s">
        <v>54</v>
      </c>
      <c r="I444" s="7" t="s">
        <v>38</v>
      </c>
      <c r="J444" s="15">
        <v>249862.64690399999</v>
      </c>
    </row>
    <row r="445" spans="1:10" ht="14.25" customHeight="1">
      <c r="A445" s="7" t="s">
        <v>32</v>
      </c>
      <c r="B445" s="7" t="s">
        <v>44</v>
      </c>
      <c r="C445" s="7" t="s">
        <v>43</v>
      </c>
      <c r="D445" s="13">
        <v>41760</v>
      </c>
      <c r="E445" s="7">
        <v>5</v>
      </c>
      <c r="F445" s="7" t="s">
        <v>45</v>
      </c>
      <c r="G445" s="7" t="s">
        <v>51</v>
      </c>
      <c r="H445" s="7" t="s">
        <v>54</v>
      </c>
      <c r="I445" s="7" t="s">
        <v>38</v>
      </c>
      <c r="J445" s="15">
        <v>322646.10565199988</v>
      </c>
    </row>
    <row r="446" spans="1:10" ht="14.25" customHeight="1">
      <c r="A446" s="7" t="s">
        <v>32</v>
      </c>
      <c r="B446" s="7" t="s">
        <v>44</v>
      </c>
      <c r="C446" s="7" t="s">
        <v>43</v>
      </c>
      <c r="D446" s="13">
        <v>41791</v>
      </c>
      <c r="E446" s="7">
        <v>6</v>
      </c>
      <c r="F446" s="7" t="s">
        <v>45</v>
      </c>
      <c r="G446" s="7" t="s">
        <v>51</v>
      </c>
      <c r="H446" s="7" t="s">
        <v>54</v>
      </c>
      <c r="I446" s="7" t="s">
        <v>38</v>
      </c>
      <c r="J446" s="15">
        <v>575665.6437870001</v>
      </c>
    </row>
    <row r="447" spans="1:10" ht="14.25" customHeight="1">
      <c r="A447" s="7" t="s">
        <v>32</v>
      </c>
      <c r="B447" s="7" t="s">
        <v>44</v>
      </c>
      <c r="C447" s="7" t="s">
        <v>43</v>
      </c>
      <c r="D447" s="13">
        <v>41456</v>
      </c>
      <c r="E447" s="7">
        <v>7</v>
      </c>
      <c r="F447" s="7" t="s">
        <v>45</v>
      </c>
      <c r="G447" s="7" t="s">
        <v>51</v>
      </c>
      <c r="H447" s="7" t="s">
        <v>55</v>
      </c>
      <c r="I447" s="7" t="s">
        <v>38</v>
      </c>
      <c r="J447" s="15">
        <v>211116.407229</v>
      </c>
    </row>
    <row r="448" spans="1:10" ht="14.25" customHeight="1">
      <c r="A448" s="7" t="s">
        <v>32</v>
      </c>
      <c r="B448" s="7" t="s">
        <v>44</v>
      </c>
      <c r="C448" s="7" t="s">
        <v>43</v>
      </c>
      <c r="D448" s="13">
        <v>41487</v>
      </c>
      <c r="E448" s="7">
        <v>8</v>
      </c>
      <c r="F448" s="7" t="s">
        <v>45</v>
      </c>
      <c r="G448" s="7" t="s">
        <v>51</v>
      </c>
      <c r="H448" s="7" t="s">
        <v>55</v>
      </c>
      <c r="I448" s="7" t="s">
        <v>38</v>
      </c>
      <c r="J448" s="15">
        <v>168190.62951599999</v>
      </c>
    </row>
    <row r="449" spans="1:10" ht="14.25" customHeight="1">
      <c r="A449" s="7" t="s">
        <v>32</v>
      </c>
      <c r="B449" s="7" t="s">
        <v>44</v>
      </c>
      <c r="C449" s="7" t="s">
        <v>43</v>
      </c>
      <c r="D449" s="13">
        <v>41518</v>
      </c>
      <c r="E449" s="7">
        <v>9</v>
      </c>
      <c r="F449" s="7" t="s">
        <v>45</v>
      </c>
      <c r="G449" s="7" t="s">
        <v>51</v>
      </c>
      <c r="H449" s="7" t="s">
        <v>55</v>
      </c>
      <c r="I449" s="7" t="s">
        <v>38</v>
      </c>
      <c r="J449" s="15">
        <v>227353.88075399998</v>
      </c>
    </row>
    <row r="450" spans="1:10" ht="14.25" customHeight="1">
      <c r="A450" s="7" t="s">
        <v>32</v>
      </c>
      <c r="B450" s="7" t="s">
        <v>44</v>
      </c>
      <c r="C450" s="7" t="s">
        <v>43</v>
      </c>
      <c r="D450" s="13">
        <v>41548</v>
      </c>
      <c r="E450" s="7">
        <v>10</v>
      </c>
      <c r="F450" s="7" t="s">
        <v>45</v>
      </c>
      <c r="G450" s="7" t="s">
        <v>51</v>
      </c>
      <c r="H450" s="7" t="s">
        <v>55</v>
      </c>
      <c r="I450" s="7" t="s">
        <v>38</v>
      </c>
      <c r="J450" s="15">
        <v>191237.58271799999</v>
      </c>
    </row>
    <row r="451" spans="1:10" ht="14.25" customHeight="1">
      <c r="A451" s="7" t="s">
        <v>32</v>
      </c>
      <c r="B451" s="7" t="s">
        <v>44</v>
      </c>
      <c r="C451" s="7" t="s">
        <v>43</v>
      </c>
      <c r="D451" s="13">
        <v>41579</v>
      </c>
      <c r="E451" s="7">
        <v>11</v>
      </c>
      <c r="F451" s="7" t="s">
        <v>45</v>
      </c>
      <c r="G451" s="7" t="s">
        <v>51</v>
      </c>
      <c r="H451" s="7" t="s">
        <v>55</v>
      </c>
      <c r="I451" s="7" t="s">
        <v>38</v>
      </c>
      <c r="J451" s="15">
        <v>162623.44057050001</v>
      </c>
    </row>
    <row r="452" spans="1:10" ht="14.25" customHeight="1">
      <c r="A452" s="7" t="s">
        <v>32</v>
      </c>
      <c r="B452" s="7" t="s">
        <v>44</v>
      </c>
      <c r="C452" s="7" t="s">
        <v>43</v>
      </c>
      <c r="D452" s="13">
        <v>41609</v>
      </c>
      <c r="E452" s="7">
        <v>12</v>
      </c>
      <c r="F452" s="7" t="s">
        <v>45</v>
      </c>
      <c r="G452" s="7" t="s">
        <v>51</v>
      </c>
      <c r="H452" s="7" t="s">
        <v>55</v>
      </c>
      <c r="I452" s="7" t="s">
        <v>38</v>
      </c>
      <c r="J452" s="15">
        <v>120581.37204750002</v>
      </c>
    </row>
    <row r="453" spans="1:10" ht="14.25" customHeight="1">
      <c r="A453" s="7" t="s">
        <v>32</v>
      </c>
      <c r="B453" s="7" t="s">
        <v>44</v>
      </c>
      <c r="C453" s="7" t="s">
        <v>43</v>
      </c>
      <c r="D453" s="13">
        <v>41640</v>
      </c>
      <c r="E453" s="7">
        <v>1</v>
      </c>
      <c r="F453" s="7" t="s">
        <v>45</v>
      </c>
      <c r="G453" s="7" t="s">
        <v>51</v>
      </c>
      <c r="H453" s="7" t="s">
        <v>55</v>
      </c>
      <c r="I453" s="7" t="s">
        <v>38</v>
      </c>
      <c r="J453" s="15">
        <v>128739.394602</v>
      </c>
    </row>
    <row r="454" spans="1:10" ht="14.25" customHeight="1">
      <c r="A454" s="7" t="s">
        <v>32</v>
      </c>
      <c r="B454" s="7" t="s">
        <v>44</v>
      </c>
      <c r="C454" s="7" t="s">
        <v>43</v>
      </c>
      <c r="D454" s="13">
        <v>41671</v>
      </c>
      <c r="E454" s="7">
        <v>2</v>
      </c>
      <c r="F454" s="7" t="s">
        <v>45</v>
      </c>
      <c r="G454" s="7" t="s">
        <v>51</v>
      </c>
      <c r="H454" s="7" t="s">
        <v>55</v>
      </c>
      <c r="I454" s="7" t="s">
        <v>38</v>
      </c>
      <c r="J454" s="15">
        <v>110552.17200299999</v>
      </c>
    </row>
    <row r="455" spans="1:10" ht="14.25" customHeight="1">
      <c r="A455" s="7" t="s">
        <v>32</v>
      </c>
      <c r="B455" s="7" t="s">
        <v>44</v>
      </c>
      <c r="C455" s="7" t="s">
        <v>43</v>
      </c>
      <c r="D455" s="13">
        <v>41699</v>
      </c>
      <c r="E455" s="7">
        <v>3</v>
      </c>
      <c r="F455" s="7" t="s">
        <v>45</v>
      </c>
      <c r="G455" s="7" t="s">
        <v>51</v>
      </c>
      <c r="H455" s="7" t="s">
        <v>55</v>
      </c>
      <c r="I455" s="7" t="s">
        <v>38</v>
      </c>
      <c r="J455" s="15">
        <v>155425.7278665</v>
      </c>
    </row>
    <row r="456" spans="1:10" ht="14.25" customHeight="1">
      <c r="A456" s="7" t="s">
        <v>32</v>
      </c>
      <c r="B456" s="7" t="s">
        <v>44</v>
      </c>
      <c r="C456" s="7" t="s">
        <v>43</v>
      </c>
      <c r="D456" s="13">
        <v>41730</v>
      </c>
      <c r="E456" s="7">
        <v>4</v>
      </c>
      <c r="F456" s="7" t="s">
        <v>45</v>
      </c>
      <c r="G456" s="7" t="s">
        <v>51</v>
      </c>
      <c r="H456" s="7" t="s">
        <v>55</v>
      </c>
      <c r="I456" s="7" t="s">
        <v>38</v>
      </c>
      <c r="J456" s="15">
        <v>84630.896531999999</v>
      </c>
    </row>
    <row r="457" spans="1:10" ht="14.25" customHeight="1">
      <c r="A457" s="7" t="s">
        <v>32</v>
      </c>
      <c r="B457" s="7" t="s">
        <v>44</v>
      </c>
      <c r="C457" s="7" t="s">
        <v>43</v>
      </c>
      <c r="D457" s="13">
        <v>41760</v>
      </c>
      <c r="E457" s="7">
        <v>5</v>
      </c>
      <c r="F457" s="7" t="s">
        <v>45</v>
      </c>
      <c r="G457" s="7" t="s">
        <v>51</v>
      </c>
      <c r="H457" s="7" t="s">
        <v>55</v>
      </c>
      <c r="I457" s="7" t="s">
        <v>38</v>
      </c>
      <c r="J457" s="15">
        <v>109283.35836599997</v>
      </c>
    </row>
    <row r="458" spans="1:10" ht="14.25" customHeight="1">
      <c r="A458" s="7" t="s">
        <v>32</v>
      </c>
      <c r="B458" s="7" t="s">
        <v>44</v>
      </c>
      <c r="C458" s="7" t="s">
        <v>43</v>
      </c>
      <c r="D458" s="13">
        <v>41791</v>
      </c>
      <c r="E458" s="7">
        <v>6</v>
      </c>
      <c r="F458" s="7" t="s">
        <v>45</v>
      </c>
      <c r="G458" s="7" t="s">
        <v>51</v>
      </c>
      <c r="H458" s="7" t="s">
        <v>55</v>
      </c>
      <c r="I458" s="7" t="s">
        <v>38</v>
      </c>
      <c r="J458" s="15">
        <v>194983.52450850004</v>
      </c>
    </row>
    <row r="459" spans="1:10" ht="14.25" customHeight="1">
      <c r="A459" s="7" t="s">
        <v>32</v>
      </c>
      <c r="B459" s="7" t="s">
        <v>44</v>
      </c>
      <c r="C459" s="7" t="s">
        <v>43</v>
      </c>
      <c r="D459" s="13">
        <v>41456</v>
      </c>
      <c r="E459" s="7">
        <v>7</v>
      </c>
      <c r="F459" s="7" t="s">
        <v>45</v>
      </c>
      <c r="G459" s="7" t="s">
        <v>56</v>
      </c>
      <c r="H459" s="7" t="s">
        <v>57</v>
      </c>
      <c r="I459" s="7" t="s">
        <v>38</v>
      </c>
      <c r="J459" s="15">
        <v>3015948.6746999999</v>
      </c>
    </row>
    <row r="460" spans="1:10" ht="14.25" customHeight="1">
      <c r="A460" s="7" t="s">
        <v>32</v>
      </c>
      <c r="B460" s="7" t="s">
        <v>44</v>
      </c>
      <c r="C460" s="7" t="s">
        <v>43</v>
      </c>
      <c r="D460" s="13">
        <v>41487</v>
      </c>
      <c r="E460" s="7">
        <v>8</v>
      </c>
      <c r="F460" s="7" t="s">
        <v>45</v>
      </c>
      <c r="G460" s="7" t="s">
        <v>56</v>
      </c>
      <c r="H460" s="7" t="s">
        <v>57</v>
      </c>
      <c r="I460" s="7" t="s">
        <v>38</v>
      </c>
      <c r="J460" s="15">
        <v>2402723.2787999995</v>
      </c>
    </row>
    <row r="461" spans="1:10" ht="14.25" customHeight="1">
      <c r="A461" s="7" t="s">
        <v>32</v>
      </c>
      <c r="B461" s="7" t="s">
        <v>44</v>
      </c>
      <c r="C461" s="7" t="s">
        <v>43</v>
      </c>
      <c r="D461" s="13">
        <v>41518</v>
      </c>
      <c r="E461" s="7">
        <v>9</v>
      </c>
      <c r="F461" s="7" t="s">
        <v>45</v>
      </c>
      <c r="G461" s="7" t="s">
        <v>56</v>
      </c>
      <c r="H461" s="7" t="s">
        <v>57</v>
      </c>
      <c r="I461" s="7" t="s">
        <v>38</v>
      </c>
      <c r="J461" s="15">
        <v>3247912.5821999996</v>
      </c>
    </row>
    <row r="462" spans="1:10" ht="14.25" customHeight="1">
      <c r="A462" s="7" t="s">
        <v>32</v>
      </c>
      <c r="B462" s="7" t="s">
        <v>44</v>
      </c>
      <c r="C462" s="7" t="s">
        <v>43</v>
      </c>
      <c r="D462" s="13">
        <v>41548</v>
      </c>
      <c r="E462" s="7">
        <v>10</v>
      </c>
      <c r="F462" s="7" t="s">
        <v>45</v>
      </c>
      <c r="G462" s="7" t="s">
        <v>56</v>
      </c>
      <c r="H462" s="7" t="s">
        <v>57</v>
      </c>
      <c r="I462" s="7" t="s">
        <v>38</v>
      </c>
      <c r="J462" s="15">
        <v>2731965.4673999995</v>
      </c>
    </row>
    <row r="463" spans="1:10" ht="14.25" customHeight="1">
      <c r="A463" s="7" t="s">
        <v>32</v>
      </c>
      <c r="B463" s="7" t="s">
        <v>44</v>
      </c>
      <c r="C463" s="7" t="s">
        <v>43</v>
      </c>
      <c r="D463" s="13">
        <v>41579</v>
      </c>
      <c r="E463" s="7">
        <v>11</v>
      </c>
      <c r="F463" s="7" t="s">
        <v>45</v>
      </c>
      <c r="G463" s="7" t="s">
        <v>56</v>
      </c>
      <c r="H463" s="7" t="s">
        <v>57</v>
      </c>
      <c r="I463" s="7" t="s">
        <v>38</v>
      </c>
      <c r="J463" s="15">
        <v>2323192.0081500001</v>
      </c>
    </row>
    <row r="464" spans="1:10" ht="14.25" customHeight="1">
      <c r="A464" s="7" t="s">
        <v>32</v>
      </c>
      <c r="B464" s="7" t="s">
        <v>44</v>
      </c>
      <c r="C464" s="7" t="s">
        <v>43</v>
      </c>
      <c r="D464" s="13">
        <v>41609</v>
      </c>
      <c r="E464" s="7">
        <v>12</v>
      </c>
      <c r="F464" s="7" t="s">
        <v>45</v>
      </c>
      <c r="G464" s="7" t="s">
        <v>56</v>
      </c>
      <c r="H464" s="7" t="s">
        <v>57</v>
      </c>
      <c r="I464" s="7" t="s">
        <v>38</v>
      </c>
      <c r="J464" s="15">
        <v>1722591.0292499999</v>
      </c>
    </row>
    <row r="465" spans="1:12" ht="14.25" customHeight="1">
      <c r="A465" s="7" t="s">
        <v>32</v>
      </c>
      <c r="B465" s="7" t="s">
        <v>44</v>
      </c>
      <c r="C465" s="7" t="s">
        <v>43</v>
      </c>
      <c r="D465" s="13">
        <v>41640</v>
      </c>
      <c r="E465" s="7">
        <v>1</v>
      </c>
      <c r="F465" s="7" t="s">
        <v>45</v>
      </c>
      <c r="G465" s="7" t="s">
        <v>56</v>
      </c>
      <c r="H465" s="7" t="s">
        <v>57</v>
      </c>
      <c r="I465" s="7" t="s">
        <v>38</v>
      </c>
      <c r="J465" s="15">
        <v>1839134.2085999998</v>
      </c>
    </row>
    <row r="466" spans="1:12" ht="14.25" customHeight="1">
      <c r="A466" s="7" t="s">
        <v>32</v>
      </c>
      <c r="B466" s="7" t="s">
        <v>44</v>
      </c>
      <c r="C466" s="7" t="s">
        <v>43</v>
      </c>
      <c r="D466" s="13">
        <v>41671</v>
      </c>
      <c r="E466" s="7">
        <v>2</v>
      </c>
      <c r="F466" s="7" t="s">
        <v>45</v>
      </c>
      <c r="G466" s="7" t="s">
        <v>56</v>
      </c>
      <c r="H466" s="7" t="s">
        <v>57</v>
      </c>
      <c r="I466" s="7" t="s">
        <v>38</v>
      </c>
      <c r="J466" s="15">
        <v>2579316.7429</v>
      </c>
    </row>
    <row r="467" spans="1:12" ht="14.25" customHeight="1">
      <c r="A467" s="7" t="s">
        <v>32</v>
      </c>
      <c r="B467" s="7" t="s">
        <v>44</v>
      </c>
      <c r="C467" s="7" t="s">
        <v>43</v>
      </c>
      <c r="D467" s="13">
        <v>41699</v>
      </c>
      <c r="E467" s="7">
        <v>3</v>
      </c>
      <c r="F467" s="7" t="s">
        <v>45</v>
      </c>
      <c r="G467" s="7" t="s">
        <v>56</v>
      </c>
      <c r="H467" s="7" t="s">
        <v>57</v>
      </c>
      <c r="I467" s="7" t="s">
        <v>38</v>
      </c>
      <c r="J467" s="15">
        <v>2220367.5409499998</v>
      </c>
    </row>
    <row r="468" spans="1:12" ht="14.25" customHeight="1">
      <c r="A468" s="7" t="s">
        <v>32</v>
      </c>
      <c r="B468" s="7" t="s">
        <v>44</v>
      </c>
      <c r="C468" s="7" t="s">
        <v>43</v>
      </c>
      <c r="D468" s="13">
        <v>41730</v>
      </c>
      <c r="E468" s="7">
        <v>4</v>
      </c>
      <c r="F468" s="7" t="s">
        <v>45</v>
      </c>
      <c r="G468" s="7" t="s">
        <v>56</v>
      </c>
      <c r="H468" s="7" t="s">
        <v>57</v>
      </c>
      <c r="I468" s="7" t="s">
        <v>38</v>
      </c>
      <c r="J468" s="15">
        <v>2209012.8075999999</v>
      </c>
    </row>
    <row r="469" spans="1:12" ht="14.25" customHeight="1">
      <c r="A469" s="7" t="s">
        <v>32</v>
      </c>
      <c r="B469" s="7" t="s">
        <v>44</v>
      </c>
      <c r="C469" s="7" t="s">
        <v>43</v>
      </c>
      <c r="D469" s="13">
        <v>41760</v>
      </c>
      <c r="E469" s="7">
        <v>5</v>
      </c>
      <c r="F469" s="7" t="s">
        <v>45</v>
      </c>
      <c r="G469" s="7" t="s">
        <v>56</v>
      </c>
      <c r="H469" s="7" t="s">
        <v>57</v>
      </c>
      <c r="I469" s="7" t="s">
        <v>38</v>
      </c>
      <c r="J469" s="15">
        <v>2561190.8338000001</v>
      </c>
    </row>
    <row r="470" spans="1:12" ht="14.25" customHeight="1">
      <c r="A470" s="7" t="s">
        <v>32</v>
      </c>
      <c r="B470" s="7" t="s">
        <v>44</v>
      </c>
      <c r="C470" s="7" t="s">
        <v>43</v>
      </c>
      <c r="D470" s="13">
        <v>41791</v>
      </c>
      <c r="E470" s="7">
        <v>6</v>
      </c>
      <c r="F470" s="7" t="s">
        <v>45</v>
      </c>
      <c r="G470" s="7" t="s">
        <v>56</v>
      </c>
      <c r="H470" s="7" t="s">
        <v>57</v>
      </c>
      <c r="I470" s="7" t="s">
        <v>38</v>
      </c>
      <c r="J470" s="15">
        <v>2785478.9215500001</v>
      </c>
    </row>
    <row r="471" spans="1:12" ht="14.25" customHeight="1">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c r="A939" s="7" t="s">
        <v>59</v>
      </c>
      <c r="B939" s="7" t="s">
        <v>60</v>
      </c>
      <c r="C939" s="7" t="s">
        <v>34</v>
      </c>
      <c r="D939" s="13">
        <v>41456</v>
      </c>
      <c r="E939" s="7">
        <v>6</v>
      </c>
      <c r="F939" s="7" t="s">
        <v>60</v>
      </c>
      <c r="G939" s="7" t="s">
        <v>60</v>
      </c>
      <c r="H939" s="7" t="s">
        <v>60</v>
      </c>
      <c r="I939" s="7" t="s">
        <v>61</v>
      </c>
      <c r="J939" s="19">
        <v>181.933291</v>
      </c>
    </row>
    <row r="940" spans="1:12" ht="14.25" customHeight="1">
      <c r="A940" s="7" t="s">
        <v>59</v>
      </c>
      <c r="B940" s="7" t="s">
        <v>60</v>
      </c>
      <c r="C940" s="7" t="s">
        <v>34</v>
      </c>
      <c r="D940" s="13">
        <v>41487</v>
      </c>
      <c r="E940" s="7">
        <v>6</v>
      </c>
      <c r="F940" s="7" t="s">
        <v>60</v>
      </c>
      <c r="G940" s="7" t="s">
        <v>60</v>
      </c>
      <c r="H940" s="7" t="s">
        <v>60</v>
      </c>
      <c r="I940" s="7" t="s">
        <v>61</v>
      </c>
      <c r="J940" s="20">
        <v>187.44394299999999</v>
      </c>
    </row>
    <row r="941" spans="1:12" ht="14.25" customHeight="1">
      <c r="A941" s="7" t="s">
        <v>59</v>
      </c>
      <c r="B941" s="7" t="s">
        <v>60</v>
      </c>
      <c r="C941" s="7" t="s">
        <v>34</v>
      </c>
      <c r="D941" s="13">
        <v>41518</v>
      </c>
      <c r="E941" s="7">
        <v>6</v>
      </c>
      <c r="F941" s="7" t="s">
        <v>60</v>
      </c>
      <c r="G941" s="7" t="s">
        <v>60</v>
      </c>
      <c r="H941" s="7" t="s">
        <v>60</v>
      </c>
      <c r="I941" s="7" t="s">
        <v>61</v>
      </c>
      <c r="J941" s="20">
        <v>184.77365699999999</v>
      </c>
    </row>
    <row r="942" spans="1:12" ht="14.25" customHeight="1">
      <c r="A942" s="7" t="s">
        <v>59</v>
      </c>
      <c r="B942" s="7" t="s">
        <v>60</v>
      </c>
      <c r="C942" s="7" t="s">
        <v>34</v>
      </c>
      <c r="D942" s="13">
        <v>41548</v>
      </c>
      <c r="E942" s="7">
        <v>6</v>
      </c>
      <c r="F942" s="7" t="s">
        <v>60</v>
      </c>
      <c r="G942" s="7" t="s">
        <v>60</v>
      </c>
      <c r="H942" s="7" t="s">
        <v>60</v>
      </c>
      <c r="I942" s="7" t="s">
        <v>61</v>
      </c>
      <c r="J942" s="20">
        <v>191.54109299999999</v>
      </c>
    </row>
    <row r="943" spans="1:12" ht="14.25" customHeight="1">
      <c r="A943" s="7" t="s">
        <v>59</v>
      </c>
      <c r="B943" s="7" t="s">
        <v>60</v>
      </c>
      <c r="C943" s="7" t="s">
        <v>34</v>
      </c>
      <c r="D943" s="13">
        <v>41579</v>
      </c>
      <c r="E943" s="7">
        <v>6</v>
      </c>
      <c r="F943" s="7" t="s">
        <v>60</v>
      </c>
      <c r="G943" s="7" t="s">
        <v>60</v>
      </c>
      <c r="H943" s="7" t="s">
        <v>60</v>
      </c>
      <c r="I943" s="7" t="s">
        <v>61</v>
      </c>
      <c r="J943" s="20">
        <v>98.096062000000003</v>
      </c>
    </row>
    <row r="944" spans="1:12" ht="14.25" customHeight="1">
      <c r="A944" s="7" t="s">
        <v>59</v>
      </c>
      <c r="B944" s="7" t="s">
        <v>60</v>
      </c>
      <c r="C944" s="7" t="s">
        <v>34</v>
      </c>
      <c r="D944" s="13">
        <v>41609</v>
      </c>
      <c r="E944" s="7">
        <v>6</v>
      </c>
      <c r="F944" s="7" t="s">
        <v>60</v>
      </c>
      <c r="G944" s="7" t="s">
        <v>60</v>
      </c>
      <c r="H944" s="7" t="s">
        <v>60</v>
      </c>
      <c r="I944" s="7" t="s">
        <v>61</v>
      </c>
      <c r="J944" s="20">
        <v>185.30685299999999</v>
      </c>
    </row>
    <row r="945" spans="1:10" ht="14.25" customHeight="1">
      <c r="A945" s="7" t="s">
        <v>59</v>
      </c>
      <c r="B945" s="7" t="s">
        <v>60</v>
      </c>
      <c r="C945" s="7" t="s">
        <v>34</v>
      </c>
      <c r="D945" s="13">
        <v>41640</v>
      </c>
      <c r="E945" s="7">
        <v>6</v>
      </c>
      <c r="F945" s="7" t="s">
        <v>60</v>
      </c>
      <c r="G945" s="7" t="s">
        <v>60</v>
      </c>
      <c r="H945" s="7" t="s">
        <v>60</v>
      </c>
      <c r="I945" s="7" t="s">
        <v>61</v>
      </c>
      <c r="J945" s="20">
        <v>186.90143900000001</v>
      </c>
    </row>
    <row r="946" spans="1:10" ht="14.25" customHeight="1">
      <c r="A946" s="7" t="s">
        <v>59</v>
      </c>
      <c r="B946" s="7" t="s">
        <v>60</v>
      </c>
      <c r="C946" s="7" t="s">
        <v>34</v>
      </c>
      <c r="D946" s="13">
        <v>41671</v>
      </c>
      <c r="E946" s="7">
        <v>6</v>
      </c>
      <c r="F946" s="7" t="s">
        <v>60</v>
      </c>
      <c r="G946" s="7" t="s">
        <v>60</v>
      </c>
      <c r="H946" s="7" t="s">
        <v>60</v>
      </c>
      <c r="I946" s="7" t="s">
        <v>61</v>
      </c>
      <c r="J946" s="20">
        <v>158.58676500000001</v>
      </c>
    </row>
    <row r="947" spans="1:10" ht="14.25" customHeight="1">
      <c r="A947" s="7" t="s">
        <v>59</v>
      </c>
      <c r="B947" s="7" t="s">
        <v>60</v>
      </c>
      <c r="C947" s="7" t="s">
        <v>34</v>
      </c>
      <c r="D947" s="13">
        <v>41699</v>
      </c>
      <c r="E947" s="7">
        <v>6</v>
      </c>
      <c r="F947" s="7" t="s">
        <v>60</v>
      </c>
      <c r="G947" s="7" t="s">
        <v>60</v>
      </c>
      <c r="H947" s="7" t="s">
        <v>60</v>
      </c>
      <c r="I947" s="7" t="s">
        <v>61</v>
      </c>
      <c r="J947" s="20">
        <v>191.40367599999999</v>
      </c>
    </row>
    <row r="948" spans="1:10" ht="14.25" customHeight="1">
      <c r="A948" s="7" t="s">
        <v>59</v>
      </c>
      <c r="B948" s="7" t="s">
        <v>60</v>
      </c>
      <c r="C948" s="7" t="s">
        <v>34</v>
      </c>
      <c r="D948" s="13">
        <v>41730</v>
      </c>
      <c r="E948" s="7">
        <v>6</v>
      </c>
      <c r="F948" s="7" t="s">
        <v>60</v>
      </c>
      <c r="G948" s="7" t="s">
        <v>60</v>
      </c>
      <c r="H948" s="7" t="s">
        <v>60</v>
      </c>
      <c r="I948" s="7" t="s">
        <v>61</v>
      </c>
      <c r="J948" s="20">
        <v>171.057864</v>
      </c>
    </row>
    <row r="949" spans="1:10" ht="14.25" customHeight="1">
      <c r="A949" s="7" t="s">
        <v>59</v>
      </c>
      <c r="B949" s="7" t="s">
        <v>60</v>
      </c>
      <c r="C949" s="7" t="s">
        <v>34</v>
      </c>
      <c r="D949" s="13">
        <v>41760</v>
      </c>
      <c r="E949" s="7">
        <v>6</v>
      </c>
      <c r="F949" s="7" t="s">
        <v>60</v>
      </c>
      <c r="G949" s="7" t="s">
        <v>60</v>
      </c>
      <c r="H949" s="7" t="s">
        <v>60</v>
      </c>
      <c r="I949" s="7" t="s">
        <v>61</v>
      </c>
      <c r="J949" s="20">
        <v>169.28699900000001</v>
      </c>
    </row>
    <row r="950" spans="1:10" ht="14.25" customHeight="1">
      <c r="A950" s="7" t="s">
        <v>59</v>
      </c>
      <c r="B950" s="7" t="s">
        <v>60</v>
      </c>
      <c r="C950" s="7" t="s">
        <v>34</v>
      </c>
      <c r="D950" s="13">
        <v>41791</v>
      </c>
      <c r="E950" s="7">
        <v>6</v>
      </c>
      <c r="F950" s="7" t="s">
        <v>60</v>
      </c>
      <c r="G950" s="7" t="s">
        <v>60</v>
      </c>
      <c r="H950" s="7" t="s">
        <v>60</v>
      </c>
      <c r="I950" s="7" t="s">
        <v>61</v>
      </c>
      <c r="J950" s="20">
        <v>142.50871699999999</v>
      </c>
    </row>
    <row r="951" spans="1:10" ht="14.25" customHeight="1">
      <c r="A951" s="7" t="s">
        <v>59</v>
      </c>
      <c r="B951" s="7" t="s">
        <v>60</v>
      </c>
      <c r="C951" s="7" t="s">
        <v>42</v>
      </c>
      <c r="D951" s="13">
        <v>41456</v>
      </c>
      <c r="E951" s="7">
        <v>6</v>
      </c>
      <c r="F951" s="7" t="s">
        <v>60</v>
      </c>
      <c r="G951" s="7" t="s">
        <v>60</v>
      </c>
      <c r="H951" s="7" t="s">
        <v>60</v>
      </c>
      <c r="I951" s="7" t="s">
        <v>61</v>
      </c>
      <c r="J951" s="19">
        <v>214.968999</v>
      </c>
    </row>
    <row r="952" spans="1:10" ht="14.25" customHeight="1">
      <c r="A952" s="7" t="s">
        <v>59</v>
      </c>
      <c r="B952" s="7" t="s">
        <v>60</v>
      </c>
      <c r="C952" s="7" t="s">
        <v>42</v>
      </c>
      <c r="D952" s="13">
        <v>41487</v>
      </c>
      <c r="E952" s="7">
        <v>6</v>
      </c>
      <c r="F952" s="7" t="s">
        <v>60</v>
      </c>
      <c r="G952" s="7" t="s">
        <v>60</v>
      </c>
      <c r="H952" s="7" t="s">
        <v>60</v>
      </c>
      <c r="I952" s="7" t="s">
        <v>61</v>
      </c>
      <c r="J952" s="19">
        <v>228.199051</v>
      </c>
    </row>
    <row r="953" spans="1:10" ht="14.25" customHeight="1">
      <c r="A953" s="7" t="s">
        <v>59</v>
      </c>
      <c r="B953" s="7" t="s">
        <v>60</v>
      </c>
      <c r="C953" s="7" t="s">
        <v>42</v>
      </c>
      <c r="D953" s="13">
        <v>41518</v>
      </c>
      <c r="E953" s="7">
        <v>6</v>
      </c>
      <c r="F953" s="7" t="s">
        <v>60</v>
      </c>
      <c r="G953" s="7" t="s">
        <v>60</v>
      </c>
      <c r="H953" s="7" t="s">
        <v>60</v>
      </c>
      <c r="I953" s="7" t="s">
        <v>61</v>
      </c>
      <c r="J953" s="19">
        <v>216.53646700000002</v>
      </c>
    </row>
    <row r="954" spans="1:10" ht="14.25" customHeight="1">
      <c r="A954" s="7" t="s">
        <v>59</v>
      </c>
      <c r="B954" s="7" t="s">
        <v>60</v>
      </c>
      <c r="C954" s="7" t="s">
        <v>42</v>
      </c>
      <c r="D954" s="13">
        <v>41548</v>
      </c>
      <c r="E954" s="7">
        <v>6</v>
      </c>
      <c r="F954" s="7" t="s">
        <v>60</v>
      </c>
      <c r="G954" s="7" t="s">
        <v>60</v>
      </c>
      <c r="H954" s="7" t="s">
        <v>60</v>
      </c>
      <c r="I954" s="7" t="s">
        <v>61</v>
      </c>
      <c r="J954" s="19">
        <v>236.760276</v>
      </c>
    </row>
    <row r="955" spans="1:10" ht="14.25" customHeight="1">
      <c r="A955" s="7" t="s">
        <v>59</v>
      </c>
      <c r="B955" s="7" t="s">
        <v>60</v>
      </c>
      <c r="C955" s="7" t="s">
        <v>42</v>
      </c>
      <c r="D955" s="13">
        <v>41579</v>
      </c>
      <c r="E955" s="7">
        <v>6</v>
      </c>
      <c r="F955" s="7" t="s">
        <v>60</v>
      </c>
      <c r="G955" s="7" t="s">
        <v>60</v>
      </c>
      <c r="H955" s="7" t="s">
        <v>60</v>
      </c>
      <c r="I955" s="7" t="s">
        <v>61</v>
      </c>
      <c r="J955" s="19">
        <v>232.052864</v>
      </c>
    </row>
    <row r="956" spans="1:10" ht="14.25" customHeight="1">
      <c r="A956" s="7" t="s">
        <v>59</v>
      </c>
      <c r="B956" s="7" t="s">
        <v>60</v>
      </c>
      <c r="C956" s="7" t="s">
        <v>42</v>
      </c>
      <c r="D956" s="13">
        <v>41609</v>
      </c>
      <c r="E956" s="7">
        <v>6</v>
      </c>
      <c r="F956" s="7" t="s">
        <v>60</v>
      </c>
      <c r="G956" s="7" t="s">
        <v>60</v>
      </c>
      <c r="H956" s="7" t="s">
        <v>60</v>
      </c>
      <c r="I956" s="7" t="s">
        <v>61</v>
      </c>
      <c r="J956" s="19">
        <v>240.21016</v>
      </c>
    </row>
    <row r="957" spans="1:10" ht="14.25" customHeight="1">
      <c r="A957" s="7" t="s">
        <v>59</v>
      </c>
      <c r="B957" s="7" t="s">
        <v>60</v>
      </c>
      <c r="C957" s="7" t="s">
        <v>42</v>
      </c>
      <c r="D957" s="13">
        <v>41640</v>
      </c>
      <c r="E957" s="7">
        <v>6</v>
      </c>
      <c r="F957" s="7" t="s">
        <v>60</v>
      </c>
      <c r="G957" s="7" t="s">
        <v>60</v>
      </c>
      <c r="H957" s="7" t="s">
        <v>60</v>
      </c>
      <c r="I957" s="7" t="s">
        <v>61</v>
      </c>
      <c r="J957" s="19">
        <v>288.160549</v>
      </c>
    </row>
    <row r="958" spans="1:10" ht="14.25" customHeight="1">
      <c r="A958" s="7" t="s">
        <v>59</v>
      </c>
      <c r="B958" s="7" t="s">
        <v>60</v>
      </c>
      <c r="C958" s="7" t="s">
        <v>42</v>
      </c>
      <c r="D958" s="13">
        <v>41671</v>
      </c>
      <c r="E958" s="7">
        <v>6</v>
      </c>
      <c r="F958" s="7" t="s">
        <v>60</v>
      </c>
      <c r="G958" s="7" t="s">
        <v>60</v>
      </c>
      <c r="H958" s="7" t="s">
        <v>60</v>
      </c>
      <c r="I958" s="7" t="s">
        <v>61</v>
      </c>
      <c r="J958" s="19">
        <v>306.884524</v>
      </c>
    </row>
    <row r="959" spans="1:10" ht="14.25" customHeight="1">
      <c r="A959" s="7" t="s">
        <v>59</v>
      </c>
      <c r="B959" s="7" t="s">
        <v>60</v>
      </c>
      <c r="C959" s="7" t="s">
        <v>42</v>
      </c>
      <c r="D959" s="13">
        <v>41699</v>
      </c>
      <c r="E959" s="7">
        <v>6</v>
      </c>
      <c r="F959" s="7" t="s">
        <v>60</v>
      </c>
      <c r="G959" s="7" t="s">
        <v>60</v>
      </c>
      <c r="H959" s="7" t="s">
        <v>60</v>
      </c>
      <c r="I959" s="7" t="s">
        <v>61</v>
      </c>
      <c r="J959" s="19">
        <v>367.65100600000005</v>
      </c>
    </row>
    <row r="960" spans="1:10" ht="14.25" customHeight="1">
      <c r="A960" s="7" t="s">
        <v>59</v>
      </c>
      <c r="B960" s="7" t="s">
        <v>60</v>
      </c>
      <c r="C960" s="7" t="s">
        <v>42</v>
      </c>
      <c r="D960" s="13">
        <v>41730</v>
      </c>
      <c r="E960" s="7">
        <v>6</v>
      </c>
      <c r="F960" s="7" t="s">
        <v>60</v>
      </c>
      <c r="G960" s="7" t="s">
        <v>60</v>
      </c>
      <c r="H960" s="7" t="s">
        <v>60</v>
      </c>
      <c r="I960" s="7" t="s">
        <v>61</v>
      </c>
      <c r="J960" s="19">
        <v>351.99016599999999</v>
      </c>
    </row>
    <row r="961" spans="1:10" ht="14.25" customHeight="1">
      <c r="A961" s="7" t="s">
        <v>59</v>
      </c>
      <c r="B961" s="7" t="s">
        <v>60</v>
      </c>
      <c r="C961" s="7" t="s">
        <v>42</v>
      </c>
      <c r="D961" s="13">
        <v>41760</v>
      </c>
      <c r="E961" s="7">
        <v>6</v>
      </c>
      <c r="F961" s="7" t="s">
        <v>60</v>
      </c>
      <c r="G961" s="7" t="s">
        <v>60</v>
      </c>
      <c r="H961" s="7" t="s">
        <v>60</v>
      </c>
      <c r="I961" s="7" t="s">
        <v>61</v>
      </c>
      <c r="J961" s="19">
        <v>362.822</v>
      </c>
    </row>
    <row r="962" spans="1:10" ht="14.25" customHeight="1">
      <c r="A962" s="7" t="s">
        <v>59</v>
      </c>
      <c r="B962" s="7" t="s">
        <v>60</v>
      </c>
      <c r="C962" s="7" t="s">
        <v>42</v>
      </c>
      <c r="D962" s="13">
        <v>41791</v>
      </c>
      <c r="E962" s="7">
        <v>6</v>
      </c>
      <c r="F962" s="7" t="s">
        <v>60</v>
      </c>
      <c r="G962" s="7" t="s">
        <v>60</v>
      </c>
      <c r="H962" s="7" t="s">
        <v>60</v>
      </c>
      <c r="I962" s="7" t="s">
        <v>61</v>
      </c>
      <c r="J962" s="19">
        <v>260.31229999999999</v>
      </c>
    </row>
    <row r="963" spans="1:10" ht="14.25" customHeight="1">
      <c r="A963" s="7" t="s">
        <v>59</v>
      </c>
      <c r="B963" s="7" t="s">
        <v>60</v>
      </c>
      <c r="C963" s="7" t="s">
        <v>43</v>
      </c>
      <c r="D963" s="13">
        <v>41456</v>
      </c>
      <c r="E963" s="7">
        <v>6</v>
      </c>
      <c r="F963" s="7" t="s">
        <v>60</v>
      </c>
      <c r="G963" s="7" t="s">
        <v>60</v>
      </c>
      <c r="H963" s="7" t="s">
        <v>60</v>
      </c>
      <c r="I963" s="7" t="s">
        <v>61</v>
      </c>
      <c r="J963" s="21">
        <v>250.24199099999998</v>
      </c>
    </row>
    <row r="964" spans="1:10" ht="14.25" customHeight="1">
      <c r="A964" s="7" t="s">
        <v>59</v>
      </c>
      <c r="B964" s="7" t="s">
        <v>60</v>
      </c>
      <c r="C964" s="7" t="s">
        <v>43</v>
      </c>
      <c r="D964" s="13">
        <v>41487</v>
      </c>
      <c r="E964" s="7">
        <v>6</v>
      </c>
      <c r="F964" s="7" t="s">
        <v>60</v>
      </c>
      <c r="G964" s="7" t="s">
        <v>60</v>
      </c>
      <c r="H964" s="7" t="s">
        <v>60</v>
      </c>
      <c r="I964" s="7" t="s">
        <v>61</v>
      </c>
      <c r="J964" s="22">
        <v>206.740703</v>
      </c>
    </row>
    <row r="965" spans="1:10" ht="14.25" customHeight="1">
      <c r="A965" s="7" t="s">
        <v>59</v>
      </c>
      <c r="B965" s="7" t="s">
        <v>60</v>
      </c>
      <c r="C965" s="7" t="s">
        <v>43</v>
      </c>
      <c r="D965" s="13">
        <v>41518</v>
      </c>
      <c r="E965" s="7">
        <v>6</v>
      </c>
      <c r="F965" s="7" t="s">
        <v>60</v>
      </c>
      <c r="G965" s="7" t="s">
        <v>60</v>
      </c>
      <c r="H965" s="7" t="s">
        <v>60</v>
      </c>
      <c r="I965" s="7" t="s">
        <v>61</v>
      </c>
      <c r="J965" s="22">
        <v>201.23546099999996</v>
      </c>
    </row>
    <row r="966" spans="1:10" ht="14.25" customHeight="1">
      <c r="A966" s="7" t="s">
        <v>59</v>
      </c>
      <c r="B966" s="7" t="s">
        <v>60</v>
      </c>
      <c r="C966" s="7" t="s">
        <v>43</v>
      </c>
      <c r="D966" s="13">
        <v>41548</v>
      </c>
      <c r="E966" s="7">
        <v>6</v>
      </c>
      <c r="F966" s="7" t="s">
        <v>60</v>
      </c>
      <c r="G966" s="7" t="s">
        <v>60</v>
      </c>
      <c r="H966" s="7" t="s">
        <v>60</v>
      </c>
      <c r="I966" s="7" t="s">
        <v>61</v>
      </c>
      <c r="J966" s="22">
        <v>174.36956599999999</v>
      </c>
    </row>
    <row r="967" spans="1:10" ht="14.25" customHeight="1">
      <c r="A967" s="7" t="s">
        <v>59</v>
      </c>
      <c r="B967" s="7" t="s">
        <v>60</v>
      </c>
      <c r="C967" s="7" t="s">
        <v>43</v>
      </c>
      <c r="D967" s="13">
        <v>41579</v>
      </c>
      <c r="E967" s="7">
        <v>6</v>
      </c>
      <c r="F967" s="7" t="s">
        <v>60</v>
      </c>
      <c r="G967" s="7" t="s">
        <v>60</v>
      </c>
      <c r="H967" s="7" t="s">
        <v>60</v>
      </c>
      <c r="I967" s="7" t="s">
        <v>61</v>
      </c>
      <c r="J967" s="22">
        <v>204.09105</v>
      </c>
    </row>
    <row r="968" spans="1:10" ht="14.25" customHeight="1">
      <c r="A968" s="7" t="s">
        <v>59</v>
      </c>
      <c r="B968" s="7" t="s">
        <v>60</v>
      </c>
      <c r="C968" s="7" t="s">
        <v>43</v>
      </c>
      <c r="D968" s="13">
        <v>41609</v>
      </c>
      <c r="E968" s="7">
        <v>6</v>
      </c>
      <c r="F968" s="7" t="s">
        <v>60</v>
      </c>
      <c r="G968" s="7" t="s">
        <v>60</v>
      </c>
      <c r="H968" s="7" t="s">
        <v>60</v>
      </c>
      <c r="I968" s="7" t="s">
        <v>61</v>
      </c>
      <c r="J968" s="22">
        <v>146.35666599999999</v>
      </c>
    </row>
    <row r="969" spans="1:10" ht="14.25" customHeight="1">
      <c r="A969" s="7" t="s">
        <v>59</v>
      </c>
      <c r="B969" s="7" t="s">
        <v>60</v>
      </c>
      <c r="C969" s="7" t="s">
        <v>43</v>
      </c>
      <c r="D969" s="13">
        <v>41640</v>
      </c>
      <c r="E969" s="7">
        <v>6</v>
      </c>
      <c r="F969" s="7" t="s">
        <v>60</v>
      </c>
      <c r="G969" s="7" t="s">
        <v>60</v>
      </c>
      <c r="H969" s="7" t="s">
        <v>60</v>
      </c>
      <c r="I969" s="7" t="s">
        <v>61</v>
      </c>
      <c r="J969" s="22">
        <v>204.20249700000002</v>
      </c>
    </row>
    <row r="970" spans="1:10" ht="14.25" customHeight="1">
      <c r="A970" s="7" t="s">
        <v>59</v>
      </c>
      <c r="B970" s="7" t="s">
        <v>60</v>
      </c>
      <c r="C970" s="7" t="s">
        <v>43</v>
      </c>
      <c r="D970" s="13">
        <v>41671</v>
      </c>
      <c r="E970" s="7">
        <v>6</v>
      </c>
      <c r="F970" s="7" t="s">
        <v>60</v>
      </c>
      <c r="G970" s="7" t="s">
        <v>60</v>
      </c>
      <c r="H970" s="7" t="s">
        <v>60</v>
      </c>
      <c r="I970" s="7" t="s">
        <v>61</v>
      </c>
      <c r="J970" s="22">
        <v>217.43019900000002</v>
      </c>
    </row>
    <row r="971" spans="1:10" ht="14.25" customHeight="1">
      <c r="A971" s="7" t="s">
        <v>59</v>
      </c>
      <c r="B971" s="7" t="s">
        <v>60</v>
      </c>
      <c r="C971" s="7" t="s">
        <v>43</v>
      </c>
      <c r="D971" s="13">
        <v>41699</v>
      </c>
      <c r="E971" s="7">
        <v>6</v>
      </c>
      <c r="F971" s="7" t="s">
        <v>60</v>
      </c>
      <c r="G971" s="7" t="s">
        <v>60</v>
      </c>
      <c r="H971" s="7" t="s">
        <v>60</v>
      </c>
      <c r="I971" s="7" t="s">
        <v>61</v>
      </c>
      <c r="J971" s="22">
        <v>230.98220000000001</v>
      </c>
    </row>
    <row r="972" spans="1:10" ht="14.25" customHeight="1">
      <c r="A972" s="7" t="s">
        <v>59</v>
      </c>
      <c r="B972" s="7" t="s">
        <v>60</v>
      </c>
      <c r="C972" s="7" t="s">
        <v>43</v>
      </c>
      <c r="D972" s="13">
        <v>41730</v>
      </c>
      <c r="E972" s="7">
        <v>6</v>
      </c>
      <c r="F972" s="7" t="s">
        <v>60</v>
      </c>
      <c r="G972" s="7" t="s">
        <v>60</v>
      </c>
      <c r="H972" s="7" t="s">
        <v>60</v>
      </c>
      <c r="I972" s="7" t="s">
        <v>61</v>
      </c>
      <c r="J972" s="22">
        <v>236.441136</v>
      </c>
    </row>
    <row r="973" spans="1:10" ht="14.25" customHeight="1">
      <c r="A973" s="7" t="s">
        <v>59</v>
      </c>
      <c r="B973" s="7" t="s">
        <v>60</v>
      </c>
      <c r="C973" s="7" t="s">
        <v>43</v>
      </c>
      <c r="D973" s="13">
        <v>41760</v>
      </c>
      <c r="E973" s="7">
        <v>6</v>
      </c>
      <c r="F973" s="7" t="s">
        <v>60</v>
      </c>
      <c r="G973" s="7" t="s">
        <v>60</v>
      </c>
      <c r="H973" s="7" t="s">
        <v>60</v>
      </c>
      <c r="I973" s="7" t="s">
        <v>61</v>
      </c>
      <c r="J973" s="22">
        <v>241.40736899999999</v>
      </c>
    </row>
    <row r="974" spans="1:10" ht="14.25" customHeight="1">
      <c r="A974" s="7" t="s">
        <v>59</v>
      </c>
      <c r="B974" s="7" t="s">
        <v>60</v>
      </c>
      <c r="C974" s="7" t="s">
        <v>43</v>
      </c>
      <c r="D974" s="13">
        <v>41791</v>
      </c>
      <c r="E974" s="7">
        <v>6</v>
      </c>
      <c r="F974" s="7" t="s">
        <v>60</v>
      </c>
      <c r="G974" s="7" t="s">
        <v>60</v>
      </c>
      <c r="H974" s="7" t="s">
        <v>60</v>
      </c>
      <c r="I974" s="7" t="s">
        <v>61</v>
      </c>
      <c r="J974" s="22">
        <v>220.380334</v>
      </c>
    </row>
    <row r="975" spans="1:10" ht="14.25" customHeight="1">
      <c r="A975" s="17" t="s">
        <v>62</v>
      </c>
      <c r="B975" s="23" t="s">
        <v>60</v>
      </c>
      <c r="C975" s="17" t="s">
        <v>34</v>
      </c>
      <c r="D975" s="24">
        <v>41456</v>
      </c>
      <c r="E975" s="17">
        <v>6</v>
      </c>
      <c r="F975" s="17" t="s">
        <v>60</v>
      </c>
      <c r="G975" s="23" t="s">
        <v>60</v>
      </c>
      <c r="H975" s="23" t="s">
        <v>60</v>
      </c>
      <c r="I975" s="7" t="s">
        <v>61</v>
      </c>
      <c r="J975" s="19">
        <v>171.933291</v>
      </c>
    </row>
    <row r="976" spans="1:10" ht="14.25" customHeight="1">
      <c r="A976" s="17" t="s">
        <v>62</v>
      </c>
      <c r="B976" s="23" t="s">
        <v>60</v>
      </c>
      <c r="C976" s="17" t="s">
        <v>34</v>
      </c>
      <c r="D976" s="24">
        <v>41487</v>
      </c>
      <c r="E976" s="17">
        <v>6</v>
      </c>
      <c r="F976" s="17" t="s">
        <v>60</v>
      </c>
      <c r="G976" s="23" t="s">
        <v>60</v>
      </c>
      <c r="H976" s="23" t="s">
        <v>60</v>
      </c>
      <c r="I976" s="7" t="s">
        <v>61</v>
      </c>
      <c r="J976" s="20">
        <v>185.44394299999999</v>
      </c>
    </row>
    <row r="977" spans="1:10" ht="14.25" customHeight="1">
      <c r="A977" s="17" t="s">
        <v>62</v>
      </c>
      <c r="B977" s="23" t="s">
        <v>60</v>
      </c>
      <c r="C977" s="17" t="s">
        <v>34</v>
      </c>
      <c r="D977" s="24">
        <v>41518</v>
      </c>
      <c r="E977" s="17">
        <v>6</v>
      </c>
      <c r="F977" s="17" t="s">
        <v>60</v>
      </c>
      <c r="G977" s="23" t="s">
        <v>60</v>
      </c>
      <c r="H977" s="23" t="s">
        <v>60</v>
      </c>
      <c r="I977" s="7" t="s">
        <v>61</v>
      </c>
      <c r="J977" s="20">
        <v>186.77365699999999</v>
      </c>
    </row>
    <row r="978" spans="1:10" ht="14.25" customHeight="1">
      <c r="A978" s="17" t="s">
        <v>62</v>
      </c>
      <c r="B978" s="23" t="s">
        <v>60</v>
      </c>
      <c r="C978" s="17" t="s">
        <v>34</v>
      </c>
      <c r="D978" s="24">
        <v>41548</v>
      </c>
      <c r="E978" s="17">
        <v>6</v>
      </c>
      <c r="F978" s="17" t="s">
        <v>60</v>
      </c>
      <c r="G978" s="23" t="s">
        <v>60</v>
      </c>
      <c r="H978" s="23" t="s">
        <v>60</v>
      </c>
      <c r="I978" s="7" t="s">
        <v>61</v>
      </c>
      <c r="J978" s="20">
        <v>190.54109299999999</v>
      </c>
    </row>
    <row r="979" spans="1:10" ht="14.25" customHeight="1">
      <c r="A979" s="17" t="s">
        <v>62</v>
      </c>
      <c r="B979" s="23" t="s">
        <v>60</v>
      </c>
      <c r="C979" s="17" t="s">
        <v>34</v>
      </c>
      <c r="D979" s="24">
        <v>41579</v>
      </c>
      <c r="E979" s="17">
        <v>6</v>
      </c>
      <c r="F979" s="17" t="s">
        <v>60</v>
      </c>
      <c r="G979" s="23" t="s">
        <v>60</v>
      </c>
      <c r="H979" s="23" t="s">
        <v>60</v>
      </c>
      <c r="I979" s="7" t="s">
        <v>61</v>
      </c>
      <c r="J979" s="20">
        <v>95.096062000000003</v>
      </c>
    </row>
    <row r="980" spans="1:10" ht="14.25" customHeight="1">
      <c r="A980" s="17" t="s">
        <v>62</v>
      </c>
      <c r="B980" s="23" t="s">
        <v>60</v>
      </c>
      <c r="C980" s="17" t="s">
        <v>34</v>
      </c>
      <c r="D980" s="24">
        <v>41609</v>
      </c>
      <c r="E980" s="17">
        <v>6</v>
      </c>
      <c r="F980" s="17" t="s">
        <v>60</v>
      </c>
      <c r="G980" s="23" t="s">
        <v>60</v>
      </c>
      <c r="H980" s="23" t="s">
        <v>60</v>
      </c>
      <c r="I980" s="7" t="s">
        <v>61</v>
      </c>
      <c r="J980" s="20">
        <v>184.30685299999999</v>
      </c>
    </row>
    <row r="981" spans="1:10" ht="14.25" customHeight="1">
      <c r="A981" s="17" t="s">
        <v>62</v>
      </c>
      <c r="B981" s="23" t="s">
        <v>60</v>
      </c>
      <c r="C981" s="17" t="s">
        <v>34</v>
      </c>
      <c r="D981" s="24">
        <v>41640</v>
      </c>
      <c r="E981" s="17">
        <v>6</v>
      </c>
      <c r="F981" s="17" t="s">
        <v>60</v>
      </c>
      <c r="G981" s="23" t="s">
        <v>60</v>
      </c>
      <c r="H981" s="23" t="s">
        <v>60</v>
      </c>
      <c r="I981" s="7" t="s">
        <v>61</v>
      </c>
      <c r="J981" s="20">
        <v>181.90143900000001</v>
      </c>
    </row>
    <row r="982" spans="1:10" ht="14.25" customHeight="1">
      <c r="A982" s="17" t="s">
        <v>62</v>
      </c>
      <c r="B982" s="23" t="s">
        <v>60</v>
      </c>
      <c r="C982" s="17" t="s">
        <v>34</v>
      </c>
      <c r="D982" s="24">
        <v>41671</v>
      </c>
      <c r="E982" s="17">
        <v>6</v>
      </c>
      <c r="F982" s="17" t="s">
        <v>60</v>
      </c>
      <c r="G982" s="23" t="s">
        <v>60</v>
      </c>
      <c r="H982" s="23" t="s">
        <v>60</v>
      </c>
      <c r="I982" s="7" t="s">
        <v>61</v>
      </c>
      <c r="J982" s="20">
        <v>149.58676500000001</v>
      </c>
    </row>
    <row r="983" spans="1:10" ht="14.25" customHeight="1">
      <c r="A983" s="17" t="s">
        <v>62</v>
      </c>
      <c r="B983" s="23" t="s">
        <v>60</v>
      </c>
      <c r="C983" s="17" t="s">
        <v>34</v>
      </c>
      <c r="D983" s="24">
        <v>41699</v>
      </c>
      <c r="E983" s="17">
        <v>6</v>
      </c>
      <c r="F983" s="17" t="s">
        <v>60</v>
      </c>
      <c r="G983" s="23" t="s">
        <v>60</v>
      </c>
      <c r="H983" s="23" t="s">
        <v>60</v>
      </c>
      <c r="I983" s="7" t="s">
        <v>61</v>
      </c>
      <c r="J983" s="20">
        <v>181.40367599999999</v>
      </c>
    </row>
    <row r="984" spans="1:10" ht="14.25" customHeight="1">
      <c r="A984" s="17" t="s">
        <v>62</v>
      </c>
      <c r="B984" s="23" t="s">
        <v>60</v>
      </c>
      <c r="C984" s="17" t="s">
        <v>34</v>
      </c>
      <c r="D984" s="24">
        <v>41730</v>
      </c>
      <c r="E984" s="17">
        <v>6</v>
      </c>
      <c r="F984" s="17" t="s">
        <v>60</v>
      </c>
      <c r="G984" s="23" t="s">
        <v>60</v>
      </c>
      <c r="H984" s="23" t="s">
        <v>60</v>
      </c>
      <c r="I984" s="7" t="s">
        <v>61</v>
      </c>
      <c r="J984" s="20">
        <v>171.057864</v>
      </c>
    </row>
    <row r="985" spans="1:10" ht="14.25" customHeight="1">
      <c r="A985" s="17" t="s">
        <v>62</v>
      </c>
      <c r="B985" s="23" t="s">
        <v>60</v>
      </c>
      <c r="C985" s="17" t="s">
        <v>34</v>
      </c>
      <c r="D985" s="24">
        <v>41760</v>
      </c>
      <c r="E985" s="17">
        <v>6</v>
      </c>
      <c r="F985" s="17" t="s">
        <v>60</v>
      </c>
      <c r="G985" s="23" t="s">
        <v>60</v>
      </c>
      <c r="H985" s="23" t="s">
        <v>60</v>
      </c>
      <c r="I985" s="7" t="s">
        <v>61</v>
      </c>
      <c r="J985" s="20">
        <v>165.28699900000001</v>
      </c>
    </row>
    <row r="986" spans="1:10" ht="14.25" customHeight="1">
      <c r="A986" s="17" t="s">
        <v>62</v>
      </c>
      <c r="B986" s="23" t="s">
        <v>60</v>
      </c>
      <c r="C986" s="17" t="s">
        <v>34</v>
      </c>
      <c r="D986" s="24">
        <v>41791</v>
      </c>
      <c r="E986" s="17">
        <v>6</v>
      </c>
      <c r="F986" s="17" t="s">
        <v>60</v>
      </c>
      <c r="G986" s="23" t="s">
        <v>60</v>
      </c>
      <c r="H986" s="23" t="s">
        <v>60</v>
      </c>
      <c r="I986" s="7" t="s">
        <v>61</v>
      </c>
      <c r="J986" s="20">
        <v>149.50871699999999</v>
      </c>
    </row>
    <row r="987" spans="1:10" ht="14.25" customHeight="1">
      <c r="A987" s="17" t="s">
        <v>62</v>
      </c>
      <c r="B987" s="23" t="s">
        <v>60</v>
      </c>
      <c r="C987" s="17" t="s">
        <v>42</v>
      </c>
      <c r="D987" s="24">
        <v>41456</v>
      </c>
      <c r="E987" s="17">
        <v>6</v>
      </c>
      <c r="F987" s="17" t="s">
        <v>60</v>
      </c>
      <c r="G987" s="23" t="s">
        <v>60</v>
      </c>
      <c r="H987" s="23" t="s">
        <v>60</v>
      </c>
      <c r="I987" s="7" t="s">
        <v>61</v>
      </c>
      <c r="J987" s="19">
        <v>211.968999</v>
      </c>
    </row>
    <row r="988" spans="1:10" ht="14.25" customHeight="1">
      <c r="A988" s="17" t="s">
        <v>62</v>
      </c>
      <c r="B988" s="23" t="s">
        <v>60</v>
      </c>
      <c r="C988" s="17" t="s">
        <v>42</v>
      </c>
      <c r="D988" s="24">
        <v>41487</v>
      </c>
      <c r="E988" s="17">
        <v>6</v>
      </c>
      <c r="F988" s="17" t="s">
        <v>60</v>
      </c>
      <c r="G988" s="23" t="s">
        <v>60</v>
      </c>
      <c r="H988" s="23" t="s">
        <v>60</v>
      </c>
      <c r="I988" s="7" t="s">
        <v>61</v>
      </c>
      <c r="J988" s="19">
        <v>224.199051</v>
      </c>
    </row>
    <row r="989" spans="1:10" ht="14.25" customHeight="1">
      <c r="A989" s="17" t="s">
        <v>62</v>
      </c>
      <c r="B989" s="23" t="s">
        <v>60</v>
      </c>
      <c r="C989" s="17" t="s">
        <v>42</v>
      </c>
      <c r="D989" s="24">
        <v>41518</v>
      </c>
      <c r="E989" s="17">
        <v>6</v>
      </c>
      <c r="F989" s="17" t="s">
        <v>60</v>
      </c>
      <c r="G989" s="23" t="s">
        <v>60</v>
      </c>
      <c r="H989" s="23" t="s">
        <v>60</v>
      </c>
      <c r="I989" s="7" t="s">
        <v>61</v>
      </c>
      <c r="J989" s="19">
        <v>220.53646699999999</v>
      </c>
    </row>
    <row r="990" spans="1:10" ht="14.25" customHeight="1">
      <c r="A990" s="17" t="s">
        <v>62</v>
      </c>
      <c r="B990" s="23" t="s">
        <v>60</v>
      </c>
      <c r="C990" s="17" t="s">
        <v>42</v>
      </c>
      <c r="D990" s="24">
        <v>41548</v>
      </c>
      <c r="E990" s="17">
        <v>6</v>
      </c>
      <c r="F990" s="17" t="s">
        <v>60</v>
      </c>
      <c r="G990" s="23" t="s">
        <v>60</v>
      </c>
      <c r="H990" s="23" t="s">
        <v>60</v>
      </c>
      <c r="I990" s="7" t="s">
        <v>61</v>
      </c>
      <c r="J990" s="19">
        <v>306.76027599999998</v>
      </c>
    </row>
    <row r="991" spans="1:10" ht="14.25" customHeight="1">
      <c r="A991" s="17" t="s">
        <v>62</v>
      </c>
      <c r="B991" s="23" t="s">
        <v>60</v>
      </c>
      <c r="C991" s="17" t="s">
        <v>42</v>
      </c>
      <c r="D991" s="24">
        <v>41579</v>
      </c>
      <c r="E991" s="17">
        <v>6</v>
      </c>
      <c r="F991" s="17" t="s">
        <v>60</v>
      </c>
      <c r="G991" s="23" t="s">
        <v>60</v>
      </c>
      <c r="H991" s="23" t="s">
        <v>60</v>
      </c>
      <c r="I991" s="7" t="s">
        <v>61</v>
      </c>
      <c r="J991" s="19">
        <v>260.052864</v>
      </c>
    </row>
    <row r="992" spans="1:10" ht="14.25" customHeight="1">
      <c r="A992" s="17" t="s">
        <v>62</v>
      </c>
      <c r="B992" s="23" t="s">
        <v>60</v>
      </c>
      <c r="C992" s="17" t="s">
        <v>42</v>
      </c>
      <c r="D992" s="24">
        <v>41609</v>
      </c>
      <c r="E992" s="17">
        <v>6</v>
      </c>
      <c r="F992" s="17" t="s">
        <v>60</v>
      </c>
      <c r="G992" s="23" t="s">
        <v>60</v>
      </c>
      <c r="H992" s="23" t="s">
        <v>60</v>
      </c>
      <c r="I992" s="7" t="s">
        <v>61</v>
      </c>
      <c r="J992" s="19">
        <v>240.21016</v>
      </c>
    </row>
    <row r="993" spans="1:10" ht="14.25" customHeight="1">
      <c r="A993" s="17" t="s">
        <v>62</v>
      </c>
      <c r="B993" s="23" t="s">
        <v>60</v>
      </c>
      <c r="C993" s="17" t="s">
        <v>42</v>
      </c>
      <c r="D993" s="24">
        <v>41640</v>
      </c>
      <c r="E993" s="17">
        <v>6</v>
      </c>
      <c r="F993" s="17" t="s">
        <v>60</v>
      </c>
      <c r="G993" s="23" t="s">
        <v>60</v>
      </c>
      <c r="H993" s="23" t="s">
        <v>60</v>
      </c>
      <c r="I993" s="7" t="s">
        <v>61</v>
      </c>
      <c r="J993" s="19">
        <v>258.160549</v>
      </c>
    </row>
    <row r="994" spans="1:10" ht="14.25" customHeight="1">
      <c r="A994" s="17" t="s">
        <v>62</v>
      </c>
      <c r="B994" s="23" t="s">
        <v>60</v>
      </c>
      <c r="C994" s="17" t="s">
        <v>42</v>
      </c>
      <c r="D994" s="24">
        <v>41671</v>
      </c>
      <c r="E994" s="17">
        <v>6</v>
      </c>
      <c r="F994" s="17" t="s">
        <v>60</v>
      </c>
      <c r="G994" s="23" t="s">
        <v>60</v>
      </c>
      <c r="H994" s="23" t="s">
        <v>60</v>
      </c>
      <c r="I994" s="7" t="s">
        <v>61</v>
      </c>
      <c r="J994" s="19">
        <v>310.884524</v>
      </c>
    </row>
    <row r="995" spans="1:10" ht="14.25" customHeight="1">
      <c r="A995" s="17" t="s">
        <v>62</v>
      </c>
      <c r="B995" s="23" t="s">
        <v>60</v>
      </c>
      <c r="C995" s="17" t="s">
        <v>42</v>
      </c>
      <c r="D995" s="24">
        <v>41699</v>
      </c>
      <c r="E995" s="17">
        <v>6</v>
      </c>
      <c r="F995" s="17" t="s">
        <v>60</v>
      </c>
      <c r="G995" s="23" t="s">
        <v>60</v>
      </c>
      <c r="H995" s="23" t="s">
        <v>60</v>
      </c>
      <c r="I995" s="7" t="s">
        <v>61</v>
      </c>
      <c r="J995" s="19">
        <v>347.651006</v>
      </c>
    </row>
    <row r="996" spans="1:10" ht="14.25" customHeight="1">
      <c r="A996" s="17" t="s">
        <v>62</v>
      </c>
      <c r="B996" s="23" t="s">
        <v>60</v>
      </c>
      <c r="C996" s="17" t="s">
        <v>42</v>
      </c>
      <c r="D996" s="24">
        <v>41730</v>
      </c>
      <c r="E996" s="17">
        <v>6</v>
      </c>
      <c r="F996" s="17" t="s">
        <v>60</v>
      </c>
      <c r="G996" s="23" t="s">
        <v>60</v>
      </c>
      <c r="H996" s="23" t="s">
        <v>60</v>
      </c>
      <c r="I996" s="7" t="s">
        <v>61</v>
      </c>
      <c r="J996" s="19">
        <v>341.99016599999999</v>
      </c>
    </row>
    <row r="997" spans="1:10" ht="14.25" customHeight="1">
      <c r="A997" s="17" t="s">
        <v>62</v>
      </c>
      <c r="B997" s="23" t="s">
        <v>60</v>
      </c>
      <c r="C997" s="17" t="s">
        <v>42</v>
      </c>
      <c r="D997" s="24">
        <v>41760</v>
      </c>
      <c r="E997" s="17">
        <v>6</v>
      </c>
      <c r="F997" s="17" t="s">
        <v>60</v>
      </c>
      <c r="G997" s="23" t="s">
        <v>60</v>
      </c>
      <c r="H997" s="23" t="s">
        <v>60</v>
      </c>
      <c r="I997" s="7" t="s">
        <v>61</v>
      </c>
      <c r="J997" s="19">
        <v>301.18512999999996</v>
      </c>
    </row>
    <row r="998" spans="1:10" ht="14.25" customHeight="1">
      <c r="A998" s="17" t="s">
        <v>62</v>
      </c>
      <c r="B998" s="23" t="s">
        <v>60</v>
      </c>
      <c r="C998" s="17" t="s">
        <v>42</v>
      </c>
      <c r="D998" s="24">
        <v>41791</v>
      </c>
      <c r="E998" s="17">
        <v>6</v>
      </c>
      <c r="F998" s="17" t="s">
        <v>60</v>
      </c>
      <c r="G998" s="23" t="s">
        <v>60</v>
      </c>
      <c r="H998" s="23" t="s">
        <v>60</v>
      </c>
      <c r="I998" s="7" t="s">
        <v>61</v>
      </c>
      <c r="J998" s="19">
        <v>260.92</v>
      </c>
    </row>
    <row r="999" spans="1:10" ht="14.25" customHeight="1">
      <c r="A999" s="17" t="s">
        <v>62</v>
      </c>
      <c r="B999" s="23" t="s">
        <v>60</v>
      </c>
      <c r="C999" s="17" t="s">
        <v>43</v>
      </c>
      <c r="D999" s="24">
        <v>41456</v>
      </c>
      <c r="E999" s="17">
        <v>6</v>
      </c>
      <c r="F999" s="17" t="s">
        <v>60</v>
      </c>
      <c r="G999" s="23" t="s">
        <v>60</v>
      </c>
      <c r="H999" s="23" t="s">
        <v>60</v>
      </c>
      <c r="I999" s="7" t="s">
        <v>61</v>
      </c>
      <c r="J999" s="21">
        <v>234.24199100000001</v>
      </c>
    </row>
    <row r="1000" spans="1:10" ht="14.25" customHeight="1">
      <c r="A1000" s="17" t="s">
        <v>62</v>
      </c>
      <c r="B1000" s="23" t="s">
        <v>60</v>
      </c>
      <c r="C1000" s="17" t="s">
        <v>43</v>
      </c>
      <c r="D1000" s="24">
        <v>41487</v>
      </c>
      <c r="E1000" s="17">
        <v>6</v>
      </c>
      <c r="F1000" s="17" t="s">
        <v>60</v>
      </c>
      <c r="G1000" s="23" t="s">
        <v>60</v>
      </c>
      <c r="H1000" s="23" t="s">
        <v>60</v>
      </c>
      <c r="I1000" s="7" t="s">
        <v>61</v>
      </c>
      <c r="J1000" s="22">
        <v>203.740703</v>
      </c>
    </row>
    <row r="1001" spans="1:10" ht="14.25" customHeight="1">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c r="A1003" s="17" t="s">
        <v>62</v>
      </c>
      <c r="B1003" s="23" t="s">
        <v>60</v>
      </c>
      <c r="C1003" s="17" t="s">
        <v>43</v>
      </c>
      <c r="D1003" s="24">
        <v>41579</v>
      </c>
      <c r="E1003" s="17">
        <v>6</v>
      </c>
      <c r="F1003" s="17" t="s">
        <v>60</v>
      </c>
      <c r="G1003" s="23" t="s">
        <v>60</v>
      </c>
      <c r="H1003" s="23" t="s">
        <v>60</v>
      </c>
      <c r="I1003" s="7" t="s">
        <v>61</v>
      </c>
      <c r="J1003" s="22">
        <v>206.09105</v>
      </c>
    </row>
    <row r="1004" spans="1:10" ht="14.25" customHeight="1">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c r="A1008" s="17" t="s">
        <v>62</v>
      </c>
      <c r="B1008" s="23" t="s">
        <v>60</v>
      </c>
      <c r="C1008" s="17" t="s">
        <v>43</v>
      </c>
      <c r="D1008" s="24">
        <v>41730</v>
      </c>
      <c r="E1008" s="17">
        <v>6</v>
      </c>
      <c r="F1008" s="17" t="s">
        <v>60</v>
      </c>
      <c r="G1008" s="23" t="s">
        <v>60</v>
      </c>
      <c r="H1008" s="23" t="s">
        <v>60</v>
      </c>
      <c r="I1008" s="7" t="s">
        <v>61</v>
      </c>
      <c r="J1008" s="22">
        <v>118.441136</v>
      </c>
    </row>
    <row r="1009" spans="1:10" ht="14.25" customHeight="1">
      <c r="A1009" s="17" t="s">
        <v>62</v>
      </c>
      <c r="B1009" s="23" t="s">
        <v>60</v>
      </c>
      <c r="C1009" s="17" t="s">
        <v>43</v>
      </c>
      <c r="D1009" s="24">
        <v>41760</v>
      </c>
      <c r="E1009" s="17">
        <v>6</v>
      </c>
      <c r="F1009" s="17" t="s">
        <v>60</v>
      </c>
      <c r="G1009" s="23" t="s">
        <v>60</v>
      </c>
      <c r="H1009" s="23" t="s">
        <v>60</v>
      </c>
      <c r="I1009" s="7" t="s">
        <v>61</v>
      </c>
      <c r="J1009" s="22">
        <v>116.407369</v>
      </c>
    </row>
    <row r="1010" spans="1:10" ht="14.25" customHeight="1">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c r="A1011" s="17"/>
      <c r="B1011" s="17"/>
      <c r="C1011" s="17"/>
      <c r="E1011" s="17"/>
      <c r="F1011" s="17"/>
      <c r="G1011" s="17"/>
      <c r="H1011" s="17"/>
      <c r="I1011" s="17"/>
    </row>
  </sheetData>
  <pageMargins left="0.7" right="0.7" top="0.75" bottom="0.75" header="0" footer="0"/>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2"/>
  <sheetViews>
    <sheetView topLeftCell="A1434" workbookViewId="0">
      <selection activeCell="H1462" sqref="H1462"/>
    </sheetView>
  </sheetViews>
  <sheetFormatPr baseColWidth="10" defaultColWidth="14.5" defaultRowHeight="15" customHeight="1" x14ac:dyDescent="0"/>
  <cols>
    <col min="1" max="1" width="20.83203125" customWidth="1"/>
    <col min="2" max="2" width="31.83203125" customWidth="1"/>
    <col min="3" max="3" width="26.1640625" customWidth="1"/>
    <col min="4" max="4" width="13.1640625" customWidth="1"/>
    <col min="5" max="5" width="8.6640625" customWidth="1"/>
    <col min="6" max="6" width="10.83203125" customWidth="1"/>
    <col min="7" max="26" width="8.6640625" customWidth="1"/>
  </cols>
  <sheetData>
    <row r="1" spans="1:26" ht="14.25" customHeight="1">
      <c r="A1" s="8" t="s">
        <v>31</v>
      </c>
      <c r="B1" s="9"/>
      <c r="C1" s="8"/>
      <c r="D1" s="9"/>
      <c r="E1" s="25"/>
      <c r="F1" s="10"/>
      <c r="G1" s="10"/>
      <c r="H1" s="10"/>
      <c r="I1" s="10"/>
      <c r="J1" s="10"/>
      <c r="K1" s="10"/>
      <c r="L1" s="10"/>
      <c r="M1" s="10"/>
      <c r="N1" s="10"/>
      <c r="O1" s="10"/>
      <c r="P1" s="10"/>
      <c r="Q1" s="10"/>
      <c r="R1" s="10"/>
      <c r="S1" s="10"/>
      <c r="T1" s="10"/>
      <c r="U1" s="10"/>
      <c r="V1" s="10"/>
      <c r="W1" s="10"/>
      <c r="X1" s="10"/>
      <c r="Y1" s="10"/>
      <c r="Z1" s="10"/>
    </row>
    <row r="2" spans="1:26" ht="14.25" customHeight="1">
      <c r="A2" s="8" t="s">
        <v>22</v>
      </c>
      <c r="B2" s="8" t="s">
        <v>24</v>
      </c>
      <c r="C2" s="8" t="s">
        <v>26</v>
      </c>
      <c r="D2" s="11" t="s">
        <v>8</v>
      </c>
      <c r="E2" s="26" t="s">
        <v>29</v>
      </c>
      <c r="F2" s="10"/>
      <c r="G2" s="10"/>
      <c r="H2" s="10"/>
      <c r="I2" s="10"/>
      <c r="J2" s="10"/>
      <c r="K2" s="10"/>
      <c r="L2" s="10"/>
      <c r="M2" s="10"/>
      <c r="N2" s="10"/>
      <c r="O2" s="10"/>
      <c r="P2" s="10"/>
      <c r="Q2" s="10"/>
      <c r="R2" s="10"/>
      <c r="S2" s="10"/>
      <c r="T2" s="10"/>
      <c r="U2" s="10"/>
      <c r="V2" s="10"/>
      <c r="W2" s="10"/>
      <c r="X2" s="10"/>
      <c r="Y2" s="10"/>
      <c r="Z2" s="10"/>
    </row>
    <row r="3" spans="1:26" ht="14.25" customHeight="1">
      <c r="A3" s="27">
        <v>41640</v>
      </c>
      <c r="B3" s="28">
        <v>2674.4304999999999</v>
      </c>
      <c r="C3" s="29">
        <v>89.334249999999997</v>
      </c>
      <c r="D3" s="30">
        <f t="shared" ref="D3:D732" si="0">MONTH(A3)</f>
        <v>1</v>
      </c>
      <c r="E3" s="30" t="s">
        <v>63</v>
      </c>
      <c r="F3" s="31"/>
    </row>
    <row r="4" spans="1:26" ht="14.25" customHeight="1">
      <c r="A4" s="27">
        <v>41640.5</v>
      </c>
      <c r="B4" s="28">
        <v>2576.1278333333298</v>
      </c>
      <c r="C4" s="29">
        <v>61.945999999999998</v>
      </c>
      <c r="D4" s="30">
        <f t="shared" si="0"/>
        <v>1</v>
      </c>
      <c r="E4" s="30" t="s">
        <v>63</v>
      </c>
      <c r="F4" s="31"/>
    </row>
    <row r="5" spans="1:26" ht="14.25" customHeight="1">
      <c r="A5" s="27">
        <v>41641</v>
      </c>
      <c r="B5" s="28">
        <v>2131.9819583333301</v>
      </c>
      <c r="C5" s="29">
        <v>45.9017499999999</v>
      </c>
      <c r="D5" s="30">
        <f t="shared" si="0"/>
        <v>1</v>
      </c>
      <c r="E5" s="30" t="s">
        <v>63</v>
      </c>
      <c r="F5" s="31"/>
    </row>
    <row r="6" spans="1:26" ht="14.25" customHeight="1">
      <c r="A6" s="27">
        <v>41641.5</v>
      </c>
      <c r="B6" s="28">
        <v>2772.0559583333302</v>
      </c>
      <c r="C6" s="29">
        <v>80.858249999999998</v>
      </c>
      <c r="D6" s="30">
        <f t="shared" si="0"/>
        <v>1</v>
      </c>
      <c r="E6" s="30" t="s">
        <v>63</v>
      </c>
      <c r="F6" s="31"/>
    </row>
    <row r="7" spans="1:26" ht="14.25" customHeight="1">
      <c r="A7" s="27">
        <v>41642</v>
      </c>
      <c r="B7" s="28">
        <v>2143.486625</v>
      </c>
      <c r="C7" s="29">
        <v>55.961833333333303</v>
      </c>
      <c r="D7" s="30">
        <f t="shared" si="0"/>
        <v>1</v>
      </c>
      <c r="E7" s="30" t="s">
        <v>63</v>
      </c>
      <c r="F7" s="31"/>
    </row>
    <row r="8" spans="1:26" ht="14.25" customHeight="1">
      <c r="A8" s="27">
        <v>41642.5</v>
      </c>
      <c r="B8" s="28">
        <v>2682.031125</v>
      </c>
      <c r="C8" s="29">
        <v>101.094833333333</v>
      </c>
      <c r="D8" s="30">
        <f t="shared" si="0"/>
        <v>1</v>
      </c>
      <c r="E8" s="30" t="s">
        <v>63</v>
      </c>
      <c r="F8" s="31"/>
    </row>
    <row r="9" spans="1:26" ht="14.25" customHeight="1">
      <c r="A9" s="27">
        <v>41643</v>
      </c>
      <c r="B9" s="28">
        <v>1788.07475</v>
      </c>
      <c r="C9" s="29">
        <v>26.664999999999999</v>
      </c>
      <c r="D9" s="30">
        <f t="shared" si="0"/>
        <v>1</v>
      </c>
      <c r="E9" s="30" t="s">
        <v>63</v>
      </c>
      <c r="F9" s="31"/>
    </row>
    <row r="10" spans="1:26" ht="14.25" customHeight="1">
      <c r="A10" s="27">
        <v>41643.5</v>
      </c>
      <c r="B10" s="28">
        <v>2082.8450909090898</v>
      </c>
      <c r="C10" s="29">
        <v>38.894545454545401</v>
      </c>
      <c r="D10" s="30">
        <f t="shared" si="0"/>
        <v>1</v>
      </c>
      <c r="E10" s="30" t="s">
        <v>63</v>
      </c>
      <c r="F10" s="31"/>
    </row>
    <row r="11" spans="1:26" ht="14.25" customHeight="1">
      <c r="A11" s="27">
        <v>41644</v>
      </c>
      <c r="B11" s="28">
        <v>1815.8505</v>
      </c>
      <c r="C11" s="29">
        <v>46.715000000000003</v>
      </c>
      <c r="D11" s="30">
        <f t="shared" si="0"/>
        <v>1</v>
      </c>
      <c r="E11" s="30" t="s">
        <v>63</v>
      </c>
      <c r="F11" s="31"/>
    </row>
    <row r="12" spans="1:26" ht="14.25" customHeight="1">
      <c r="A12" s="27">
        <v>41644.5</v>
      </c>
      <c r="B12" s="28">
        <v>2219.27536363636</v>
      </c>
      <c r="C12" s="29">
        <v>46.208636363636302</v>
      </c>
      <c r="D12" s="30">
        <f t="shared" si="0"/>
        <v>1</v>
      </c>
      <c r="E12" s="30" t="s">
        <v>63</v>
      </c>
      <c r="F12" s="31"/>
    </row>
    <row r="13" spans="1:26" ht="14.25" customHeight="1">
      <c r="A13" s="27">
        <v>41645</v>
      </c>
      <c r="B13" s="28">
        <v>2142.3453</v>
      </c>
      <c r="C13" s="29">
        <v>41.856000000000002</v>
      </c>
      <c r="D13" s="30">
        <f t="shared" si="0"/>
        <v>1</v>
      </c>
      <c r="E13" s="30" t="s">
        <v>63</v>
      </c>
      <c r="F13" s="31"/>
    </row>
    <row r="14" spans="1:26" ht="14.25" customHeight="1">
      <c r="A14" s="27">
        <v>41645.5</v>
      </c>
      <c r="B14" s="28">
        <v>2169.7437083333298</v>
      </c>
      <c r="C14" s="29">
        <v>46.013749999999902</v>
      </c>
      <c r="D14" s="30">
        <f t="shared" si="0"/>
        <v>1</v>
      </c>
      <c r="E14" s="30" t="s">
        <v>63</v>
      </c>
      <c r="F14" s="31"/>
    </row>
    <row r="15" spans="1:26" ht="14.25" customHeight="1">
      <c r="A15" s="27">
        <v>41646</v>
      </c>
      <c r="B15" s="28">
        <v>2228.9214999999999</v>
      </c>
      <c r="C15" s="29">
        <v>34.894374999999997</v>
      </c>
      <c r="D15" s="30">
        <f t="shared" si="0"/>
        <v>1</v>
      </c>
      <c r="E15" s="30" t="s">
        <v>63</v>
      </c>
      <c r="F15" s="31"/>
    </row>
    <row r="16" spans="1:26" ht="14.25" customHeight="1">
      <c r="A16" s="27">
        <v>41646.5</v>
      </c>
      <c r="B16" s="28">
        <v>2289.4490000000001</v>
      </c>
      <c r="C16" s="29">
        <v>53.312916666666602</v>
      </c>
      <c r="D16" s="30">
        <f t="shared" si="0"/>
        <v>1</v>
      </c>
      <c r="E16" s="30" t="s">
        <v>63</v>
      </c>
      <c r="F16" s="31"/>
    </row>
    <row r="17" spans="1:6" ht="14.25" customHeight="1">
      <c r="A17" s="27">
        <v>41647</v>
      </c>
      <c r="B17" s="28">
        <v>1966.19391666666</v>
      </c>
      <c r="C17" s="29">
        <v>70.307083333333296</v>
      </c>
      <c r="D17" s="30">
        <f t="shared" si="0"/>
        <v>1</v>
      </c>
      <c r="E17" s="30" t="s">
        <v>63</v>
      </c>
      <c r="F17" s="31"/>
    </row>
    <row r="18" spans="1:6" ht="14.25" customHeight="1">
      <c r="A18" s="27">
        <v>41647.5</v>
      </c>
      <c r="B18" s="28">
        <v>2222.9840416666598</v>
      </c>
      <c r="C18" s="29">
        <v>64.552916666666604</v>
      </c>
      <c r="D18" s="30">
        <f t="shared" si="0"/>
        <v>1</v>
      </c>
      <c r="E18" s="30" t="s">
        <v>63</v>
      </c>
      <c r="F18" s="31"/>
    </row>
    <row r="19" spans="1:6" ht="14.25" customHeight="1">
      <c r="A19" s="27">
        <v>41648</v>
      </c>
      <c r="B19" s="28">
        <v>1651.58858333333</v>
      </c>
      <c r="C19" s="29">
        <v>49.776249999999997</v>
      </c>
      <c r="D19" s="30">
        <f t="shared" si="0"/>
        <v>1</v>
      </c>
      <c r="E19" s="30" t="s">
        <v>63</v>
      </c>
      <c r="F19" s="31"/>
    </row>
    <row r="20" spans="1:6" ht="14.25" customHeight="1">
      <c r="A20" s="27">
        <v>41648.5</v>
      </c>
      <c r="B20" s="28">
        <v>1957.57495833333</v>
      </c>
      <c r="C20" s="29">
        <v>61.483333333333299</v>
      </c>
      <c r="D20" s="30">
        <f t="shared" si="0"/>
        <v>1</v>
      </c>
      <c r="E20" s="30" t="s">
        <v>63</v>
      </c>
      <c r="F20" s="31"/>
    </row>
    <row r="21" spans="1:6" ht="14.25" customHeight="1">
      <c r="A21" s="27">
        <v>41649</v>
      </c>
      <c r="B21" s="28">
        <v>1865.0249999999901</v>
      </c>
      <c r="C21" s="29">
        <v>56.407083333333297</v>
      </c>
      <c r="D21" s="30">
        <f t="shared" si="0"/>
        <v>1</v>
      </c>
      <c r="E21" s="30" t="s">
        <v>63</v>
      </c>
      <c r="F21" s="31"/>
    </row>
    <row r="22" spans="1:6" ht="14.25" customHeight="1">
      <c r="A22" s="27">
        <v>41649.5</v>
      </c>
      <c r="B22" s="28">
        <v>2157.2933333333299</v>
      </c>
      <c r="C22" s="29">
        <v>69.813749999999999</v>
      </c>
      <c r="D22" s="30">
        <f t="shared" si="0"/>
        <v>1</v>
      </c>
      <c r="E22" s="30" t="s">
        <v>63</v>
      </c>
      <c r="F22" s="31"/>
    </row>
    <row r="23" spans="1:6" ht="14.25" customHeight="1">
      <c r="A23" s="27">
        <v>41650</v>
      </c>
      <c r="B23" s="28">
        <v>1933.9007916666601</v>
      </c>
      <c r="C23" s="29">
        <v>53.609583333333298</v>
      </c>
      <c r="D23" s="30">
        <f t="shared" si="0"/>
        <v>1</v>
      </c>
      <c r="E23" s="30" t="s">
        <v>63</v>
      </c>
      <c r="F23" s="31"/>
    </row>
    <row r="24" spans="1:6" ht="14.25" customHeight="1">
      <c r="A24" s="27">
        <v>41650.5</v>
      </c>
      <c r="B24" s="28">
        <v>2161.194375</v>
      </c>
      <c r="C24" s="29">
        <v>53.2916666666666</v>
      </c>
      <c r="D24" s="30">
        <f t="shared" si="0"/>
        <v>1</v>
      </c>
      <c r="E24" s="30" t="s">
        <v>63</v>
      </c>
      <c r="F24" s="31"/>
    </row>
    <row r="25" spans="1:6" ht="14.25" customHeight="1">
      <c r="A25" s="27">
        <v>41651</v>
      </c>
      <c r="B25" s="28">
        <v>1672.51316666666</v>
      </c>
      <c r="C25" s="29">
        <v>53.844583333333297</v>
      </c>
      <c r="D25" s="30">
        <f t="shared" si="0"/>
        <v>1</v>
      </c>
      <c r="E25" s="30" t="s">
        <v>63</v>
      </c>
      <c r="F25" s="31"/>
    </row>
    <row r="26" spans="1:6" ht="14.25" customHeight="1">
      <c r="A26" s="27">
        <v>41651.5</v>
      </c>
      <c r="B26" s="28">
        <v>1928.0590416666601</v>
      </c>
      <c r="C26" s="29">
        <v>53.347916666666599</v>
      </c>
      <c r="D26" s="30">
        <f t="shared" si="0"/>
        <v>1</v>
      </c>
      <c r="E26" s="30" t="s">
        <v>63</v>
      </c>
      <c r="F26" s="31"/>
    </row>
    <row r="27" spans="1:6" ht="14.25" customHeight="1">
      <c r="A27" s="27">
        <v>41652</v>
      </c>
      <c r="B27" s="28">
        <v>1863.6369999999899</v>
      </c>
      <c r="C27" s="29">
        <v>55.712166666666597</v>
      </c>
      <c r="D27" s="30">
        <f t="shared" si="0"/>
        <v>1</v>
      </c>
      <c r="E27" s="30" t="s">
        <v>63</v>
      </c>
      <c r="F27" s="31"/>
    </row>
    <row r="28" spans="1:6" ht="14.25" customHeight="1">
      <c r="A28" s="27">
        <v>41652.5</v>
      </c>
      <c r="B28" s="28">
        <v>2185.68658333333</v>
      </c>
      <c r="C28" s="29">
        <v>66.450833333333307</v>
      </c>
      <c r="D28" s="30">
        <f t="shared" si="0"/>
        <v>1</v>
      </c>
      <c r="E28" s="30" t="s">
        <v>63</v>
      </c>
      <c r="F28" s="31"/>
    </row>
    <row r="29" spans="1:6" ht="14.25" customHeight="1">
      <c r="A29" s="27">
        <v>41653</v>
      </c>
      <c r="B29" s="28">
        <v>2185.5760416666599</v>
      </c>
      <c r="C29" s="29">
        <v>78.998583333333301</v>
      </c>
      <c r="D29" s="30">
        <f t="shared" si="0"/>
        <v>1</v>
      </c>
      <c r="E29" s="30" t="s">
        <v>63</v>
      </c>
      <c r="F29" s="31"/>
    </row>
    <row r="30" spans="1:6" ht="14.25" customHeight="1">
      <c r="A30" s="27">
        <v>41653.5</v>
      </c>
      <c r="B30" s="28">
        <v>3175.2769166666599</v>
      </c>
      <c r="C30" s="29">
        <v>159.797333333333</v>
      </c>
      <c r="D30" s="30">
        <f t="shared" si="0"/>
        <v>1</v>
      </c>
      <c r="E30" s="30" t="s">
        <v>63</v>
      </c>
      <c r="F30" s="31"/>
    </row>
    <row r="31" spans="1:6" ht="14.25" customHeight="1">
      <c r="A31" s="27">
        <v>41654</v>
      </c>
      <c r="B31" s="28">
        <v>2648.79408333333</v>
      </c>
      <c r="C31" s="29">
        <v>108.42100000000001</v>
      </c>
      <c r="D31" s="30">
        <f t="shared" si="0"/>
        <v>1</v>
      </c>
      <c r="E31" s="30" t="s">
        <v>63</v>
      </c>
      <c r="F31" s="31"/>
    </row>
    <row r="32" spans="1:6" ht="14.25" customHeight="1">
      <c r="A32" s="27">
        <v>41654.5</v>
      </c>
      <c r="B32" s="28">
        <v>3164.5167499999998</v>
      </c>
      <c r="C32" s="29">
        <v>132.91399999999999</v>
      </c>
      <c r="D32" s="30">
        <f t="shared" si="0"/>
        <v>1</v>
      </c>
      <c r="E32" s="30" t="s">
        <v>63</v>
      </c>
      <c r="F32" s="31"/>
    </row>
    <row r="33" spans="1:6" ht="14.25" customHeight="1">
      <c r="A33" s="27">
        <v>41655</v>
      </c>
      <c r="B33" s="28">
        <v>2308.0395416666602</v>
      </c>
      <c r="C33" s="29">
        <v>68.866583333333296</v>
      </c>
      <c r="D33" s="30">
        <f t="shared" si="0"/>
        <v>1</v>
      </c>
      <c r="E33" s="30" t="s">
        <v>63</v>
      </c>
      <c r="F33" s="31"/>
    </row>
    <row r="34" spans="1:6" ht="14.25" customHeight="1">
      <c r="A34" s="27">
        <v>41655.5</v>
      </c>
      <c r="B34" s="28">
        <v>2417.7790416666599</v>
      </c>
      <c r="C34" s="29">
        <v>50.487499999999997</v>
      </c>
      <c r="D34" s="30">
        <f t="shared" si="0"/>
        <v>1</v>
      </c>
      <c r="E34" s="30" t="s">
        <v>63</v>
      </c>
      <c r="F34" s="31"/>
    </row>
    <row r="35" spans="1:6" ht="14.25" customHeight="1">
      <c r="A35" s="27">
        <v>41656</v>
      </c>
      <c r="B35" s="28">
        <v>1961.419625</v>
      </c>
      <c r="C35" s="29">
        <v>47.181833333333302</v>
      </c>
      <c r="D35" s="30">
        <f t="shared" si="0"/>
        <v>1</v>
      </c>
      <c r="E35" s="30" t="s">
        <v>63</v>
      </c>
      <c r="F35" s="31"/>
    </row>
    <row r="36" spans="1:6" ht="14.25" customHeight="1">
      <c r="A36" s="27">
        <v>41656.5</v>
      </c>
      <c r="B36" s="28">
        <v>2127.0714583333302</v>
      </c>
      <c r="C36" s="29">
        <v>43.937833333333302</v>
      </c>
      <c r="D36" s="30">
        <f t="shared" si="0"/>
        <v>1</v>
      </c>
      <c r="E36" s="30" t="s">
        <v>63</v>
      </c>
      <c r="F36" s="31"/>
    </row>
    <row r="37" spans="1:6" ht="14.25" customHeight="1">
      <c r="A37" s="27">
        <v>41657</v>
      </c>
      <c r="B37" s="28">
        <v>2004.6923124999901</v>
      </c>
      <c r="C37" s="29">
        <v>50.634124999999997</v>
      </c>
      <c r="D37" s="30">
        <f t="shared" si="0"/>
        <v>1</v>
      </c>
      <c r="E37" s="30" t="s">
        <v>63</v>
      </c>
      <c r="F37" s="31"/>
    </row>
    <row r="38" spans="1:6" ht="14.25" customHeight="1">
      <c r="A38" s="27">
        <v>41657.5</v>
      </c>
      <c r="B38" s="28">
        <v>2200.4989999999998</v>
      </c>
      <c r="C38" s="29">
        <v>50.1071666666666</v>
      </c>
      <c r="D38" s="30">
        <f t="shared" si="0"/>
        <v>1</v>
      </c>
      <c r="E38" s="30" t="s">
        <v>63</v>
      </c>
      <c r="F38" s="31"/>
    </row>
    <row r="39" spans="1:6" ht="14.25" customHeight="1">
      <c r="A39" s="27">
        <v>41658</v>
      </c>
      <c r="B39" s="28">
        <v>1839.5621428571401</v>
      </c>
      <c r="C39" s="29">
        <v>43.767999999999901</v>
      </c>
      <c r="D39" s="30">
        <f t="shared" si="0"/>
        <v>1</v>
      </c>
      <c r="E39" s="30" t="s">
        <v>63</v>
      </c>
      <c r="F39" s="31"/>
    </row>
    <row r="40" spans="1:6" ht="14.25" customHeight="1">
      <c r="A40" s="27">
        <v>41658.5</v>
      </c>
      <c r="B40" s="28">
        <v>2184.156125</v>
      </c>
      <c r="C40" s="29">
        <v>72.031833333333296</v>
      </c>
      <c r="D40" s="30">
        <f t="shared" si="0"/>
        <v>1</v>
      </c>
      <c r="E40" s="30" t="s">
        <v>63</v>
      </c>
      <c r="F40" s="31"/>
    </row>
    <row r="41" spans="1:6" ht="14.25" customHeight="1">
      <c r="A41" s="27">
        <v>41659</v>
      </c>
      <c r="B41" s="28">
        <v>1748.4124999999999</v>
      </c>
      <c r="C41" s="29">
        <v>44.526333333333298</v>
      </c>
      <c r="D41" s="30">
        <f t="shared" si="0"/>
        <v>1</v>
      </c>
      <c r="E41" s="30" t="s">
        <v>63</v>
      </c>
      <c r="F41" s="31"/>
    </row>
    <row r="42" spans="1:6" ht="14.25" customHeight="1">
      <c r="A42" s="27">
        <v>41659.5</v>
      </c>
      <c r="B42" s="28">
        <v>2417.6507083333299</v>
      </c>
      <c r="C42" s="29">
        <v>65.881833333333304</v>
      </c>
      <c r="D42" s="30">
        <f t="shared" si="0"/>
        <v>1</v>
      </c>
      <c r="E42" s="30" t="s">
        <v>63</v>
      </c>
      <c r="F42" s="31"/>
    </row>
    <row r="43" spans="1:6" ht="14.25" customHeight="1">
      <c r="A43" s="27">
        <v>41660</v>
      </c>
      <c r="B43" s="28">
        <v>2067.5482916666601</v>
      </c>
      <c r="C43" s="29">
        <v>47.251666666666601</v>
      </c>
      <c r="D43" s="30">
        <f t="shared" si="0"/>
        <v>1</v>
      </c>
      <c r="E43" s="30" t="s">
        <v>63</v>
      </c>
      <c r="F43" s="31"/>
    </row>
    <row r="44" spans="1:6" ht="14.25" customHeight="1">
      <c r="A44" s="27">
        <v>41660.5</v>
      </c>
      <c r="B44" s="28">
        <v>2572.71675</v>
      </c>
      <c r="C44" s="29">
        <v>63.338166666666602</v>
      </c>
      <c r="D44" s="30">
        <f t="shared" si="0"/>
        <v>1</v>
      </c>
      <c r="E44" s="30" t="s">
        <v>63</v>
      </c>
      <c r="F44" s="31"/>
    </row>
    <row r="45" spans="1:6" ht="14.25" customHeight="1">
      <c r="A45" s="27">
        <v>41661</v>
      </c>
      <c r="B45" s="28">
        <v>2070.56383333333</v>
      </c>
      <c r="C45" s="29">
        <v>49.39425</v>
      </c>
      <c r="D45" s="30">
        <f t="shared" si="0"/>
        <v>1</v>
      </c>
      <c r="E45" s="30" t="s">
        <v>63</v>
      </c>
      <c r="F45" s="31"/>
    </row>
    <row r="46" spans="1:6" ht="14.25" customHeight="1">
      <c r="A46" s="27">
        <v>41661.5</v>
      </c>
      <c r="B46" s="28">
        <v>2702.1071666666599</v>
      </c>
      <c r="C46" s="29">
        <v>77.915249999999901</v>
      </c>
      <c r="D46" s="30">
        <f t="shared" si="0"/>
        <v>1</v>
      </c>
      <c r="E46" s="30" t="s">
        <v>63</v>
      </c>
      <c r="F46" s="31"/>
    </row>
    <row r="47" spans="1:6" ht="14.25" customHeight="1">
      <c r="A47" s="27">
        <v>41662</v>
      </c>
      <c r="B47" s="28">
        <v>2155.5055416666601</v>
      </c>
      <c r="C47" s="29">
        <v>48.651249999999997</v>
      </c>
      <c r="D47" s="30">
        <f t="shared" si="0"/>
        <v>1</v>
      </c>
      <c r="E47" s="30" t="s">
        <v>63</v>
      </c>
      <c r="F47" s="31"/>
    </row>
    <row r="48" spans="1:6" ht="14.25" customHeight="1">
      <c r="A48" s="27">
        <v>41662.5</v>
      </c>
      <c r="B48" s="28">
        <v>2449.9735416666599</v>
      </c>
      <c r="C48" s="29">
        <v>59.662916666666597</v>
      </c>
      <c r="D48" s="30">
        <f t="shared" si="0"/>
        <v>1</v>
      </c>
      <c r="E48" s="30" t="s">
        <v>63</v>
      </c>
      <c r="F48" s="31"/>
    </row>
    <row r="49" spans="1:6" ht="14.25" customHeight="1">
      <c r="A49" s="27">
        <v>41663</v>
      </c>
      <c r="B49" s="28">
        <v>1994.9894545454499</v>
      </c>
      <c r="C49" s="29">
        <v>44.107909090908997</v>
      </c>
      <c r="D49" s="30">
        <f t="shared" si="0"/>
        <v>1</v>
      </c>
      <c r="E49" s="30" t="s">
        <v>63</v>
      </c>
      <c r="F49" s="31"/>
    </row>
    <row r="50" spans="1:6" ht="14.25" customHeight="1">
      <c r="A50" s="27">
        <v>41663.5</v>
      </c>
      <c r="B50" s="28">
        <v>2281.8349166666599</v>
      </c>
      <c r="C50" s="29">
        <v>45.838749999999997</v>
      </c>
      <c r="D50" s="30">
        <f t="shared" si="0"/>
        <v>1</v>
      </c>
      <c r="E50" s="30" t="s">
        <v>63</v>
      </c>
      <c r="F50" s="31"/>
    </row>
    <row r="51" spans="1:6" ht="14.25" customHeight="1">
      <c r="A51" s="27">
        <v>41664</v>
      </c>
      <c r="B51" s="28">
        <v>1951.5263333333301</v>
      </c>
      <c r="C51" s="29">
        <v>51.144583333333301</v>
      </c>
      <c r="D51" s="30">
        <f t="shared" si="0"/>
        <v>1</v>
      </c>
      <c r="E51" s="30" t="s">
        <v>63</v>
      </c>
      <c r="F51" s="31"/>
    </row>
    <row r="52" spans="1:6" ht="14.25" customHeight="1">
      <c r="A52" s="27">
        <v>41664.5</v>
      </c>
      <c r="B52" s="28">
        <v>2341.0592916666601</v>
      </c>
      <c r="C52" s="29">
        <v>73.990499999999997</v>
      </c>
      <c r="D52" s="30">
        <f t="shared" si="0"/>
        <v>1</v>
      </c>
      <c r="E52" s="30" t="s">
        <v>63</v>
      </c>
      <c r="F52" s="31"/>
    </row>
    <row r="53" spans="1:6" ht="14.25" customHeight="1">
      <c r="A53" s="27">
        <v>41665</v>
      </c>
      <c r="B53" s="28">
        <v>1823.6909166666601</v>
      </c>
      <c r="C53" s="29">
        <v>49.5535833333333</v>
      </c>
      <c r="D53" s="30">
        <f t="shared" si="0"/>
        <v>1</v>
      </c>
      <c r="E53" s="30" t="s">
        <v>63</v>
      </c>
      <c r="F53" s="31"/>
    </row>
    <row r="54" spans="1:6" ht="14.25" customHeight="1">
      <c r="A54" s="27">
        <v>41665.5</v>
      </c>
      <c r="B54" s="28">
        <v>2288.3790416666602</v>
      </c>
      <c r="C54" s="29">
        <v>69.318416666666593</v>
      </c>
      <c r="D54" s="30">
        <f t="shared" si="0"/>
        <v>1</v>
      </c>
      <c r="E54" s="30" t="s">
        <v>63</v>
      </c>
      <c r="F54" s="31"/>
    </row>
    <row r="55" spans="1:6" ht="14.25" customHeight="1">
      <c r="A55" s="27">
        <v>41666</v>
      </c>
      <c r="B55" s="28">
        <v>1833.969625</v>
      </c>
      <c r="C55" s="29">
        <v>59.5356666666666</v>
      </c>
      <c r="D55" s="30">
        <f t="shared" si="0"/>
        <v>1</v>
      </c>
      <c r="E55" s="30" t="s">
        <v>63</v>
      </c>
      <c r="F55" s="31"/>
    </row>
    <row r="56" spans="1:6" ht="14.25" customHeight="1">
      <c r="A56" s="27">
        <v>41666.5</v>
      </c>
      <c r="B56" s="28">
        <v>2465.6632500000001</v>
      </c>
      <c r="C56" s="29">
        <v>87.515000000000001</v>
      </c>
      <c r="D56" s="30">
        <f t="shared" si="0"/>
        <v>1</v>
      </c>
      <c r="E56" s="30" t="s">
        <v>63</v>
      </c>
      <c r="F56" s="31"/>
    </row>
    <row r="57" spans="1:6" ht="14.25" customHeight="1">
      <c r="A57" s="27">
        <v>41667</v>
      </c>
      <c r="B57" s="28">
        <v>1844.722</v>
      </c>
      <c r="C57" s="29">
        <v>47.820250000000001</v>
      </c>
      <c r="D57" s="30">
        <f t="shared" si="0"/>
        <v>1</v>
      </c>
      <c r="E57" s="30" t="s">
        <v>63</v>
      </c>
      <c r="F57" s="31"/>
    </row>
    <row r="58" spans="1:6" ht="14.25" customHeight="1">
      <c r="A58" s="27">
        <v>41667.5</v>
      </c>
      <c r="B58" s="28">
        <v>2259.0371666666601</v>
      </c>
      <c r="C58" s="29">
        <v>70.217833333333303</v>
      </c>
      <c r="D58" s="30">
        <f t="shared" si="0"/>
        <v>1</v>
      </c>
      <c r="E58" s="30" t="s">
        <v>63</v>
      </c>
      <c r="F58" s="31"/>
    </row>
    <row r="59" spans="1:6" ht="14.25" customHeight="1">
      <c r="A59" s="27">
        <v>41668</v>
      </c>
      <c r="B59" s="28">
        <v>1988.9660833333301</v>
      </c>
      <c r="C59" s="29">
        <v>63.731333333333303</v>
      </c>
      <c r="D59" s="30">
        <f t="shared" si="0"/>
        <v>1</v>
      </c>
      <c r="E59" s="30" t="s">
        <v>63</v>
      </c>
      <c r="F59" s="31"/>
    </row>
    <row r="60" spans="1:6" ht="14.25" customHeight="1">
      <c r="A60" s="27">
        <v>41668.5</v>
      </c>
      <c r="B60" s="28">
        <v>2498.4301666666602</v>
      </c>
      <c r="C60" s="29">
        <v>81.990916666666607</v>
      </c>
      <c r="D60" s="30">
        <f t="shared" si="0"/>
        <v>1</v>
      </c>
      <c r="E60" s="30" t="s">
        <v>63</v>
      </c>
      <c r="F60" s="31"/>
    </row>
    <row r="61" spans="1:6" ht="14.25" customHeight="1">
      <c r="A61" s="27">
        <v>41669</v>
      </c>
      <c r="B61" s="28">
        <v>2064.4832499999902</v>
      </c>
      <c r="C61" s="29">
        <v>60.905833333333298</v>
      </c>
      <c r="D61" s="30">
        <f t="shared" si="0"/>
        <v>1</v>
      </c>
      <c r="E61" s="30" t="s">
        <v>63</v>
      </c>
      <c r="F61" s="31"/>
    </row>
    <row r="62" spans="1:6" ht="14.25" customHeight="1">
      <c r="A62" s="27">
        <v>41669.5</v>
      </c>
      <c r="B62" s="28">
        <v>2629.6935416666602</v>
      </c>
      <c r="C62" s="29">
        <v>73.409333333333294</v>
      </c>
      <c r="D62" s="30">
        <f t="shared" si="0"/>
        <v>1</v>
      </c>
      <c r="E62" s="30" t="s">
        <v>63</v>
      </c>
      <c r="F62" s="31"/>
    </row>
    <row r="63" spans="1:6" ht="14.25" customHeight="1">
      <c r="A63" s="27">
        <v>41670</v>
      </c>
      <c r="B63" s="28">
        <v>2088.8087500000001</v>
      </c>
      <c r="C63" s="29">
        <v>48.490666666666598</v>
      </c>
      <c r="D63" s="30">
        <f t="shared" si="0"/>
        <v>1</v>
      </c>
      <c r="E63" s="30" t="s">
        <v>63</v>
      </c>
      <c r="F63" s="31"/>
    </row>
    <row r="64" spans="1:6" ht="14.25" customHeight="1">
      <c r="A64" s="27">
        <v>41670.5</v>
      </c>
      <c r="B64" s="28">
        <v>2670.88983333333</v>
      </c>
      <c r="C64" s="29">
        <v>92.988999999999905</v>
      </c>
      <c r="D64" s="30">
        <f t="shared" si="0"/>
        <v>1</v>
      </c>
      <c r="E64" s="30" t="s">
        <v>63</v>
      </c>
      <c r="F64" s="31"/>
    </row>
    <row r="65" spans="1:6" ht="14.25" customHeight="1">
      <c r="A65" s="27">
        <v>41671</v>
      </c>
      <c r="B65" s="28">
        <v>2061.80587499999</v>
      </c>
      <c r="C65" s="29">
        <v>56.500749999999996</v>
      </c>
      <c r="D65" s="30">
        <f t="shared" si="0"/>
        <v>2</v>
      </c>
      <c r="E65" s="30" t="s">
        <v>63</v>
      </c>
      <c r="F65" s="31"/>
    </row>
    <row r="66" spans="1:6" ht="14.25" customHeight="1">
      <c r="A66" s="27">
        <v>41671.5</v>
      </c>
      <c r="B66" s="28">
        <v>2388.2006249999999</v>
      </c>
      <c r="C66" s="29">
        <v>66.637916666666598</v>
      </c>
      <c r="D66" s="30">
        <f t="shared" si="0"/>
        <v>2</v>
      </c>
      <c r="E66" s="30" t="s">
        <v>63</v>
      </c>
      <c r="F66" s="31"/>
    </row>
    <row r="67" spans="1:6" ht="14.25" customHeight="1">
      <c r="A67" s="27">
        <v>41672</v>
      </c>
      <c r="B67" s="28">
        <v>2012.0826666666601</v>
      </c>
      <c r="C67" s="29">
        <v>41.845666666666602</v>
      </c>
      <c r="D67" s="30">
        <f t="shared" si="0"/>
        <v>2</v>
      </c>
      <c r="E67" s="30" t="s">
        <v>63</v>
      </c>
      <c r="F67" s="31"/>
    </row>
    <row r="68" spans="1:6" ht="14.25" customHeight="1">
      <c r="A68" s="27">
        <v>41672.5</v>
      </c>
      <c r="B68" s="28">
        <v>2765.58395833333</v>
      </c>
      <c r="C68" s="29">
        <v>86.525333333333293</v>
      </c>
      <c r="D68" s="30">
        <f t="shared" si="0"/>
        <v>2</v>
      </c>
      <c r="E68" s="30" t="s">
        <v>63</v>
      </c>
      <c r="F68" s="31"/>
    </row>
    <row r="69" spans="1:6" ht="14.25" customHeight="1">
      <c r="A69" s="27">
        <v>41673</v>
      </c>
      <c r="B69" s="28">
        <v>1877.6705833333299</v>
      </c>
      <c r="C69" s="29">
        <v>58.5831666666666</v>
      </c>
      <c r="D69" s="30">
        <f t="shared" si="0"/>
        <v>2</v>
      </c>
      <c r="E69" s="30" t="s">
        <v>63</v>
      </c>
      <c r="F69" s="31"/>
    </row>
    <row r="70" spans="1:6" ht="14.25" customHeight="1">
      <c r="A70" s="27">
        <v>41673.5</v>
      </c>
      <c r="B70" s="28">
        <v>2193.5964166666599</v>
      </c>
      <c r="C70" s="29">
        <v>60.772916666666603</v>
      </c>
      <c r="D70" s="30">
        <f t="shared" si="0"/>
        <v>2</v>
      </c>
      <c r="E70" s="30" t="s">
        <v>63</v>
      </c>
      <c r="F70" s="31"/>
    </row>
    <row r="71" spans="1:6" ht="14.25" customHeight="1">
      <c r="A71" s="27">
        <v>41674</v>
      </c>
      <c r="B71" s="28">
        <v>2175.5892142857101</v>
      </c>
      <c r="C71" s="29">
        <v>42.946428571428498</v>
      </c>
      <c r="D71" s="30">
        <f t="shared" si="0"/>
        <v>2</v>
      </c>
      <c r="E71" s="30" t="s">
        <v>63</v>
      </c>
      <c r="F71" s="31"/>
    </row>
    <row r="72" spans="1:6" ht="14.25" customHeight="1">
      <c r="A72" s="27">
        <v>41674.5</v>
      </c>
      <c r="B72" s="28">
        <v>2378.2999583333299</v>
      </c>
      <c r="C72" s="29">
        <v>55.469166666666602</v>
      </c>
      <c r="D72" s="30">
        <f t="shared" si="0"/>
        <v>2</v>
      </c>
      <c r="E72" s="30" t="s">
        <v>63</v>
      </c>
      <c r="F72" s="31"/>
    </row>
    <row r="73" spans="1:6" ht="14.25" customHeight="1">
      <c r="A73" s="27">
        <v>41675</v>
      </c>
      <c r="B73" s="28">
        <v>2051.6291428571399</v>
      </c>
      <c r="C73" s="29">
        <v>48.9171428571428</v>
      </c>
      <c r="D73" s="30">
        <f t="shared" si="0"/>
        <v>2</v>
      </c>
      <c r="E73" s="30" t="s">
        <v>63</v>
      </c>
      <c r="F73" s="31"/>
    </row>
    <row r="74" spans="1:6" ht="14.25" customHeight="1">
      <c r="A74" s="27">
        <v>41675.5</v>
      </c>
      <c r="B74" s="28">
        <v>2120.0478750000002</v>
      </c>
      <c r="C74" s="29">
        <v>45.340416666666599</v>
      </c>
      <c r="D74" s="30">
        <f t="shared" si="0"/>
        <v>2</v>
      </c>
      <c r="E74" s="30" t="s">
        <v>63</v>
      </c>
      <c r="F74" s="31"/>
    </row>
    <row r="75" spans="1:6" ht="14.25" customHeight="1">
      <c r="A75" s="27">
        <v>41676</v>
      </c>
      <c r="B75" s="28">
        <v>1760.261375</v>
      </c>
      <c r="C75" s="29">
        <v>39.444583333333298</v>
      </c>
      <c r="D75" s="30">
        <f t="shared" si="0"/>
        <v>2</v>
      </c>
      <c r="E75" s="30" t="s">
        <v>63</v>
      </c>
      <c r="F75" s="31"/>
    </row>
    <row r="76" spans="1:6" ht="14.25" customHeight="1">
      <c r="A76" s="27">
        <v>41676.5</v>
      </c>
      <c r="B76" s="28">
        <v>2111.6414583333299</v>
      </c>
      <c r="C76" s="29">
        <v>43.482500000000002</v>
      </c>
      <c r="D76" s="30">
        <f t="shared" si="0"/>
        <v>2</v>
      </c>
      <c r="E76" s="30" t="s">
        <v>63</v>
      </c>
      <c r="F76" s="31"/>
    </row>
    <row r="77" spans="1:6" ht="14.25" customHeight="1">
      <c r="A77" s="27">
        <v>41677</v>
      </c>
      <c r="B77" s="28">
        <v>2026.5122916666601</v>
      </c>
      <c r="C77" s="29">
        <v>42.508749999999999</v>
      </c>
      <c r="D77" s="30">
        <f t="shared" si="0"/>
        <v>2</v>
      </c>
      <c r="E77" s="30" t="s">
        <v>63</v>
      </c>
      <c r="F77" s="31"/>
    </row>
    <row r="78" spans="1:6" ht="14.25" customHeight="1">
      <c r="A78" s="27">
        <v>41677.5</v>
      </c>
      <c r="B78" s="28">
        <v>2289.0562083333298</v>
      </c>
      <c r="C78" s="29">
        <v>53.663749999999901</v>
      </c>
      <c r="D78" s="30">
        <f t="shared" si="0"/>
        <v>2</v>
      </c>
      <c r="E78" s="30" t="s">
        <v>63</v>
      </c>
      <c r="F78" s="31"/>
    </row>
    <row r="79" spans="1:6" ht="14.25" customHeight="1">
      <c r="A79" s="27">
        <v>41678</v>
      </c>
      <c r="B79" s="28">
        <v>1996.34679166666</v>
      </c>
      <c r="C79" s="29">
        <v>66.761250000000004</v>
      </c>
      <c r="D79" s="30">
        <f t="shared" si="0"/>
        <v>2</v>
      </c>
      <c r="E79" s="30" t="s">
        <v>63</v>
      </c>
      <c r="F79" s="31"/>
    </row>
    <row r="80" spans="1:6" ht="14.25" customHeight="1">
      <c r="A80" s="27">
        <v>41678.5</v>
      </c>
      <c r="B80" s="28">
        <v>2194.7312916666601</v>
      </c>
      <c r="C80" s="29">
        <v>61.345416666666601</v>
      </c>
      <c r="D80" s="30">
        <f t="shared" si="0"/>
        <v>2</v>
      </c>
      <c r="E80" s="30" t="s">
        <v>63</v>
      </c>
      <c r="F80" s="31"/>
    </row>
    <row r="81" spans="1:6" ht="14.25" customHeight="1">
      <c r="A81" s="27">
        <v>41679</v>
      </c>
      <c r="B81" s="28">
        <v>1922.08879166666</v>
      </c>
      <c r="C81" s="29">
        <v>67.138750000000002</v>
      </c>
      <c r="D81" s="30">
        <f t="shared" si="0"/>
        <v>2</v>
      </c>
      <c r="E81" s="30" t="s">
        <v>63</v>
      </c>
      <c r="F81" s="31"/>
    </row>
    <row r="82" spans="1:6" ht="14.25" customHeight="1">
      <c r="A82" s="27">
        <v>41679.5</v>
      </c>
      <c r="B82" s="28">
        <v>2188.2592916666599</v>
      </c>
      <c r="C82" s="29">
        <v>76.004583333333301</v>
      </c>
      <c r="D82" s="30">
        <f t="shared" si="0"/>
        <v>2</v>
      </c>
      <c r="E82" s="30" t="s">
        <v>63</v>
      </c>
      <c r="F82" s="31"/>
    </row>
    <row r="83" spans="1:6" ht="14.25" customHeight="1">
      <c r="A83" s="27">
        <v>41680</v>
      </c>
      <c r="B83" s="28">
        <v>1805.3314583333299</v>
      </c>
      <c r="C83" s="29">
        <v>43.415833333333303</v>
      </c>
      <c r="D83" s="30">
        <f t="shared" si="0"/>
        <v>2</v>
      </c>
      <c r="E83" s="30" t="s">
        <v>63</v>
      </c>
      <c r="F83" s="31"/>
    </row>
    <row r="84" spans="1:6" ht="14.25" customHeight="1">
      <c r="A84" s="27">
        <v>41680.5</v>
      </c>
      <c r="B84" s="28">
        <v>1953.63308333333</v>
      </c>
      <c r="C84" s="29">
        <v>49.037500000000001</v>
      </c>
      <c r="D84" s="30">
        <f t="shared" si="0"/>
        <v>2</v>
      </c>
      <c r="E84" s="30" t="s">
        <v>63</v>
      </c>
      <c r="F84" s="31"/>
    </row>
    <row r="85" spans="1:6" ht="14.25" customHeight="1">
      <c r="A85" s="27">
        <v>41681</v>
      </c>
      <c r="B85" s="28">
        <v>1709.93233333333</v>
      </c>
      <c r="C85" s="29">
        <v>37.9716666666666</v>
      </c>
      <c r="D85" s="30">
        <f t="shared" si="0"/>
        <v>2</v>
      </c>
      <c r="E85" s="30" t="s">
        <v>63</v>
      </c>
      <c r="F85" s="31"/>
    </row>
    <row r="86" spans="1:6" ht="14.25" customHeight="1">
      <c r="A86" s="27">
        <v>41681.5</v>
      </c>
      <c r="B86" s="28">
        <v>2004.21187499999</v>
      </c>
      <c r="C86" s="29">
        <v>50.853749999999998</v>
      </c>
      <c r="D86" s="30">
        <f t="shared" si="0"/>
        <v>2</v>
      </c>
      <c r="E86" s="30" t="s">
        <v>63</v>
      </c>
      <c r="F86" s="31"/>
    </row>
    <row r="87" spans="1:6" ht="14.25" customHeight="1">
      <c r="A87" s="27">
        <v>41682</v>
      </c>
      <c r="B87" s="28">
        <v>1882.4137083333301</v>
      </c>
      <c r="C87" s="29">
        <v>45.630416666666598</v>
      </c>
      <c r="D87" s="30">
        <f t="shared" si="0"/>
        <v>2</v>
      </c>
      <c r="E87" s="30" t="s">
        <v>63</v>
      </c>
      <c r="F87" s="31"/>
    </row>
    <row r="88" spans="1:6" ht="14.25" customHeight="1">
      <c r="A88" s="27">
        <v>41682.5</v>
      </c>
      <c r="B88" s="28">
        <v>2126.41379166666</v>
      </c>
      <c r="C88" s="29">
        <v>44.034999999999997</v>
      </c>
      <c r="D88" s="30">
        <f t="shared" si="0"/>
        <v>2</v>
      </c>
      <c r="E88" s="30" t="s">
        <v>63</v>
      </c>
      <c r="F88" s="31"/>
    </row>
    <row r="89" spans="1:6" ht="14.25" customHeight="1">
      <c r="A89" s="27">
        <v>41683</v>
      </c>
      <c r="B89" s="28">
        <v>2547.8222500000002</v>
      </c>
      <c r="C89" s="29">
        <v>174.000916666666</v>
      </c>
      <c r="D89" s="30">
        <f t="shared" si="0"/>
        <v>2</v>
      </c>
      <c r="E89" s="30" t="s">
        <v>63</v>
      </c>
      <c r="F89" s="31"/>
    </row>
    <row r="90" spans="1:6" ht="14.25" customHeight="1">
      <c r="A90" s="27">
        <v>41683.5</v>
      </c>
      <c r="B90" s="28">
        <v>3266.0770833333299</v>
      </c>
      <c r="C90" s="29">
        <v>187.01124999999999</v>
      </c>
      <c r="D90" s="30">
        <f t="shared" si="0"/>
        <v>2</v>
      </c>
      <c r="E90" s="30" t="s">
        <v>63</v>
      </c>
      <c r="F90" s="31"/>
    </row>
    <row r="91" spans="1:6" ht="14.25" customHeight="1">
      <c r="A91" s="27">
        <v>41684</v>
      </c>
      <c r="B91" s="28">
        <v>2419.2827499999999</v>
      </c>
      <c r="C91" s="29">
        <v>62.771833333333298</v>
      </c>
      <c r="D91" s="30">
        <f t="shared" si="0"/>
        <v>2</v>
      </c>
      <c r="E91" s="30" t="s">
        <v>63</v>
      </c>
      <c r="F91" s="31"/>
    </row>
    <row r="92" spans="1:6" ht="14.25" customHeight="1">
      <c r="A92" s="27">
        <v>41684.5</v>
      </c>
      <c r="B92" s="28">
        <v>2691.4539999999902</v>
      </c>
      <c r="C92" s="29">
        <v>63.741250000000001</v>
      </c>
      <c r="D92" s="30">
        <f t="shared" si="0"/>
        <v>2</v>
      </c>
      <c r="E92" s="30" t="s">
        <v>63</v>
      </c>
      <c r="F92" s="31"/>
    </row>
    <row r="93" spans="1:6" ht="14.25" customHeight="1">
      <c r="A93" s="27">
        <v>41685</v>
      </c>
      <c r="B93" s="28">
        <v>2256.8607499999998</v>
      </c>
      <c r="C93" s="29">
        <v>53.0446666666666</v>
      </c>
      <c r="D93" s="30">
        <f t="shared" si="0"/>
        <v>2</v>
      </c>
      <c r="E93" s="30" t="s">
        <v>63</v>
      </c>
      <c r="F93" s="31"/>
    </row>
    <row r="94" spans="1:6" ht="14.25" customHeight="1">
      <c r="A94" s="27">
        <v>41685.5</v>
      </c>
      <c r="B94" s="28">
        <v>2775.1006666666599</v>
      </c>
      <c r="C94" s="29">
        <v>68.599166666666605</v>
      </c>
      <c r="D94" s="30">
        <f t="shared" si="0"/>
        <v>2</v>
      </c>
      <c r="E94" s="30" t="s">
        <v>63</v>
      </c>
      <c r="F94" s="31"/>
    </row>
    <row r="95" spans="1:6" ht="14.25" customHeight="1">
      <c r="A95" s="27">
        <v>41686</v>
      </c>
      <c r="B95" s="28">
        <v>2142.8525833333301</v>
      </c>
      <c r="C95" s="29">
        <v>49.878666666666597</v>
      </c>
      <c r="D95" s="30">
        <f t="shared" si="0"/>
        <v>2</v>
      </c>
      <c r="E95" s="30" t="s">
        <v>63</v>
      </c>
      <c r="F95" s="31"/>
    </row>
    <row r="96" spans="1:6" ht="14.25" customHeight="1">
      <c r="A96" s="27">
        <v>41686.5</v>
      </c>
      <c r="B96" s="28">
        <v>2670.6450833333301</v>
      </c>
      <c r="C96" s="29">
        <v>83.341833333333298</v>
      </c>
      <c r="D96" s="30">
        <f t="shared" si="0"/>
        <v>2</v>
      </c>
      <c r="E96" s="30" t="s">
        <v>63</v>
      </c>
      <c r="F96" s="31"/>
    </row>
    <row r="97" spans="1:6" ht="14.25" customHeight="1">
      <c r="A97" s="27">
        <v>41687</v>
      </c>
      <c r="B97" s="28">
        <v>1874.96795833333</v>
      </c>
      <c r="C97" s="29">
        <v>48.240416666666597</v>
      </c>
      <c r="D97" s="30">
        <f t="shared" si="0"/>
        <v>2</v>
      </c>
      <c r="E97" s="30" t="s">
        <v>63</v>
      </c>
      <c r="F97" s="31"/>
    </row>
    <row r="98" spans="1:6" ht="14.25" customHeight="1">
      <c r="A98" s="27">
        <v>41687.5</v>
      </c>
      <c r="B98" s="28">
        <v>2058.6119166666599</v>
      </c>
      <c r="C98" s="29">
        <v>40.656666666666602</v>
      </c>
      <c r="D98" s="30">
        <f t="shared" si="0"/>
        <v>2</v>
      </c>
      <c r="E98" s="30" t="s">
        <v>63</v>
      </c>
      <c r="F98" s="31"/>
    </row>
    <row r="99" spans="1:6" ht="14.25" customHeight="1">
      <c r="A99" s="27">
        <v>41688</v>
      </c>
      <c r="B99" s="28">
        <v>1985.4231</v>
      </c>
      <c r="C99" s="29">
        <v>34.2363</v>
      </c>
      <c r="D99" s="30">
        <f t="shared" si="0"/>
        <v>2</v>
      </c>
      <c r="E99" s="30" t="s">
        <v>63</v>
      </c>
      <c r="F99" s="31"/>
    </row>
    <row r="100" spans="1:6" ht="14.25" customHeight="1">
      <c r="A100" s="27">
        <v>41688.5</v>
      </c>
      <c r="B100" s="28">
        <v>2291.04</v>
      </c>
      <c r="C100" s="29">
        <v>41.783000000000001</v>
      </c>
      <c r="D100" s="30">
        <f t="shared" si="0"/>
        <v>2</v>
      </c>
      <c r="E100" s="30" t="s">
        <v>63</v>
      </c>
      <c r="F100" s="31"/>
    </row>
    <row r="101" spans="1:6" ht="14.25" customHeight="1">
      <c r="A101" s="27">
        <v>41689</v>
      </c>
      <c r="B101" s="28">
        <v>2199.879625</v>
      </c>
      <c r="C101" s="29">
        <v>38.522624999999998</v>
      </c>
      <c r="D101" s="30">
        <f t="shared" si="0"/>
        <v>2</v>
      </c>
      <c r="E101" s="30" t="s">
        <v>63</v>
      </c>
      <c r="F101" s="31"/>
    </row>
    <row r="102" spans="1:6" ht="14.25" customHeight="1">
      <c r="A102" s="27">
        <v>41689.5</v>
      </c>
      <c r="B102" s="28">
        <v>2610.51429166666</v>
      </c>
      <c r="C102" s="29">
        <v>66.541749999999993</v>
      </c>
      <c r="D102" s="30">
        <f t="shared" si="0"/>
        <v>2</v>
      </c>
      <c r="E102" s="30" t="s">
        <v>63</v>
      </c>
      <c r="F102" s="31"/>
    </row>
    <row r="103" spans="1:6" ht="14.25" customHeight="1">
      <c r="A103" s="27">
        <v>41690</v>
      </c>
      <c r="B103" s="28">
        <v>2211.9007083333299</v>
      </c>
      <c r="C103" s="29">
        <v>46.525416666666601</v>
      </c>
      <c r="D103" s="30">
        <f t="shared" si="0"/>
        <v>2</v>
      </c>
      <c r="E103" s="30" t="s">
        <v>63</v>
      </c>
      <c r="F103" s="31"/>
    </row>
    <row r="104" spans="1:6" ht="14.25" customHeight="1">
      <c r="A104" s="27">
        <v>41690.5</v>
      </c>
      <c r="B104" s="28">
        <v>3203.9935833333302</v>
      </c>
      <c r="C104" s="29">
        <v>153.26474999999999</v>
      </c>
      <c r="D104" s="30">
        <f t="shared" si="0"/>
        <v>2</v>
      </c>
      <c r="E104" s="30" t="s">
        <v>63</v>
      </c>
      <c r="F104" s="31"/>
    </row>
    <row r="105" spans="1:6" ht="14.25" customHeight="1">
      <c r="A105" s="27">
        <v>41691</v>
      </c>
      <c r="B105" s="28">
        <v>2531.7787499999999</v>
      </c>
      <c r="C105" s="29">
        <v>58.492249999999899</v>
      </c>
      <c r="D105" s="30">
        <f t="shared" si="0"/>
        <v>2</v>
      </c>
      <c r="E105" s="30" t="s">
        <v>63</v>
      </c>
      <c r="F105" s="31"/>
    </row>
    <row r="106" spans="1:6" ht="14.25" customHeight="1">
      <c r="A106" s="27">
        <v>41691.5</v>
      </c>
      <c r="B106" s="28">
        <v>3296.54145833333</v>
      </c>
      <c r="C106" s="29">
        <v>102.680583333333</v>
      </c>
      <c r="D106" s="30">
        <f t="shared" si="0"/>
        <v>2</v>
      </c>
      <c r="E106" s="30" t="s">
        <v>63</v>
      </c>
      <c r="F106" s="31"/>
    </row>
    <row r="107" spans="1:6" ht="14.25" customHeight="1">
      <c r="A107" s="27">
        <v>41692</v>
      </c>
      <c r="B107" s="28">
        <v>2438.7048749999999</v>
      </c>
      <c r="C107" s="29">
        <v>60.428666666666601</v>
      </c>
      <c r="D107" s="30">
        <f t="shared" si="0"/>
        <v>2</v>
      </c>
      <c r="E107" s="30" t="s">
        <v>63</v>
      </c>
      <c r="F107" s="31"/>
    </row>
    <row r="108" spans="1:6" ht="14.25" customHeight="1">
      <c r="A108" s="27">
        <v>41692.5</v>
      </c>
      <c r="B108" s="28">
        <v>2403.74920833333</v>
      </c>
      <c r="C108" s="29">
        <v>44.075749999999999</v>
      </c>
      <c r="D108" s="30">
        <f t="shared" si="0"/>
        <v>2</v>
      </c>
      <c r="E108" s="30" t="s">
        <v>63</v>
      </c>
      <c r="F108" s="31"/>
    </row>
    <row r="109" spans="1:6" ht="14.25" customHeight="1">
      <c r="A109" s="27">
        <v>41693</v>
      </c>
      <c r="B109" s="28">
        <v>1741.94345833333</v>
      </c>
      <c r="C109" s="29">
        <v>41.518250000000002</v>
      </c>
      <c r="D109" s="30">
        <f t="shared" si="0"/>
        <v>2</v>
      </c>
      <c r="E109" s="30" t="s">
        <v>63</v>
      </c>
      <c r="F109" s="31"/>
    </row>
    <row r="110" spans="1:6" ht="14.25" customHeight="1">
      <c r="A110" s="27">
        <v>41693.5</v>
      </c>
      <c r="B110" s="28">
        <v>1985.7389583333299</v>
      </c>
      <c r="C110" s="29">
        <v>53.703000000000003</v>
      </c>
      <c r="D110" s="30">
        <f t="shared" si="0"/>
        <v>2</v>
      </c>
      <c r="E110" s="30" t="s">
        <v>63</v>
      </c>
      <c r="F110" s="31"/>
    </row>
    <row r="111" spans="1:6" ht="14.25" customHeight="1">
      <c r="A111" s="27">
        <v>41694</v>
      </c>
      <c r="B111" s="28">
        <v>1658.6374166666601</v>
      </c>
      <c r="C111" s="29">
        <v>48.485166666666601</v>
      </c>
      <c r="D111" s="30">
        <f t="shared" si="0"/>
        <v>2</v>
      </c>
      <c r="E111" s="30" t="s">
        <v>63</v>
      </c>
      <c r="F111" s="31"/>
    </row>
    <row r="112" spans="1:6" ht="14.25" customHeight="1">
      <c r="A112" s="27">
        <v>41694.5</v>
      </c>
      <c r="B112" s="28">
        <v>2032.0067083333299</v>
      </c>
      <c r="C112" s="29">
        <v>51.238500000000002</v>
      </c>
      <c r="D112" s="30">
        <f t="shared" si="0"/>
        <v>2</v>
      </c>
      <c r="E112" s="30" t="s">
        <v>63</v>
      </c>
      <c r="F112" s="31"/>
    </row>
    <row r="113" spans="1:6" ht="14.25" customHeight="1">
      <c r="A113" s="27">
        <v>41695</v>
      </c>
      <c r="B113" s="28">
        <v>2014.1435833333301</v>
      </c>
      <c r="C113" s="29">
        <v>45.216000000000001</v>
      </c>
      <c r="D113" s="30">
        <f t="shared" si="0"/>
        <v>2</v>
      </c>
      <c r="E113" s="30" t="s">
        <v>63</v>
      </c>
      <c r="F113" s="31"/>
    </row>
    <row r="114" spans="1:6" ht="14.25" customHeight="1">
      <c r="A114" s="27">
        <v>41695.5</v>
      </c>
      <c r="B114" s="28">
        <v>2763.3914999999902</v>
      </c>
      <c r="C114" s="29">
        <v>80.2231666666666</v>
      </c>
      <c r="D114" s="30">
        <f t="shared" si="0"/>
        <v>2</v>
      </c>
      <c r="E114" s="30" t="s">
        <v>63</v>
      </c>
      <c r="F114" s="31"/>
    </row>
    <row r="115" spans="1:6" ht="14.25" customHeight="1">
      <c r="A115" s="27">
        <v>41696</v>
      </c>
      <c r="B115" s="28">
        <v>2260.07733333333</v>
      </c>
      <c r="C115" s="29">
        <v>59.268833333333298</v>
      </c>
      <c r="D115" s="30">
        <f t="shared" si="0"/>
        <v>2</v>
      </c>
      <c r="E115" s="30" t="s">
        <v>63</v>
      </c>
      <c r="F115" s="31"/>
    </row>
    <row r="116" spans="1:6" ht="14.25" customHeight="1">
      <c r="A116" s="27">
        <v>41696.5</v>
      </c>
      <c r="B116" s="28">
        <v>3089.39804166666</v>
      </c>
      <c r="C116" s="29">
        <v>122.02416666666601</v>
      </c>
      <c r="D116" s="30">
        <f t="shared" si="0"/>
        <v>2</v>
      </c>
      <c r="E116" s="30" t="s">
        <v>63</v>
      </c>
      <c r="F116" s="31"/>
    </row>
    <row r="117" spans="1:6" ht="14.25" customHeight="1">
      <c r="A117" s="27">
        <v>41697</v>
      </c>
      <c r="B117" s="28">
        <v>2268.41604166666</v>
      </c>
      <c r="C117" s="29">
        <v>52.375166666666601</v>
      </c>
      <c r="D117" s="30">
        <f t="shared" si="0"/>
        <v>2</v>
      </c>
      <c r="E117" s="30" t="s">
        <v>63</v>
      </c>
      <c r="F117" s="31"/>
    </row>
    <row r="118" spans="1:6" ht="14.25" customHeight="1">
      <c r="A118" s="27">
        <v>41697.5</v>
      </c>
      <c r="B118" s="28">
        <v>2928.5041249999999</v>
      </c>
      <c r="C118" s="29">
        <v>86.003166666666601</v>
      </c>
      <c r="D118" s="30">
        <f t="shared" si="0"/>
        <v>2</v>
      </c>
      <c r="E118" s="30" t="s">
        <v>63</v>
      </c>
      <c r="F118" s="31"/>
    </row>
    <row r="119" spans="1:6" ht="14.25" customHeight="1">
      <c r="A119" s="27">
        <v>41698</v>
      </c>
      <c r="B119" s="28">
        <v>2219.0850833333302</v>
      </c>
      <c r="C119" s="29">
        <v>46.148416666666598</v>
      </c>
      <c r="D119" s="30">
        <f t="shared" si="0"/>
        <v>2</v>
      </c>
      <c r="E119" s="30" t="s">
        <v>63</v>
      </c>
      <c r="F119" s="31"/>
    </row>
    <row r="120" spans="1:6" ht="14.25" customHeight="1">
      <c r="A120" s="27">
        <v>41698.5</v>
      </c>
      <c r="B120" s="28">
        <v>2785.3510000000001</v>
      </c>
      <c r="C120" s="29">
        <v>80.905249999999995</v>
      </c>
      <c r="D120" s="30">
        <f t="shared" si="0"/>
        <v>2</v>
      </c>
      <c r="E120" s="30" t="s">
        <v>63</v>
      </c>
      <c r="F120" s="31"/>
    </row>
    <row r="121" spans="1:6" ht="14.25" customHeight="1">
      <c r="A121" s="27">
        <v>41699</v>
      </c>
      <c r="B121" s="28">
        <v>2022.3139166666599</v>
      </c>
      <c r="C121" s="29">
        <v>69.394666666666595</v>
      </c>
      <c r="D121" s="30">
        <f t="shared" si="0"/>
        <v>3</v>
      </c>
      <c r="E121" s="30" t="s">
        <v>63</v>
      </c>
      <c r="F121" s="31"/>
    </row>
    <row r="122" spans="1:6" ht="14.25" customHeight="1">
      <c r="A122" s="27">
        <v>41699.5</v>
      </c>
      <c r="B122" s="28">
        <v>2246.1746250000001</v>
      </c>
      <c r="C122" s="29">
        <v>52.200499999999998</v>
      </c>
      <c r="D122" s="30">
        <f t="shared" si="0"/>
        <v>3</v>
      </c>
      <c r="E122" s="30" t="s">
        <v>63</v>
      </c>
      <c r="F122" s="31"/>
    </row>
    <row r="123" spans="1:6" ht="14.25" customHeight="1">
      <c r="A123" s="27">
        <v>41700</v>
      </c>
      <c r="B123" s="28">
        <v>1955.92941666666</v>
      </c>
      <c r="C123" s="29">
        <v>51.469666666666598</v>
      </c>
      <c r="D123" s="30">
        <f t="shared" si="0"/>
        <v>3</v>
      </c>
      <c r="E123" s="30" t="s">
        <v>63</v>
      </c>
      <c r="F123" s="31"/>
    </row>
    <row r="124" spans="1:6" ht="14.25" customHeight="1">
      <c r="A124" s="27">
        <v>41700.5</v>
      </c>
      <c r="B124" s="28">
        <v>2746.7552083333298</v>
      </c>
      <c r="C124" s="29">
        <v>80.457083333333301</v>
      </c>
      <c r="D124" s="30">
        <f t="shared" si="0"/>
        <v>3</v>
      </c>
      <c r="E124" s="30" t="s">
        <v>63</v>
      </c>
      <c r="F124" s="31"/>
    </row>
    <row r="125" spans="1:6" ht="14.25" customHeight="1">
      <c r="A125" s="27">
        <v>41701</v>
      </c>
      <c r="B125" s="28">
        <v>1767.7171249999999</v>
      </c>
      <c r="C125" s="29">
        <v>63.776000000000003</v>
      </c>
      <c r="D125" s="30">
        <f t="shared" si="0"/>
        <v>3</v>
      </c>
      <c r="E125" s="30" t="s">
        <v>63</v>
      </c>
      <c r="F125" s="31"/>
    </row>
    <row r="126" spans="1:6" ht="14.25" customHeight="1">
      <c r="A126" s="27">
        <v>41701.5</v>
      </c>
      <c r="B126" s="28">
        <v>2275.6261666666601</v>
      </c>
      <c r="C126" s="29">
        <v>79.9641666666666</v>
      </c>
      <c r="D126" s="30">
        <f t="shared" si="0"/>
        <v>3</v>
      </c>
      <c r="E126" s="30" t="s">
        <v>63</v>
      </c>
      <c r="F126" s="31"/>
    </row>
    <row r="127" spans="1:6" ht="14.25" customHeight="1">
      <c r="A127" s="27">
        <v>41702</v>
      </c>
      <c r="B127" s="28">
        <v>2016.70516666666</v>
      </c>
      <c r="C127" s="29">
        <v>48.149166666666602</v>
      </c>
      <c r="D127" s="30">
        <f t="shared" si="0"/>
        <v>3</v>
      </c>
      <c r="E127" s="30" t="s">
        <v>63</v>
      </c>
      <c r="F127" s="31"/>
    </row>
    <row r="128" spans="1:6" ht="14.25" customHeight="1">
      <c r="A128" s="27">
        <v>41702.5</v>
      </c>
      <c r="B128" s="28">
        <v>2550.7890000000002</v>
      </c>
      <c r="C128" s="29">
        <v>72.476249999999993</v>
      </c>
      <c r="D128" s="30">
        <f t="shared" si="0"/>
        <v>3</v>
      </c>
      <c r="E128" s="30" t="s">
        <v>63</v>
      </c>
      <c r="F128" s="31"/>
    </row>
    <row r="129" spans="1:6" ht="14.25" customHeight="1">
      <c r="A129" s="27">
        <v>41703</v>
      </c>
      <c r="B129" s="28">
        <v>1815.8290833333299</v>
      </c>
      <c r="C129" s="29">
        <v>50.1383333333333</v>
      </c>
      <c r="D129" s="30">
        <f t="shared" si="0"/>
        <v>3</v>
      </c>
      <c r="E129" s="30" t="s">
        <v>63</v>
      </c>
      <c r="F129" s="31"/>
    </row>
    <row r="130" spans="1:6" ht="14.25" customHeight="1">
      <c r="A130" s="27">
        <v>41703.5</v>
      </c>
      <c r="B130" s="28">
        <v>2059.78404166666</v>
      </c>
      <c r="C130" s="29">
        <v>43.467083333333299</v>
      </c>
      <c r="D130" s="30">
        <f t="shared" si="0"/>
        <v>3</v>
      </c>
      <c r="E130" s="30" t="s">
        <v>63</v>
      </c>
      <c r="F130" s="31"/>
    </row>
    <row r="131" spans="1:6" ht="14.25" customHeight="1">
      <c r="A131" s="27">
        <v>41704</v>
      </c>
      <c r="B131" s="28">
        <v>1758.11533333333</v>
      </c>
      <c r="C131" s="29">
        <v>35.828333333333298</v>
      </c>
      <c r="D131" s="30">
        <f t="shared" si="0"/>
        <v>3</v>
      </c>
      <c r="E131" s="30" t="s">
        <v>63</v>
      </c>
      <c r="F131" s="31"/>
    </row>
    <row r="132" spans="1:6" ht="14.25" customHeight="1">
      <c r="A132" s="27">
        <v>41704.5</v>
      </c>
      <c r="B132" s="28">
        <v>2062.8898749999998</v>
      </c>
      <c r="C132" s="29">
        <v>44.240833333333299</v>
      </c>
      <c r="D132" s="30">
        <f t="shared" si="0"/>
        <v>3</v>
      </c>
      <c r="E132" s="30" t="s">
        <v>63</v>
      </c>
      <c r="F132" s="31"/>
    </row>
    <row r="133" spans="1:6" ht="14.25" customHeight="1">
      <c r="A133" s="27">
        <v>41705</v>
      </c>
      <c r="B133" s="28">
        <v>2008.6056249999999</v>
      </c>
      <c r="C133" s="29">
        <v>48.47625</v>
      </c>
      <c r="D133" s="30">
        <f t="shared" si="0"/>
        <v>3</v>
      </c>
      <c r="E133" s="30" t="s">
        <v>63</v>
      </c>
      <c r="F133" s="31"/>
    </row>
    <row r="134" spans="1:6" ht="14.25" customHeight="1">
      <c r="A134" s="27">
        <v>41705.5</v>
      </c>
      <c r="B134" s="28">
        <v>2403.17054166666</v>
      </c>
      <c r="C134" s="29">
        <v>64.392083333333304</v>
      </c>
      <c r="D134" s="30">
        <f t="shared" si="0"/>
        <v>3</v>
      </c>
      <c r="E134" s="30" t="s">
        <v>63</v>
      </c>
      <c r="F134" s="31"/>
    </row>
    <row r="135" spans="1:6" ht="14.25" customHeight="1">
      <c r="A135" s="27">
        <v>41706</v>
      </c>
      <c r="B135" s="28">
        <v>1802.7807499999999</v>
      </c>
      <c r="C135" s="29">
        <v>57.506666666666597</v>
      </c>
      <c r="D135" s="30">
        <f t="shared" si="0"/>
        <v>3</v>
      </c>
      <c r="E135" s="30" t="s">
        <v>63</v>
      </c>
      <c r="F135" s="31"/>
    </row>
    <row r="136" spans="1:6" ht="14.25" customHeight="1">
      <c r="A136" s="27">
        <v>41706.5</v>
      </c>
      <c r="B136" s="28">
        <v>2012.3384166666599</v>
      </c>
      <c r="C136" s="29">
        <v>60.60125</v>
      </c>
      <c r="D136" s="30">
        <f t="shared" si="0"/>
        <v>3</v>
      </c>
      <c r="E136" s="30" t="s">
        <v>63</v>
      </c>
      <c r="F136" s="31"/>
    </row>
    <row r="137" spans="1:6" ht="14.25" customHeight="1">
      <c r="A137" s="27">
        <v>41707</v>
      </c>
      <c r="B137" s="28">
        <v>1925.6469583333301</v>
      </c>
      <c r="C137" s="29">
        <v>59.695416666666603</v>
      </c>
      <c r="D137" s="30">
        <f t="shared" si="0"/>
        <v>3</v>
      </c>
      <c r="E137" s="30" t="s">
        <v>63</v>
      </c>
      <c r="F137" s="31"/>
    </row>
    <row r="138" spans="1:6" ht="14.25" customHeight="1">
      <c r="A138" s="27">
        <v>41707.5</v>
      </c>
      <c r="B138" s="28">
        <v>2278.7637083333302</v>
      </c>
      <c r="C138" s="29">
        <v>63.4149999999999</v>
      </c>
      <c r="D138" s="30">
        <f t="shared" si="0"/>
        <v>3</v>
      </c>
      <c r="E138" s="30" t="s">
        <v>63</v>
      </c>
      <c r="F138" s="31"/>
    </row>
    <row r="139" spans="1:6" ht="14.25" customHeight="1">
      <c r="A139" s="27">
        <v>41708</v>
      </c>
      <c r="B139" s="28">
        <v>2003.20657142857</v>
      </c>
      <c r="C139" s="29">
        <v>40.586428571428499</v>
      </c>
      <c r="D139" s="30">
        <f t="shared" si="0"/>
        <v>3</v>
      </c>
      <c r="E139" s="30" t="s">
        <v>63</v>
      </c>
      <c r="F139" s="31"/>
    </row>
    <row r="140" spans="1:6" ht="14.25" customHeight="1">
      <c r="A140" s="27">
        <v>41708.5</v>
      </c>
      <c r="B140" s="28">
        <v>2089.9385833333299</v>
      </c>
      <c r="C140" s="29">
        <v>51.212499999999999</v>
      </c>
      <c r="D140" s="30">
        <f t="shared" si="0"/>
        <v>3</v>
      </c>
      <c r="E140" s="30" t="s">
        <v>63</v>
      </c>
      <c r="F140" s="31"/>
    </row>
    <row r="141" spans="1:6" ht="14.25" customHeight="1">
      <c r="A141" s="27">
        <v>41709</v>
      </c>
      <c r="B141" s="28">
        <v>1675.94927272727</v>
      </c>
      <c r="C141" s="29">
        <v>32.070454545454503</v>
      </c>
      <c r="D141" s="30">
        <f t="shared" si="0"/>
        <v>3</v>
      </c>
      <c r="E141" s="30" t="s">
        <v>63</v>
      </c>
      <c r="F141" s="31"/>
    </row>
    <row r="142" spans="1:6" ht="14.25" customHeight="1">
      <c r="A142" s="27">
        <v>41709.5</v>
      </c>
      <c r="B142" s="28">
        <v>2098.6694583333301</v>
      </c>
      <c r="C142" s="29">
        <v>57.2349999999999</v>
      </c>
      <c r="D142" s="30">
        <f t="shared" si="0"/>
        <v>3</v>
      </c>
      <c r="E142" s="30" t="s">
        <v>63</v>
      </c>
      <c r="F142" s="31"/>
    </row>
    <row r="143" spans="1:6" ht="14.25" customHeight="1">
      <c r="A143" s="27">
        <v>41710</v>
      </c>
      <c r="B143" s="28">
        <v>1905.87735</v>
      </c>
      <c r="C143" s="29">
        <v>40.739999999999903</v>
      </c>
      <c r="D143" s="30">
        <f t="shared" si="0"/>
        <v>3</v>
      </c>
      <c r="E143" s="30" t="s">
        <v>63</v>
      </c>
      <c r="F143" s="31"/>
    </row>
    <row r="144" spans="1:6" ht="14.25" customHeight="1">
      <c r="A144" s="27">
        <v>41710.5</v>
      </c>
      <c r="B144" s="28">
        <v>2054.7722916666598</v>
      </c>
      <c r="C144" s="29">
        <v>46.875833333333297</v>
      </c>
      <c r="D144" s="30">
        <f t="shared" si="0"/>
        <v>3</v>
      </c>
      <c r="E144" s="30" t="s">
        <v>63</v>
      </c>
      <c r="F144" s="31"/>
    </row>
    <row r="145" spans="1:6" ht="14.25" customHeight="1">
      <c r="A145" s="27">
        <v>41711</v>
      </c>
      <c r="B145" s="28">
        <v>1897.8969090909</v>
      </c>
      <c r="C145" s="29">
        <v>35.6323636363636</v>
      </c>
      <c r="D145" s="30">
        <f t="shared" si="0"/>
        <v>3</v>
      </c>
      <c r="E145" s="30" t="s">
        <v>63</v>
      </c>
      <c r="F145" s="31"/>
    </row>
    <row r="146" spans="1:6" ht="14.25" customHeight="1">
      <c r="A146" s="27">
        <v>41711.5</v>
      </c>
      <c r="B146" s="28">
        <v>2157.9027500000002</v>
      </c>
      <c r="C146" s="29">
        <v>49.200416666666598</v>
      </c>
      <c r="D146" s="30">
        <f t="shared" si="0"/>
        <v>3</v>
      </c>
      <c r="E146" s="30" t="s">
        <v>63</v>
      </c>
      <c r="F146" s="31"/>
    </row>
    <row r="147" spans="1:6" ht="14.25" customHeight="1">
      <c r="A147" s="27">
        <v>41712</v>
      </c>
      <c r="B147" s="28">
        <v>2109.0095000000001</v>
      </c>
      <c r="C147" s="29">
        <v>50.580750000000002</v>
      </c>
      <c r="D147" s="30">
        <f t="shared" si="0"/>
        <v>3</v>
      </c>
      <c r="E147" s="30" t="s">
        <v>63</v>
      </c>
      <c r="F147" s="31"/>
    </row>
    <row r="148" spans="1:6" ht="14.25" customHeight="1">
      <c r="A148" s="27">
        <v>41712.5</v>
      </c>
      <c r="B148" s="28">
        <v>2259.53731818181</v>
      </c>
      <c r="C148" s="29">
        <v>47.971090909090897</v>
      </c>
      <c r="D148" s="30">
        <f t="shared" si="0"/>
        <v>3</v>
      </c>
      <c r="E148" s="30" t="s">
        <v>63</v>
      </c>
      <c r="F148" s="31"/>
    </row>
    <row r="149" spans="1:6" ht="14.25" customHeight="1">
      <c r="A149" s="27">
        <v>41713</v>
      </c>
      <c r="B149" s="28">
        <v>2036.0522000000001</v>
      </c>
      <c r="C149" s="29">
        <v>56.944499999999998</v>
      </c>
      <c r="D149" s="30">
        <f t="shared" si="0"/>
        <v>3</v>
      </c>
      <c r="E149" s="30" t="s">
        <v>63</v>
      </c>
      <c r="F149" s="31"/>
    </row>
    <row r="150" spans="1:6" ht="14.25" customHeight="1">
      <c r="A150" s="27">
        <v>41713.5</v>
      </c>
      <c r="B150" s="28">
        <v>2303.133875</v>
      </c>
      <c r="C150" s="29">
        <v>55.517916666666601</v>
      </c>
      <c r="D150" s="30">
        <f t="shared" si="0"/>
        <v>3</v>
      </c>
      <c r="E150" s="30" t="s">
        <v>63</v>
      </c>
      <c r="F150" s="31"/>
    </row>
    <row r="151" spans="1:6" ht="14.25" customHeight="1">
      <c r="A151" s="27">
        <v>41714</v>
      </c>
      <c r="B151" s="28">
        <v>1791.6844999999901</v>
      </c>
      <c r="C151" s="29">
        <v>42.779142857142801</v>
      </c>
      <c r="D151" s="30">
        <f t="shared" si="0"/>
        <v>3</v>
      </c>
      <c r="E151" s="30" t="s">
        <v>63</v>
      </c>
      <c r="F151" s="31"/>
    </row>
    <row r="152" spans="1:6" ht="14.25" customHeight="1">
      <c r="A152" s="27">
        <v>41714.5</v>
      </c>
      <c r="B152" s="28">
        <v>2076.2275</v>
      </c>
      <c r="C152" s="29">
        <v>50.096333333333298</v>
      </c>
      <c r="D152" s="30">
        <f t="shared" si="0"/>
        <v>3</v>
      </c>
      <c r="E152" s="30" t="s">
        <v>63</v>
      </c>
      <c r="F152" s="31"/>
    </row>
    <row r="153" spans="1:6" ht="14.25" customHeight="1">
      <c r="A153" s="27">
        <v>41715</v>
      </c>
      <c r="B153" s="28">
        <v>1771.01158333333</v>
      </c>
      <c r="C153" s="29">
        <v>56.752999999999901</v>
      </c>
      <c r="D153" s="30">
        <f t="shared" si="0"/>
        <v>3</v>
      </c>
      <c r="E153" s="30" t="s">
        <v>63</v>
      </c>
      <c r="F153" s="31"/>
    </row>
    <row r="154" spans="1:6" ht="14.25" customHeight="1">
      <c r="A154" s="27">
        <v>41715.5</v>
      </c>
      <c r="B154" s="28">
        <v>2304.1829583333301</v>
      </c>
      <c r="C154" s="29">
        <v>62.233666666666601</v>
      </c>
      <c r="D154" s="30">
        <f t="shared" si="0"/>
        <v>3</v>
      </c>
      <c r="E154" s="30" t="s">
        <v>63</v>
      </c>
      <c r="F154" s="31"/>
    </row>
    <row r="155" spans="1:6" ht="14.25" customHeight="1">
      <c r="A155" s="27">
        <v>41716</v>
      </c>
      <c r="B155" s="28">
        <v>2108.3857083333301</v>
      </c>
      <c r="C155" s="29">
        <v>58.376583333333301</v>
      </c>
      <c r="D155" s="30">
        <f t="shared" si="0"/>
        <v>3</v>
      </c>
      <c r="E155" s="30" t="s">
        <v>63</v>
      </c>
      <c r="F155" s="31"/>
    </row>
    <row r="156" spans="1:6" ht="14.25" customHeight="1">
      <c r="A156" s="27">
        <v>41716.5</v>
      </c>
      <c r="B156" s="28">
        <v>2577.1646249999999</v>
      </c>
      <c r="C156" s="29">
        <v>76.446166666666599</v>
      </c>
      <c r="D156" s="30">
        <f t="shared" si="0"/>
        <v>3</v>
      </c>
      <c r="E156" s="30" t="s">
        <v>63</v>
      </c>
      <c r="F156" s="31"/>
    </row>
    <row r="157" spans="1:6" ht="14.25" customHeight="1">
      <c r="A157" s="27">
        <v>41717</v>
      </c>
      <c r="B157" s="28">
        <v>2107.1595833333299</v>
      </c>
      <c r="C157" s="29">
        <v>59.417250000000003</v>
      </c>
      <c r="D157" s="30">
        <f t="shared" si="0"/>
        <v>3</v>
      </c>
      <c r="E157" s="30" t="s">
        <v>63</v>
      </c>
      <c r="F157" s="31"/>
    </row>
    <row r="158" spans="1:6" ht="14.25" customHeight="1">
      <c r="A158" s="27">
        <v>41717.5</v>
      </c>
      <c r="B158" s="28">
        <v>2527.9144166666601</v>
      </c>
      <c r="C158" s="29">
        <v>77.689083333333301</v>
      </c>
      <c r="D158" s="30">
        <f t="shared" si="0"/>
        <v>3</v>
      </c>
      <c r="E158" s="30" t="s">
        <v>63</v>
      </c>
      <c r="F158" s="31"/>
    </row>
    <row r="159" spans="1:6" ht="14.25" customHeight="1">
      <c r="A159" s="27">
        <v>41718</v>
      </c>
      <c r="B159" s="28">
        <v>2046.2037499999999</v>
      </c>
      <c r="C159" s="29">
        <v>60.7068333333333</v>
      </c>
      <c r="D159" s="30">
        <f t="shared" si="0"/>
        <v>3</v>
      </c>
      <c r="E159" s="30" t="s">
        <v>63</v>
      </c>
      <c r="F159" s="31"/>
    </row>
    <row r="160" spans="1:6" ht="14.25" customHeight="1">
      <c r="A160" s="27">
        <v>41718.5</v>
      </c>
      <c r="B160" s="28">
        <v>2268.3677916666602</v>
      </c>
      <c r="C160" s="29">
        <v>54.075499999999998</v>
      </c>
      <c r="D160" s="30">
        <f t="shared" si="0"/>
        <v>3</v>
      </c>
      <c r="E160" s="30" t="s">
        <v>63</v>
      </c>
      <c r="F160" s="31"/>
    </row>
    <row r="161" spans="1:6" ht="14.25" customHeight="1">
      <c r="A161" s="27">
        <v>41719</v>
      </c>
      <c r="B161" s="28">
        <v>1968.2440909090899</v>
      </c>
      <c r="C161" s="29">
        <v>58.074090909090899</v>
      </c>
      <c r="D161" s="30">
        <f t="shared" si="0"/>
        <v>3</v>
      </c>
      <c r="E161" s="30" t="s">
        <v>63</v>
      </c>
      <c r="F161" s="31"/>
    </row>
    <row r="162" spans="1:6" ht="14.25" customHeight="1">
      <c r="A162" s="27">
        <v>41719.5</v>
      </c>
      <c r="B162" s="28">
        <v>2173.0286249999999</v>
      </c>
      <c r="C162" s="29">
        <v>58.947666666666599</v>
      </c>
      <c r="D162" s="30">
        <f t="shared" si="0"/>
        <v>3</v>
      </c>
      <c r="E162" s="30" t="s">
        <v>63</v>
      </c>
      <c r="F162" s="31"/>
    </row>
    <row r="163" spans="1:6" ht="14.25" customHeight="1">
      <c r="A163" s="27">
        <v>41720</v>
      </c>
      <c r="B163" s="28">
        <v>2010.4895555555499</v>
      </c>
      <c r="C163" s="29">
        <v>50.550444444444402</v>
      </c>
      <c r="D163" s="30">
        <f t="shared" si="0"/>
        <v>3</v>
      </c>
      <c r="E163" s="30" t="s">
        <v>63</v>
      </c>
      <c r="F163" s="31"/>
    </row>
    <row r="164" spans="1:6" ht="14.25" customHeight="1">
      <c r="A164" s="27">
        <v>41720.5</v>
      </c>
      <c r="B164" s="28">
        <v>2118.1903750000001</v>
      </c>
      <c r="C164" s="29">
        <v>54.709249999999997</v>
      </c>
      <c r="D164" s="30">
        <f t="shared" si="0"/>
        <v>3</v>
      </c>
      <c r="E164" s="30" t="s">
        <v>63</v>
      </c>
      <c r="F164" s="31"/>
    </row>
    <row r="165" spans="1:6" ht="14.25" customHeight="1">
      <c r="A165" s="27">
        <v>41721</v>
      </c>
      <c r="B165" s="28">
        <v>1785.1503749999899</v>
      </c>
      <c r="C165" s="29">
        <v>44.055250000000001</v>
      </c>
      <c r="D165" s="30">
        <f t="shared" si="0"/>
        <v>3</v>
      </c>
      <c r="E165" s="30" t="s">
        <v>63</v>
      </c>
      <c r="F165" s="31"/>
    </row>
    <row r="166" spans="1:6" ht="14.25" customHeight="1">
      <c r="A166" s="27">
        <v>41721.5</v>
      </c>
      <c r="B166" s="28">
        <v>1962.36544999999</v>
      </c>
      <c r="C166" s="29">
        <v>52.375399999999999</v>
      </c>
      <c r="D166" s="30">
        <f t="shared" si="0"/>
        <v>3</v>
      </c>
      <c r="E166" s="30" t="s">
        <v>63</v>
      </c>
      <c r="F166" s="31"/>
    </row>
    <row r="167" spans="1:6" ht="14.25" customHeight="1">
      <c r="A167" s="27">
        <v>41722</v>
      </c>
      <c r="B167" s="28">
        <v>1752.3128999999999</v>
      </c>
      <c r="C167" s="29">
        <v>56.051000000000002</v>
      </c>
      <c r="D167" s="30">
        <f t="shared" si="0"/>
        <v>3</v>
      </c>
      <c r="E167" s="30" t="s">
        <v>63</v>
      </c>
      <c r="F167" s="31"/>
    </row>
    <row r="168" spans="1:6" ht="14.25" customHeight="1">
      <c r="A168" s="27">
        <v>41722.5</v>
      </c>
      <c r="B168" s="28">
        <v>1970.0640454545401</v>
      </c>
      <c r="C168" s="29">
        <v>49.247363636363602</v>
      </c>
      <c r="D168" s="30">
        <f t="shared" si="0"/>
        <v>3</v>
      </c>
      <c r="E168" s="30" t="s">
        <v>63</v>
      </c>
      <c r="F168" s="31"/>
    </row>
    <row r="169" spans="1:6" ht="14.25" customHeight="1">
      <c r="A169" s="27">
        <v>41723</v>
      </c>
      <c r="B169" s="28">
        <v>2105.8021250000002</v>
      </c>
      <c r="C169" s="29">
        <v>51.720125000000003</v>
      </c>
      <c r="D169" s="30">
        <f t="shared" si="0"/>
        <v>3</v>
      </c>
      <c r="E169" s="30" t="s">
        <v>63</v>
      </c>
      <c r="F169" s="31"/>
    </row>
    <row r="170" spans="1:6" ht="14.25" customHeight="1">
      <c r="A170" s="27">
        <v>41723.5</v>
      </c>
      <c r="B170" s="28">
        <v>2244.6122083333298</v>
      </c>
      <c r="C170" s="29">
        <v>58.361166666666598</v>
      </c>
      <c r="D170" s="30">
        <f t="shared" si="0"/>
        <v>3</v>
      </c>
      <c r="E170" s="30" t="s">
        <v>63</v>
      </c>
      <c r="F170" s="31"/>
    </row>
    <row r="171" spans="1:6" ht="14.25" customHeight="1">
      <c r="A171" s="27">
        <v>41724</v>
      </c>
      <c r="B171" s="28">
        <v>2130.4705714285701</v>
      </c>
      <c r="C171" s="29">
        <v>39.493714285714198</v>
      </c>
      <c r="D171" s="30">
        <f t="shared" si="0"/>
        <v>3</v>
      </c>
      <c r="E171" s="30" t="s">
        <v>63</v>
      </c>
      <c r="F171" s="31"/>
    </row>
    <row r="172" spans="1:6" ht="14.25" customHeight="1">
      <c r="A172" s="27">
        <v>41724.5</v>
      </c>
      <c r="B172" s="28">
        <v>2107.2345416666599</v>
      </c>
      <c r="C172" s="29">
        <v>49.298749999999998</v>
      </c>
      <c r="D172" s="30">
        <f t="shared" si="0"/>
        <v>3</v>
      </c>
      <c r="E172" s="30" t="s">
        <v>63</v>
      </c>
      <c r="F172" s="31"/>
    </row>
    <row r="173" spans="1:6" ht="14.25" customHeight="1">
      <c r="A173" s="27">
        <v>41725</v>
      </c>
      <c r="B173" s="28">
        <v>1890.0461250000001</v>
      </c>
      <c r="C173" s="29">
        <v>56.920916666666599</v>
      </c>
      <c r="D173" s="30">
        <f t="shared" si="0"/>
        <v>3</v>
      </c>
      <c r="E173" s="30" t="s">
        <v>63</v>
      </c>
      <c r="F173" s="31"/>
    </row>
    <row r="174" spans="1:6" ht="14.25" customHeight="1">
      <c r="A174" s="27">
        <v>41725.5</v>
      </c>
      <c r="B174" s="28">
        <v>2064.86241666666</v>
      </c>
      <c r="C174" s="29">
        <v>47.455500000000001</v>
      </c>
      <c r="D174" s="30">
        <f t="shared" si="0"/>
        <v>3</v>
      </c>
      <c r="E174" s="30" t="s">
        <v>63</v>
      </c>
      <c r="F174" s="31"/>
    </row>
    <row r="175" spans="1:6" ht="14.25" customHeight="1">
      <c r="A175" s="27">
        <v>41726</v>
      </c>
      <c r="B175" s="28">
        <v>1992.3972777777699</v>
      </c>
      <c r="C175" s="29">
        <v>35.969888888888804</v>
      </c>
      <c r="D175" s="30">
        <f t="shared" si="0"/>
        <v>3</v>
      </c>
      <c r="E175" s="30" t="s">
        <v>63</v>
      </c>
      <c r="F175" s="31"/>
    </row>
    <row r="176" spans="1:6" ht="14.25" customHeight="1">
      <c r="A176" s="27">
        <v>41726.5</v>
      </c>
      <c r="B176" s="28">
        <v>2193.5958333333301</v>
      </c>
      <c r="C176" s="29">
        <v>42.944777777777702</v>
      </c>
      <c r="D176" s="30">
        <f t="shared" si="0"/>
        <v>3</v>
      </c>
      <c r="E176" s="30" t="s">
        <v>63</v>
      </c>
      <c r="F176" s="31"/>
    </row>
    <row r="177" spans="1:6" ht="14.25" customHeight="1">
      <c r="A177" s="27">
        <v>41727</v>
      </c>
      <c r="B177" s="28">
        <v>1713.057875</v>
      </c>
      <c r="C177" s="29">
        <v>36.922249999999998</v>
      </c>
      <c r="D177" s="30">
        <f t="shared" si="0"/>
        <v>3</v>
      </c>
      <c r="E177" s="30" t="s">
        <v>63</v>
      </c>
      <c r="F177" s="31"/>
    </row>
    <row r="178" spans="1:6" ht="14.25" customHeight="1">
      <c r="A178" s="27">
        <v>41727.5</v>
      </c>
      <c r="B178" s="28">
        <v>1844.6421111111099</v>
      </c>
      <c r="C178" s="29">
        <v>36.546333333333301</v>
      </c>
      <c r="D178" s="30">
        <f t="shared" si="0"/>
        <v>3</v>
      </c>
      <c r="E178" s="30" t="s">
        <v>63</v>
      </c>
      <c r="F178" s="31"/>
    </row>
    <row r="179" spans="1:6" ht="14.25" customHeight="1">
      <c r="A179" s="27">
        <v>41728</v>
      </c>
      <c r="B179" s="28">
        <v>1794.3062</v>
      </c>
      <c r="C179" s="29">
        <v>37.124400000000001</v>
      </c>
      <c r="D179" s="30">
        <f t="shared" si="0"/>
        <v>3</v>
      </c>
      <c r="E179" s="30" t="s">
        <v>63</v>
      </c>
      <c r="F179" s="31"/>
    </row>
    <row r="180" spans="1:6" ht="14.25" customHeight="1">
      <c r="A180" s="27">
        <v>41728.5</v>
      </c>
      <c r="B180" s="28">
        <v>1879.9822222222199</v>
      </c>
      <c r="C180" s="29">
        <v>42.941666666666599</v>
      </c>
      <c r="D180" s="30">
        <f t="shared" si="0"/>
        <v>3</v>
      </c>
      <c r="E180" s="30" t="s">
        <v>63</v>
      </c>
      <c r="F180" s="31"/>
    </row>
    <row r="181" spans="1:6" ht="14.25" customHeight="1">
      <c r="A181" s="27">
        <v>41729</v>
      </c>
      <c r="B181" s="28">
        <v>1726.2678333333299</v>
      </c>
      <c r="C181" s="29">
        <v>31.945999999999898</v>
      </c>
      <c r="D181" s="30">
        <f t="shared" si="0"/>
        <v>3</v>
      </c>
      <c r="E181" s="30" t="s">
        <v>63</v>
      </c>
      <c r="F181" s="31"/>
    </row>
    <row r="182" spans="1:6" ht="14.25" customHeight="1">
      <c r="A182" s="27">
        <v>41729.5</v>
      </c>
      <c r="B182" s="28">
        <v>1909.5529166666599</v>
      </c>
      <c r="C182" s="29">
        <v>50.933333333333302</v>
      </c>
      <c r="D182" s="30">
        <f t="shared" si="0"/>
        <v>3</v>
      </c>
      <c r="E182" s="30" t="s">
        <v>63</v>
      </c>
      <c r="F182" s="31"/>
    </row>
    <row r="183" spans="1:6" ht="14.25" customHeight="1">
      <c r="A183" s="27">
        <v>41730</v>
      </c>
      <c r="B183" s="28">
        <v>1895.5373499999901</v>
      </c>
      <c r="C183" s="29">
        <v>53.714300000000001</v>
      </c>
      <c r="D183" s="30">
        <f t="shared" si="0"/>
        <v>4</v>
      </c>
      <c r="E183" s="30" t="s">
        <v>63</v>
      </c>
      <c r="F183" s="31"/>
    </row>
    <row r="184" spans="1:6" ht="14.25" customHeight="1">
      <c r="A184" s="27">
        <v>41730.5</v>
      </c>
      <c r="B184" s="28">
        <v>2075.2814583333302</v>
      </c>
      <c r="C184" s="29">
        <v>50.493333333333297</v>
      </c>
      <c r="D184" s="30">
        <f t="shared" si="0"/>
        <v>4</v>
      </c>
      <c r="E184" s="30" t="s">
        <v>63</v>
      </c>
      <c r="F184" s="31"/>
    </row>
    <row r="185" spans="1:6" ht="14.25" customHeight="1">
      <c r="A185" s="27">
        <v>41731</v>
      </c>
      <c r="B185" s="28">
        <v>2204.4625000000001</v>
      </c>
      <c r="C185" s="29">
        <v>63.067083333333301</v>
      </c>
      <c r="D185" s="30">
        <f t="shared" si="0"/>
        <v>4</v>
      </c>
      <c r="E185" s="30" t="s">
        <v>63</v>
      </c>
      <c r="F185" s="31"/>
    </row>
    <row r="186" spans="1:6" ht="14.25" customHeight="1">
      <c r="A186" s="27">
        <v>41731.5</v>
      </c>
      <c r="B186" s="28">
        <v>2647.4805833333298</v>
      </c>
      <c r="C186" s="29">
        <v>78.320583333333303</v>
      </c>
      <c r="D186" s="30">
        <f t="shared" si="0"/>
        <v>4</v>
      </c>
      <c r="E186" s="30" t="s">
        <v>63</v>
      </c>
      <c r="F186" s="31"/>
    </row>
    <row r="187" spans="1:6" ht="14.25" customHeight="1">
      <c r="A187" s="27">
        <v>41732</v>
      </c>
      <c r="B187" s="28">
        <v>1895.28920833333</v>
      </c>
      <c r="C187" s="29">
        <v>62.180583333333303</v>
      </c>
      <c r="D187" s="30">
        <f t="shared" si="0"/>
        <v>4</v>
      </c>
      <c r="E187" s="30" t="s">
        <v>63</v>
      </c>
      <c r="F187" s="31"/>
    </row>
    <row r="188" spans="1:6" ht="14.25" customHeight="1">
      <c r="A188" s="27">
        <v>41732.5</v>
      </c>
      <c r="B188" s="28">
        <v>2096.7167083333302</v>
      </c>
      <c r="C188" s="29">
        <v>60.060250000000003</v>
      </c>
      <c r="D188" s="30">
        <f t="shared" si="0"/>
        <v>4</v>
      </c>
      <c r="E188" s="30" t="s">
        <v>63</v>
      </c>
      <c r="F188" s="31"/>
    </row>
    <row r="189" spans="1:6" ht="14.25" customHeight="1">
      <c r="A189" s="27">
        <v>41733</v>
      </c>
      <c r="B189" s="28">
        <v>2094.1008333333298</v>
      </c>
      <c r="C189" s="29">
        <v>45.017499999999998</v>
      </c>
      <c r="D189" s="30">
        <f t="shared" si="0"/>
        <v>4</v>
      </c>
      <c r="E189" s="30" t="s">
        <v>63</v>
      </c>
      <c r="F189" s="31"/>
    </row>
    <row r="190" spans="1:6" ht="14.25" customHeight="1">
      <c r="A190" s="27">
        <v>41733.5</v>
      </c>
      <c r="B190" s="28">
        <v>2630.4309166666599</v>
      </c>
      <c r="C190" s="29">
        <v>79.766666666666595</v>
      </c>
      <c r="D190" s="30">
        <f t="shared" si="0"/>
        <v>4</v>
      </c>
      <c r="E190" s="30" t="s">
        <v>63</v>
      </c>
      <c r="F190" s="31"/>
    </row>
    <row r="191" spans="1:6" ht="14.25" customHeight="1">
      <c r="A191" s="27">
        <v>41734</v>
      </c>
      <c r="B191" s="28">
        <v>1754.1857499999901</v>
      </c>
      <c r="C191" s="29">
        <v>40.561666666666603</v>
      </c>
      <c r="D191" s="30">
        <f t="shared" si="0"/>
        <v>4</v>
      </c>
      <c r="E191" s="30" t="s">
        <v>63</v>
      </c>
      <c r="F191" s="31"/>
    </row>
    <row r="192" spans="1:6" ht="14.25" customHeight="1">
      <c r="A192" s="27">
        <v>41734.5</v>
      </c>
      <c r="B192" s="28">
        <v>1884.8855454545401</v>
      </c>
      <c r="C192" s="29">
        <v>47.821818181818102</v>
      </c>
      <c r="D192" s="30">
        <f t="shared" si="0"/>
        <v>4</v>
      </c>
      <c r="E192" s="30" t="s">
        <v>63</v>
      </c>
      <c r="F192" s="31"/>
    </row>
    <row r="193" spans="1:6" ht="14.25" customHeight="1">
      <c r="A193" s="27">
        <v>41735</v>
      </c>
      <c r="B193" s="28">
        <v>1949.35475</v>
      </c>
      <c r="C193" s="29">
        <v>43.174583333333302</v>
      </c>
      <c r="D193" s="30">
        <f t="shared" si="0"/>
        <v>4</v>
      </c>
      <c r="E193" s="30" t="s">
        <v>63</v>
      </c>
      <c r="F193" s="31"/>
    </row>
    <row r="194" spans="1:6" ht="14.25" customHeight="1">
      <c r="A194" s="27">
        <v>41735.5</v>
      </c>
      <c r="B194" s="28">
        <v>2305.1105416666601</v>
      </c>
      <c r="C194" s="29">
        <v>54.176666666666598</v>
      </c>
      <c r="D194" s="30">
        <f t="shared" si="0"/>
        <v>4</v>
      </c>
      <c r="E194" s="30" t="s">
        <v>63</v>
      </c>
      <c r="F194" s="31"/>
    </row>
    <row r="195" spans="1:6" ht="14.25" customHeight="1">
      <c r="A195" s="27">
        <v>41736</v>
      </c>
      <c r="B195" s="28">
        <v>2093.9851249999901</v>
      </c>
      <c r="C195" s="29">
        <v>49.405416666666603</v>
      </c>
      <c r="D195" s="30">
        <f t="shared" si="0"/>
        <v>4</v>
      </c>
      <c r="E195" s="30" t="s">
        <v>63</v>
      </c>
      <c r="F195" s="31"/>
    </row>
    <row r="196" spans="1:6" ht="14.25" customHeight="1">
      <c r="A196" s="27">
        <v>41736.5</v>
      </c>
      <c r="B196" s="28">
        <v>2421.5386249999901</v>
      </c>
      <c r="C196" s="29">
        <v>73.729583333333295</v>
      </c>
      <c r="D196" s="30">
        <f t="shared" si="0"/>
        <v>4</v>
      </c>
      <c r="E196" s="30" t="s">
        <v>63</v>
      </c>
      <c r="F196" s="31"/>
    </row>
    <row r="197" spans="1:6" ht="14.25" customHeight="1">
      <c r="A197" s="27">
        <v>41737</v>
      </c>
      <c r="B197" s="28">
        <v>1716.26629166666</v>
      </c>
      <c r="C197" s="29">
        <v>44.014999999999901</v>
      </c>
      <c r="D197" s="30">
        <f t="shared" si="0"/>
        <v>4</v>
      </c>
      <c r="E197" s="30" t="s">
        <v>63</v>
      </c>
      <c r="F197" s="31"/>
    </row>
    <row r="198" spans="1:6" ht="14.25" customHeight="1">
      <c r="A198" s="27">
        <v>41737.5</v>
      </c>
      <c r="B198" s="28">
        <v>1981.6607083333299</v>
      </c>
      <c r="C198" s="29">
        <v>51.409583333333302</v>
      </c>
      <c r="D198" s="30">
        <f t="shared" si="0"/>
        <v>4</v>
      </c>
      <c r="E198" s="30" t="s">
        <v>63</v>
      </c>
      <c r="F198" s="31"/>
    </row>
    <row r="199" spans="1:6" ht="14.25" customHeight="1">
      <c r="A199" s="27">
        <v>41738</v>
      </c>
      <c r="B199" s="28">
        <v>1874.97291666666</v>
      </c>
      <c r="C199" s="29">
        <v>47.154583333333299</v>
      </c>
      <c r="D199" s="30">
        <f t="shared" si="0"/>
        <v>4</v>
      </c>
      <c r="E199" s="30" t="s">
        <v>63</v>
      </c>
      <c r="F199" s="31"/>
    </row>
    <row r="200" spans="1:6" ht="14.25" customHeight="1">
      <c r="A200" s="27">
        <v>41738.5</v>
      </c>
      <c r="B200" s="28">
        <v>2096.9939999999901</v>
      </c>
      <c r="C200" s="29">
        <v>65.525416666666601</v>
      </c>
      <c r="D200" s="30">
        <f t="shared" si="0"/>
        <v>4</v>
      </c>
      <c r="E200" s="30" t="s">
        <v>63</v>
      </c>
      <c r="F200" s="31"/>
    </row>
    <row r="201" spans="1:6" ht="14.25" customHeight="1">
      <c r="A201" s="27">
        <v>41739</v>
      </c>
      <c r="B201" s="28">
        <v>1859.7716666666599</v>
      </c>
      <c r="C201" s="29">
        <v>61.518333333333302</v>
      </c>
      <c r="D201" s="30">
        <f t="shared" si="0"/>
        <v>4</v>
      </c>
      <c r="E201" s="30" t="s">
        <v>63</v>
      </c>
      <c r="F201" s="31"/>
    </row>
    <row r="202" spans="1:6" ht="14.25" customHeight="1">
      <c r="A202" s="27">
        <v>41739.5</v>
      </c>
      <c r="B202" s="28">
        <v>2115.2125000000001</v>
      </c>
      <c r="C202" s="29">
        <v>79.883750000000006</v>
      </c>
      <c r="D202" s="30">
        <f t="shared" si="0"/>
        <v>4</v>
      </c>
      <c r="E202" s="30" t="s">
        <v>63</v>
      </c>
      <c r="F202" s="31"/>
    </row>
    <row r="203" spans="1:6" ht="14.25" customHeight="1">
      <c r="A203" s="27">
        <v>41740</v>
      </c>
      <c r="B203" s="28">
        <v>2080.5575833333301</v>
      </c>
      <c r="C203" s="29">
        <v>53.233749999999901</v>
      </c>
      <c r="D203" s="30">
        <f t="shared" si="0"/>
        <v>4</v>
      </c>
      <c r="E203" s="30" t="s">
        <v>63</v>
      </c>
      <c r="F203" s="31"/>
    </row>
    <row r="204" spans="1:6" ht="14.25" customHeight="1">
      <c r="A204" s="27">
        <v>41740.5</v>
      </c>
      <c r="B204" s="28">
        <v>2572.0059999999999</v>
      </c>
      <c r="C204" s="29">
        <v>88.894999999999996</v>
      </c>
      <c r="D204" s="30">
        <f t="shared" si="0"/>
        <v>4</v>
      </c>
      <c r="E204" s="30" t="s">
        <v>63</v>
      </c>
      <c r="F204" s="31"/>
    </row>
    <row r="205" spans="1:6" ht="14.25" customHeight="1">
      <c r="A205" s="27">
        <v>41741</v>
      </c>
      <c r="B205" s="28">
        <v>1915.4982</v>
      </c>
      <c r="C205" s="29">
        <v>28.648499999999999</v>
      </c>
      <c r="D205" s="30">
        <f t="shared" si="0"/>
        <v>4</v>
      </c>
      <c r="E205" s="30" t="s">
        <v>63</v>
      </c>
      <c r="F205" s="31"/>
    </row>
    <row r="206" spans="1:6" ht="14.25" customHeight="1">
      <c r="A206" s="27">
        <v>41741.5</v>
      </c>
      <c r="B206" s="28">
        <v>2139.759</v>
      </c>
      <c r="C206" s="29">
        <v>44.792916666666599</v>
      </c>
      <c r="D206" s="30">
        <f t="shared" si="0"/>
        <v>4</v>
      </c>
      <c r="E206" s="30" t="s">
        <v>63</v>
      </c>
      <c r="F206" s="31"/>
    </row>
    <row r="207" spans="1:6" ht="14.25" customHeight="1">
      <c r="A207" s="27">
        <v>41742</v>
      </c>
      <c r="B207" s="28">
        <v>1821.2655833333299</v>
      </c>
      <c r="C207" s="29">
        <v>47.22625</v>
      </c>
      <c r="D207" s="30">
        <f t="shared" si="0"/>
        <v>4</v>
      </c>
      <c r="E207" s="30" t="s">
        <v>63</v>
      </c>
      <c r="F207" s="31"/>
    </row>
    <row r="208" spans="1:6" ht="14.25" customHeight="1">
      <c r="A208" s="27">
        <v>41742.5</v>
      </c>
      <c r="B208" s="28">
        <v>2098.1899166666599</v>
      </c>
      <c r="C208" s="29">
        <v>49.3720833333333</v>
      </c>
      <c r="D208" s="30">
        <f t="shared" si="0"/>
        <v>4</v>
      </c>
      <c r="E208" s="30" t="s">
        <v>63</v>
      </c>
      <c r="F208" s="31"/>
    </row>
    <row r="209" spans="1:6" ht="14.25" customHeight="1">
      <c r="A209" s="27">
        <v>41743</v>
      </c>
      <c r="B209" s="28">
        <v>1740.50766666666</v>
      </c>
      <c r="C209" s="29">
        <v>51.491666666666603</v>
      </c>
      <c r="D209" s="30">
        <f t="shared" si="0"/>
        <v>4</v>
      </c>
      <c r="E209" s="30" t="s">
        <v>63</v>
      </c>
      <c r="F209" s="31"/>
    </row>
    <row r="210" spans="1:6" ht="14.25" customHeight="1">
      <c r="A210" s="27">
        <v>41743.5</v>
      </c>
      <c r="B210" s="28">
        <v>2164.19929166666</v>
      </c>
      <c r="C210" s="29">
        <v>53.55</v>
      </c>
      <c r="D210" s="30">
        <f t="shared" si="0"/>
        <v>4</v>
      </c>
      <c r="E210" s="30" t="s">
        <v>63</v>
      </c>
      <c r="F210" s="31"/>
    </row>
    <row r="211" spans="1:6" ht="14.25" customHeight="1">
      <c r="A211" s="27">
        <v>41744</v>
      </c>
      <c r="B211" s="28">
        <v>2045.9454166666601</v>
      </c>
      <c r="C211" s="29">
        <v>52.564166666666601</v>
      </c>
      <c r="D211" s="30">
        <f t="shared" si="0"/>
        <v>4</v>
      </c>
      <c r="E211" s="30" t="s">
        <v>63</v>
      </c>
      <c r="F211" s="31"/>
    </row>
    <row r="212" spans="1:6" ht="14.25" customHeight="1">
      <c r="A212" s="27">
        <v>41744.5</v>
      </c>
      <c r="B212" s="28">
        <v>2398.56170833333</v>
      </c>
      <c r="C212" s="29">
        <v>56.3049999999999</v>
      </c>
      <c r="D212" s="30">
        <f t="shared" si="0"/>
        <v>4</v>
      </c>
      <c r="E212" s="30" t="s">
        <v>63</v>
      </c>
      <c r="F212" s="31"/>
    </row>
    <row r="213" spans="1:6" ht="14.25" customHeight="1">
      <c r="A213" s="27">
        <v>41745</v>
      </c>
      <c r="B213" s="28">
        <v>2048.9234999999999</v>
      </c>
      <c r="C213" s="29">
        <v>50.992916666666602</v>
      </c>
      <c r="D213" s="30">
        <f t="shared" si="0"/>
        <v>4</v>
      </c>
      <c r="E213" s="30" t="s">
        <v>63</v>
      </c>
      <c r="F213" s="31"/>
    </row>
    <row r="214" spans="1:6" ht="14.25" customHeight="1">
      <c r="A214" s="27">
        <v>41745.5</v>
      </c>
      <c r="B214" s="28">
        <v>2373.5059999999999</v>
      </c>
      <c r="C214" s="29">
        <v>54.992916666666602</v>
      </c>
      <c r="D214" s="30">
        <f t="shared" si="0"/>
        <v>4</v>
      </c>
      <c r="E214" s="30" t="s">
        <v>63</v>
      </c>
      <c r="F214" s="31"/>
    </row>
    <row r="215" spans="1:6" ht="14.25" customHeight="1">
      <c r="A215" s="27">
        <v>41746</v>
      </c>
      <c r="B215" s="28">
        <v>1995.30845833333</v>
      </c>
      <c r="C215" s="29">
        <v>50.9091666666666</v>
      </c>
      <c r="D215" s="30">
        <f t="shared" si="0"/>
        <v>4</v>
      </c>
      <c r="E215" s="30" t="s">
        <v>63</v>
      </c>
      <c r="F215" s="31"/>
    </row>
    <row r="216" spans="1:6" ht="14.25" customHeight="1">
      <c r="A216" s="27">
        <v>41746.5</v>
      </c>
      <c r="B216" s="28">
        <v>2278.0785833333298</v>
      </c>
      <c r="C216" s="29">
        <v>50.233333333333299</v>
      </c>
      <c r="D216" s="30">
        <f t="shared" si="0"/>
        <v>4</v>
      </c>
      <c r="E216" s="30" t="s">
        <v>63</v>
      </c>
      <c r="F216" s="31"/>
    </row>
    <row r="217" spans="1:6" ht="14.25" customHeight="1">
      <c r="A217" s="27">
        <v>41747</v>
      </c>
      <c r="B217" s="28">
        <v>1923.8526666666601</v>
      </c>
      <c r="C217" s="29">
        <v>45.06</v>
      </c>
      <c r="D217" s="30">
        <f t="shared" si="0"/>
        <v>4</v>
      </c>
      <c r="E217" s="30" t="s">
        <v>63</v>
      </c>
      <c r="F217" s="31"/>
    </row>
    <row r="218" spans="1:6" ht="14.25" customHeight="1">
      <c r="A218" s="27">
        <v>41747.5</v>
      </c>
      <c r="B218" s="28">
        <v>2298.48358333333</v>
      </c>
      <c r="C218" s="29">
        <v>48.699583333333301</v>
      </c>
      <c r="D218" s="30">
        <f t="shared" si="0"/>
        <v>4</v>
      </c>
      <c r="E218" s="30" t="s">
        <v>63</v>
      </c>
      <c r="F218" s="31"/>
    </row>
    <row r="219" spans="1:6" ht="14.25" customHeight="1">
      <c r="A219" s="27">
        <v>41748</v>
      </c>
      <c r="B219" s="28">
        <v>1924.03687499999</v>
      </c>
      <c r="C219" s="29">
        <v>48.758333333333297</v>
      </c>
      <c r="D219" s="30">
        <f t="shared" si="0"/>
        <v>4</v>
      </c>
      <c r="E219" s="30" t="s">
        <v>63</v>
      </c>
      <c r="F219" s="31"/>
    </row>
    <row r="220" spans="1:6" ht="14.25" customHeight="1">
      <c r="A220" s="27">
        <v>41748.5</v>
      </c>
      <c r="B220" s="28">
        <v>2205.9349166666598</v>
      </c>
      <c r="C220" s="29">
        <v>48.168333333333301</v>
      </c>
      <c r="D220" s="30">
        <f t="shared" si="0"/>
        <v>4</v>
      </c>
      <c r="E220" s="30" t="s">
        <v>63</v>
      </c>
      <c r="F220" s="31"/>
    </row>
    <row r="221" spans="1:6" ht="14.25" customHeight="1">
      <c r="A221" s="27">
        <v>41749</v>
      </c>
      <c r="B221" s="28">
        <v>1731.95370833333</v>
      </c>
      <c r="C221" s="29">
        <v>50.261666666666599</v>
      </c>
      <c r="D221" s="30">
        <f t="shared" si="0"/>
        <v>4</v>
      </c>
      <c r="E221" s="30" t="s">
        <v>63</v>
      </c>
      <c r="F221" s="31"/>
    </row>
    <row r="222" spans="1:6" ht="14.25" customHeight="1">
      <c r="A222" s="27">
        <v>41749.5</v>
      </c>
      <c r="B222" s="28">
        <v>1932.3406666666599</v>
      </c>
      <c r="C222" s="29">
        <v>47.798333333333296</v>
      </c>
      <c r="D222" s="30">
        <f t="shared" si="0"/>
        <v>4</v>
      </c>
      <c r="E222" s="30" t="s">
        <v>63</v>
      </c>
      <c r="F222" s="31"/>
    </row>
    <row r="223" spans="1:6" ht="14.25" customHeight="1">
      <c r="A223" s="27">
        <v>41750</v>
      </c>
      <c r="B223" s="28">
        <v>1618.6572916666601</v>
      </c>
      <c r="C223" s="29">
        <v>49.244166666666601</v>
      </c>
      <c r="D223" s="30">
        <f t="shared" si="0"/>
        <v>4</v>
      </c>
      <c r="E223" s="30" t="s">
        <v>63</v>
      </c>
      <c r="F223" s="31"/>
    </row>
    <row r="224" spans="1:6" ht="14.25" customHeight="1">
      <c r="A224" s="27">
        <v>41750.5</v>
      </c>
      <c r="B224" s="28">
        <v>1923.4404583333301</v>
      </c>
      <c r="C224" s="29">
        <v>50.734583333333298</v>
      </c>
      <c r="D224" s="30">
        <f t="shared" si="0"/>
        <v>4</v>
      </c>
      <c r="E224" s="30" t="s">
        <v>63</v>
      </c>
      <c r="F224" s="31"/>
    </row>
    <row r="225" spans="1:6" ht="14.25" customHeight="1">
      <c r="A225" s="27">
        <v>41751</v>
      </c>
      <c r="B225" s="28">
        <v>1879.78416666666</v>
      </c>
      <c r="C225" s="29">
        <v>53.69</v>
      </c>
      <c r="D225" s="30">
        <f t="shared" si="0"/>
        <v>4</v>
      </c>
      <c r="E225" s="30" t="s">
        <v>63</v>
      </c>
      <c r="F225" s="31"/>
    </row>
    <row r="226" spans="1:6" ht="14.25" customHeight="1">
      <c r="A226" s="27">
        <v>41751.5</v>
      </c>
      <c r="B226" s="28">
        <v>2109.7046666666602</v>
      </c>
      <c r="C226" s="29">
        <v>53.271666666666597</v>
      </c>
      <c r="D226" s="30">
        <f t="shared" si="0"/>
        <v>4</v>
      </c>
      <c r="E226" s="30" t="s">
        <v>63</v>
      </c>
      <c r="F226" s="31"/>
    </row>
    <row r="227" spans="1:6" ht="14.25" customHeight="1">
      <c r="A227" s="27">
        <v>41752</v>
      </c>
      <c r="B227" s="28">
        <v>1805.62670833333</v>
      </c>
      <c r="C227" s="29">
        <v>49.4508333333333</v>
      </c>
      <c r="D227" s="30">
        <f t="shared" si="0"/>
        <v>4</v>
      </c>
      <c r="E227" s="30" t="s">
        <v>63</v>
      </c>
      <c r="F227" s="31"/>
    </row>
    <row r="228" spans="1:6" ht="14.25" customHeight="1">
      <c r="A228" s="27">
        <v>41752.5</v>
      </c>
      <c r="B228" s="28">
        <v>2094.1961249999999</v>
      </c>
      <c r="C228" s="29">
        <v>52.059166666666599</v>
      </c>
      <c r="D228" s="30">
        <f t="shared" si="0"/>
        <v>4</v>
      </c>
      <c r="E228" s="30" t="s">
        <v>63</v>
      </c>
      <c r="F228" s="31"/>
    </row>
    <row r="229" spans="1:6" ht="14.25" customHeight="1">
      <c r="A229" s="27">
        <v>41753</v>
      </c>
      <c r="B229" s="28">
        <v>1835.2183333333301</v>
      </c>
      <c r="C229" s="29">
        <v>37.89</v>
      </c>
      <c r="D229" s="30">
        <f t="shared" si="0"/>
        <v>4</v>
      </c>
      <c r="E229" s="30" t="s">
        <v>63</v>
      </c>
      <c r="F229" s="31"/>
    </row>
    <row r="230" spans="1:6" ht="14.25" customHeight="1">
      <c r="A230" s="27">
        <v>41753.5</v>
      </c>
      <c r="B230" s="28">
        <v>2135.9254999999998</v>
      </c>
      <c r="C230" s="29">
        <v>45.816666666666599</v>
      </c>
      <c r="D230" s="30">
        <f t="shared" si="0"/>
        <v>4</v>
      </c>
      <c r="E230" s="30" t="s">
        <v>63</v>
      </c>
      <c r="F230" s="31"/>
    </row>
    <row r="231" spans="1:6" ht="14.25" customHeight="1">
      <c r="A231" s="27">
        <v>41754</v>
      </c>
      <c r="B231" s="28">
        <v>1650.9535000000001</v>
      </c>
      <c r="C231" s="29">
        <v>36.757083333333298</v>
      </c>
      <c r="D231" s="30">
        <f t="shared" si="0"/>
        <v>4</v>
      </c>
      <c r="E231" s="30" t="s">
        <v>63</v>
      </c>
      <c r="F231" s="31"/>
    </row>
    <row r="232" spans="1:6" ht="14.25" customHeight="1">
      <c r="A232" s="27">
        <v>41754.5</v>
      </c>
      <c r="B232" s="28">
        <v>1909.9368750000001</v>
      </c>
      <c r="C232" s="29">
        <v>44.214583333333302</v>
      </c>
      <c r="D232" s="30">
        <f t="shared" si="0"/>
        <v>4</v>
      </c>
      <c r="E232" s="30" t="s">
        <v>63</v>
      </c>
      <c r="F232" s="31"/>
    </row>
    <row r="233" spans="1:6" ht="14.25" customHeight="1">
      <c r="A233" s="27">
        <v>41755</v>
      </c>
      <c r="B233" s="28">
        <v>1819.76733333333</v>
      </c>
      <c r="C233" s="29">
        <v>49.384583333333303</v>
      </c>
      <c r="D233" s="30">
        <f t="shared" si="0"/>
        <v>4</v>
      </c>
      <c r="E233" s="30" t="s">
        <v>63</v>
      </c>
      <c r="F233" s="31"/>
    </row>
    <row r="234" spans="1:6" ht="14.25" customHeight="1">
      <c r="A234" s="27">
        <v>41755.5</v>
      </c>
      <c r="B234" s="28">
        <v>2076.1788333333302</v>
      </c>
      <c r="C234" s="29">
        <v>48.080416666666601</v>
      </c>
      <c r="D234" s="30">
        <f t="shared" si="0"/>
        <v>4</v>
      </c>
      <c r="E234" s="30" t="s">
        <v>63</v>
      </c>
      <c r="F234" s="31"/>
    </row>
    <row r="235" spans="1:6" ht="14.25" customHeight="1">
      <c r="A235" s="27">
        <v>41756</v>
      </c>
      <c r="B235" s="28">
        <v>1647.1206666666601</v>
      </c>
      <c r="C235" s="29">
        <v>52.469583333333297</v>
      </c>
      <c r="D235" s="30">
        <f t="shared" si="0"/>
        <v>4</v>
      </c>
      <c r="E235" s="30" t="s">
        <v>63</v>
      </c>
      <c r="F235" s="31"/>
    </row>
    <row r="236" spans="1:6" ht="14.25" customHeight="1">
      <c r="A236" s="27">
        <v>41756.5</v>
      </c>
      <c r="B236" s="28">
        <v>1907.8098749999999</v>
      </c>
      <c r="C236" s="29">
        <v>53.402916666666599</v>
      </c>
      <c r="D236" s="30">
        <f t="shared" si="0"/>
        <v>4</v>
      </c>
      <c r="E236" s="30" t="s">
        <v>63</v>
      </c>
      <c r="F236" s="31"/>
    </row>
    <row r="237" spans="1:6" ht="14.25" customHeight="1">
      <c r="A237" s="27">
        <v>41757</v>
      </c>
      <c r="B237" s="28">
        <v>1546.12645833333</v>
      </c>
      <c r="C237" s="29">
        <v>39.446249999999999</v>
      </c>
      <c r="D237" s="30">
        <f t="shared" si="0"/>
        <v>4</v>
      </c>
      <c r="E237" s="30" t="s">
        <v>63</v>
      </c>
      <c r="F237" s="31"/>
    </row>
    <row r="238" spans="1:6" ht="14.25" customHeight="1">
      <c r="A238" s="27">
        <v>41757.5</v>
      </c>
      <c r="B238" s="28">
        <v>1858.03879166666</v>
      </c>
      <c r="C238" s="29">
        <v>47.963333333333303</v>
      </c>
      <c r="D238" s="30">
        <f t="shared" si="0"/>
        <v>4</v>
      </c>
      <c r="E238" s="30" t="s">
        <v>63</v>
      </c>
      <c r="F238" s="31"/>
    </row>
    <row r="239" spans="1:6" ht="14.25" customHeight="1">
      <c r="A239" s="27">
        <v>41758</v>
      </c>
      <c r="B239" s="28">
        <v>1922.3710000000001</v>
      </c>
      <c r="C239" s="29">
        <v>42.502222222222201</v>
      </c>
      <c r="D239" s="30">
        <f t="shared" si="0"/>
        <v>4</v>
      </c>
      <c r="E239" s="30" t="s">
        <v>63</v>
      </c>
      <c r="F239" s="31"/>
    </row>
    <row r="240" spans="1:6" ht="14.25" customHeight="1">
      <c r="A240" s="27">
        <v>41758.5</v>
      </c>
      <c r="B240" s="28">
        <v>2112.4864583333301</v>
      </c>
      <c r="C240" s="29">
        <v>44.941666666666599</v>
      </c>
      <c r="D240" s="30">
        <f t="shared" si="0"/>
        <v>4</v>
      </c>
      <c r="E240" s="30" t="s">
        <v>63</v>
      </c>
      <c r="F240" s="31"/>
    </row>
    <row r="241" spans="1:6" ht="14.25" customHeight="1">
      <c r="A241" s="27">
        <v>41759</v>
      </c>
      <c r="B241" s="28">
        <v>2040.2557142857099</v>
      </c>
      <c r="C241" s="29">
        <v>45.204285714285703</v>
      </c>
      <c r="D241" s="30">
        <f t="shared" si="0"/>
        <v>4</v>
      </c>
      <c r="E241" s="30" t="s">
        <v>63</v>
      </c>
      <c r="F241" s="31"/>
    </row>
    <row r="242" spans="1:6" ht="14.25" customHeight="1">
      <c r="A242" s="27">
        <v>41759.5</v>
      </c>
      <c r="B242" s="28">
        <v>2149.3773333333302</v>
      </c>
      <c r="C242" s="29">
        <v>48.322083333333303</v>
      </c>
      <c r="D242" s="30">
        <f t="shared" si="0"/>
        <v>4</v>
      </c>
      <c r="E242" s="30" t="s">
        <v>63</v>
      </c>
      <c r="F242" s="31"/>
    </row>
    <row r="243" spans="1:6" ht="14.25" customHeight="1">
      <c r="A243" s="27">
        <v>41760</v>
      </c>
      <c r="B243" s="28">
        <v>1816.9179999999999</v>
      </c>
      <c r="C243" s="29">
        <v>44.181666666666601</v>
      </c>
      <c r="D243" s="30">
        <f t="shared" si="0"/>
        <v>5</v>
      </c>
      <c r="E243" s="30" t="s">
        <v>63</v>
      </c>
      <c r="F243" s="31"/>
    </row>
    <row r="244" spans="1:6" ht="14.25" customHeight="1">
      <c r="A244" s="27">
        <v>41760.5</v>
      </c>
      <c r="B244" s="28">
        <v>2432.2733181818098</v>
      </c>
      <c r="C244" s="29">
        <v>79.288727272727201</v>
      </c>
      <c r="D244" s="30">
        <f t="shared" si="0"/>
        <v>5</v>
      </c>
      <c r="E244" s="30" t="s">
        <v>63</v>
      </c>
      <c r="F244" s="31"/>
    </row>
    <row r="245" spans="1:6" ht="14.25" customHeight="1">
      <c r="A245" s="27">
        <v>41761</v>
      </c>
      <c r="B245" s="28">
        <v>2029.36579166666</v>
      </c>
      <c r="C245" s="29">
        <v>51.941249999999997</v>
      </c>
      <c r="D245" s="30">
        <f t="shared" si="0"/>
        <v>5</v>
      </c>
      <c r="E245" s="30" t="s">
        <v>63</v>
      </c>
      <c r="F245" s="31"/>
    </row>
    <row r="246" spans="1:6" ht="14.25" customHeight="1">
      <c r="A246" s="27">
        <v>41761.5</v>
      </c>
      <c r="B246" s="28">
        <v>2417.7076666666599</v>
      </c>
      <c r="C246" s="29">
        <v>49.0996666666666</v>
      </c>
      <c r="D246" s="30">
        <f t="shared" si="0"/>
        <v>5</v>
      </c>
      <c r="E246" s="30" t="s">
        <v>63</v>
      </c>
      <c r="F246" s="31"/>
    </row>
    <row r="247" spans="1:6" ht="14.25" customHeight="1">
      <c r="A247" s="27">
        <v>41762</v>
      </c>
      <c r="B247" s="28">
        <v>1971.1330416666599</v>
      </c>
      <c r="C247" s="29">
        <v>66.743333333333297</v>
      </c>
      <c r="D247" s="30">
        <f t="shared" si="0"/>
        <v>5</v>
      </c>
      <c r="E247" s="30" t="s">
        <v>63</v>
      </c>
      <c r="F247" s="31"/>
    </row>
    <row r="248" spans="1:6" ht="14.25" customHeight="1">
      <c r="A248" s="27">
        <v>41762.5</v>
      </c>
      <c r="B248" s="28">
        <v>2307.2817083333298</v>
      </c>
      <c r="C248" s="29">
        <v>59.953249999999997</v>
      </c>
      <c r="D248" s="30">
        <f t="shared" si="0"/>
        <v>5</v>
      </c>
      <c r="E248" s="30" t="s">
        <v>63</v>
      </c>
      <c r="F248" s="31"/>
    </row>
    <row r="249" spans="1:6" ht="14.25" customHeight="1">
      <c r="A249" s="27">
        <v>41763</v>
      </c>
      <c r="B249" s="28">
        <v>2072.0460416666601</v>
      </c>
      <c r="C249" s="29">
        <v>48.052500000000002</v>
      </c>
      <c r="D249" s="30">
        <f t="shared" si="0"/>
        <v>5</v>
      </c>
      <c r="E249" s="30" t="s">
        <v>63</v>
      </c>
      <c r="F249" s="31"/>
    </row>
    <row r="250" spans="1:6" ht="14.25" customHeight="1">
      <c r="A250" s="27">
        <v>41763.5</v>
      </c>
      <c r="B250" s="28">
        <v>2325.5537083333302</v>
      </c>
      <c r="C250" s="29">
        <v>43.413333333333298</v>
      </c>
      <c r="D250" s="30">
        <f t="shared" si="0"/>
        <v>5</v>
      </c>
      <c r="E250" s="30" t="s">
        <v>63</v>
      </c>
      <c r="F250" s="31"/>
    </row>
    <row r="251" spans="1:6" ht="14.25" customHeight="1">
      <c r="A251" s="27">
        <v>41764</v>
      </c>
      <c r="B251" s="28">
        <v>1682.53033333333</v>
      </c>
      <c r="C251" s="29">
        <v>41.137499999999903</v>
      </c>
      <c r="D251" s="30">
        <f t="shared" si="0"/>
        <v>5</v>
      </c>
      <c r="E251" s="30" t="s">
        <v>63</v>
      </c>
      <c r="F251" s="31"/>
    </row>
    <row r="252" spans="1:6" ht="14.25" customHeight="1">
      <c r="A252" s="27">
        <v>41764.5</v>
      </c>
      <c r="B252" s="28">
        <v>1845.6923750000001</v>
      </c>
      <c r="C252" s="29">
        <v>54.3541666666666</v>
      </c>
      <c r="D252" s="30">
        <f t="shared" si="0"/>
        <v>5</v>
      </c>
      <c r="E252" s="30" t="s">
        <v>63</v>
      </c>
      <c r="F252" s="31"/>
    </row>
    <row r="253" spans="1:6" ht="14.25" customHeight="1">
      <c r="A253" s="27">
        <v>41765</v>
      </c>
      <c r="B253" s="28">
        <v>1947.2274583333301</v>
      </c>
      <c r="C253" s="29">
        <v>50.5133333333333</v>
      </c>
      <c r="D253" s="30">
        <f t="shared" si="0"/>
        <v>5</v>
      </c>
      <c r="E253" s="30" t="s">
        <v>63</v>
      </c>
      <c r="F253" s="31"/>
    </row>
    <row r="254" spans="1:6" ht="14.25" customHeight="1">
      <c r="A254" s="27">
        <v>41765.5</v>
      </c>
      <c r="B254" s="28">
        <v>2272.6708333333299</v>
      </c>
      <c r="C254" s="29">
        <v>59.321666666666601</v>
      </c>
      <c r="D254" s="30">
        <f t="shared" si="0"/>
        <v>5</v>
      </c>
      <c r="E254" s="30" t="s">
        <v>63</v>
      </c>
      <c r="F254" s="31"/>
    </row>
    <row r="255" spans="1:6" ht="14.25" customHeight="1">
      <c r="A255" s="27">
        <v>41766</v>
      </c>
      <c r="B255" s="28">
        <v>2162.9690416666599</v>
      </c>
      <c r="C255" s="29">
        <v>70.624166666666596</v>
      </c>
      <c r="D255" s="30">
        <f t="shared" si="0"/>
        <v>5</v>
      </c>
      <c r="E255" s="30" t="s">
        <v>63</v>
      </c>
      <c r="F255" s="31"/>
    </row>
    <row r="256" spans="1:6" ht="14.25" customHeight="1">
      <c r="A256" s="27">
        <v>41766.5</v>
      </c>
      <c r="B256" s="28">
        <v>2396.8091666666601</v>
      </c>
      <c r="C256" s="29">
        <v>75.650833333333296</v>
      </c>
      <c r="D256" s="30">
        <f t="shared" si="0"/>
        <v>5</v>
      </c>
      <c r="E256" s="30" t="s">
        <v>63</v>
      </c>
      <c r="F256" s="31"/>
    </row>
    <row r="257" spans="1:6" ht="14.25" customHeight="1">
      <c r="A257" s="27">
        <v>41767</v>
      </c>
      <c r="B257" s="28">
        <v>1959.90287499999</v>
      </c>
      <c r="C257" s="29">
        <v>48.5474999999999</v>
      </c>
      <c r="D257" s="30">
        <f t="shared" si="0"/>
        <v>5</v>
      </c>
      <c r="E257" s="30" t="s">
        <v>63</v>
      </c>
      <c r="F257" s="31"/>
    </row>
    <row r="258" spans="1:6" ht="14.25" customHeight="1">
      <c r="A258" s="27">
        <v>41767.5</v>
      </c>
      <c r="B258" s="28">
        <v>2223.83566666666</v>
      </c>
      <c r="C258" s="29">
        <v>45.350833333333298</v>
      </c>
      <c r="D258" s="30">
        <f t="shared" si="0"/>
        <v>5</v>
      </c>
      <c r="E258" s="30" t="s">
        <v>63</v>
      </c>
      <c r="F258" s="31"/>
    </row>
    <row r="259" spans="1:6" ht="14.25" customHeight="1">
      <c r="A259" s="27">
        <v>41768</v>
      </c>
      <c r="B259" s="28">
        <v>1947.63870833333</v>
      </c>
      <c r="C259" s="29">
        <v>47.290833333333303</v>
      </c>
      <c r="D259" s="30">
        <f t="shared" si="0"/>
        <v>5</v>
      </c>
      <c r="E259" s="30" t="s">
        <v>63</v>
      </c>
      <c r="F259" s="31"/>
    </row>
    <row r="260" spans="1:6" ht="14.25" customHeight="1">
      <c r="A260" s="27">
        <v>41768.5</v>
      </c>
      <c r="B260" s="28">
        <v>2195.3652916666601</v>
      </c>
      <c r="C260" s="29">
        <v>60.935416666666598</v>
      </c>
      <c r="D260" s="30">
        <f t="shared" si="0"/>
        <v>5</v>
      </c>
      <c r="E260" s="30" t="s">
        <v>63</v>
      </c>
      <c r="F260" s="31"/>
    </row>
    <row r="261" spans="1:6" ht="14.25" customHeight="1">
      <c r="A261" s="27">
        <v>41769</v>
      </c>
      <c r="B261" s="28">
        <v>1752.35545833333</v>
      </c>
      <c r="C261" s="29">
        <v>60.887916666666598</v>
      </c>
      <c r="D261" s="30">
        <f t="shared" si="0"/>
        <v>5</v>
      </c>
      <c r="E261" s="30" t="s">
        <v>63</v>
      </c>
      <c r="F261" s="31"/>
    </row>
    <row r="262" spans="1:6" ht="14.25" customHeight="1">
      <c r="A262" s="27">
        <v>41769.5</v>
      </c>
      <c r="B262" s="28">
        <v>1953.0465833333301</v>
      </c>
      <c r="C262" s="29">
        <v>73.694583333333298</v>
      </c>
      <c r="D262" s="30">
        <f t="shared" si="0"/>
        <v>5</v>
      </c>
      <c r="E262" s="30" t="s">
        <v>63</v>
      </c>
      <c r="F262" s="31"/>
    </row>
    <row r="263" spans="1:6" ht="14.25" customHeight="1">
      <c r="A263" s="27">
        <v>41770</v>
      </c>
      <c r="B263" s="28">
        <v>2006.93199999999</v>
      </c>
      <c r="C263" s="29">
        <v>57.995833333333302</v>
      </c>
      <c r="D263" s="30">
        <f t="shared" si="0"/>
        <v>5</v>
      </c>
      <c r="E263" s="30" t="s">
        <v>63</v>
      </c>
      <c r="F263" s="31"/>
    </row>
    <row r="264" spans="1:6" ht="14.25" customHeight="1">
      <c r="A264" s="27">
        <v>41770.5</v>
      </c>
      <c r="B264" s="28">
        <v>2167.6819583333299</v>
      </c>
      <c r="C264" s="29">
        <v>49.681249999999999</v>
      </c>
      <c r="D264" s="30">
        <f t="shared" si="0"/>
        <v>5</v>
      </c>
      <c r="E264" s="30" t="s">
        <v>63</v>
      </c>
      <c r="F264" s="31"/>
    </row>
    <row r="265" spans="1:6" ht="14.25" customHeight="1">
      <c r="A265" s="27">
        <v>41771</v>
      </c>
      <c r="B265" s="28">
        <v>2025.9698333333299</v>
      </c>
      <c r="C265" s="29">
        <v>28.802777777777699</v>
      </c>
      <c r="D265" s="30">
        <f t="shared" si="0"/>
        <v>5</v>
      </c>
      <c r="E265" s="30" t="s">
        <v>63</v>
      </c>
      <c r="F265" s="31"/>
    </row>
    <row r="266" spans="1:6" ht="14.25" customHeight="1">
      <c r="A266" s="27">
        <v>41771.5</v>
      </c>
      <c r="B266" s="28">
        <v>2364.0405416666599</v>
      </c>
      <c r="C266" s="29">
        <v>57.887916666666598</v>
      </c>
      <c r="D266" s="30">
        <f t="shared" si="0"/>
        <v>5</v>
      </c>
      <c r="E266" s="30" t="s">
        <v>63</v>
      </c>
      <c r="F266" s="31"/>
    </row>
    <row r="267" spans="1:6" ht="14.25" customHeight="1">
      <c r="A267" s="27">
        <v>41772</v>
      </c>
      <c r="B267" s="28">
        <v>1953.5266875</v>
      </c>
      <c r="C267" s="29">
        <v>34.658124999999998</v>
      </c>
      <c r="D267" s="30">
        <f t="shared" si="0"/>
        <v>5</v>
      </c>
      <c r="E267" s="30" t="s">
        <v>63</v>
      </c>
      <c r="F267" s="31"/>
    </row>
    <row r="268" spans="1:6" ht="14.25" customHeight="1">
      <c r="A268" s="27">
        <v>41772.5</v>
      </c>
      <c r="B268" s="28">
        <v>2081.5011666666601</v>
      </c>
      <c r="C268" s="29">
        <v>42.6458333333333</v>
      </c>
      <c r="D268" s="30">
        <f t="shared" si="0"/>
        <v>5</v>
      </c>
      <c r="E268" s="30" t="s">
        <v>63</v>
      </c>
      <c r="F268" s="31"/>
    </row>
    <row r="269" spans="1:6" ht="14.25" customHeight="1">
      <c r="A269" s="27">
        <v>41773</v>
      </c>
      <c r="B269" s="28">
        <v>1833.8292916666601</v>
      </c>
      <c r="C269" s="29">
        <v>38.750833333333297</v>
      </c>
      <c r="D269" s="30">
        <f t="shared" si="0"/>
        <v>5</v>
      </c>
      <c r="E269" s="30" t="s">
        <v>63</v>
      </c>
      <c r="F269" s="31"/>
    </row>
    <row r="270" spans="1:6" ht="14.25" customHeight="1">
      <c r="A270" s="27">
        <v>41773.5</v>
      </c>
      <c r="B270" s="28">
        <v>2114.1895</v>
      </c>
      <c r="C270" s="29">
        <v>44.832083333333301</v>
      </c>
      <c r="D270" s="30">
        <f t="shared" si="0"/>
        <v>5</v>
      </c>
      <c r="E270" s="30" t="s">
        <v>63</v>
      </c>
      <c r="F270" s="31"/>
    </row>
    <row r="271" spans="1:6" ht="14.25" customHeight="1">
      <c r="A271" s="27">
        <v>41774</v>
      </c>
      <c r="B271" s="28">
        <v>1983.90711111111</v>
      </c>
      <c r="C271" s="29">
        <v>37.403888888888801</v>
      </c>
      <c r="D271" s="30">
        <f t="shared" si="0"/>
        <v>5</v>
      </c>
      <c r="E271" s="30" t="s">
        <v>63</v>
      </c>
      <c r="F271" s="31"/>
    </row>
    <row r="272" spans="1:6" ht="14.25" customHeight="1">
      <c r="A272" s="27">
        <v>41774.5</v>
      </c>
      <c r="B272" s="28">
        <v>2093.3930833333302</v>
      </c>
      <c r="C272" s="29">
        <v>46.276249999999997</v>
      </c>
      <c r="D272" s="30">
        <f t="shared" si="0"/>
        <v>5</v>
      </c>
      <c r="E272" s="30" t="s">
        <v>63</v>
      </c>
      <c r="F272" s="31"/>
    </row>
    <row r="273" spans="1:6" ht="14.25" customHeight="1">
      <c r="A273" s="27">
        <v>41775</v>
      </c>
      <c r="B273" s="28">
        <v>1989.1543750000001</v>
      </c>
      <c r="C273" s="29">
        <v>37.748750000000001</v>
      </c>
      <c r="D273" s="30">
        <f t="shared" si="0"/>
        <v>5</v>
      </c>
      <c r="E273" s="30" t="s">
        <v>63</v>
      </c>
      <c r="F273" s="31"/>
    </row>
    <row r="274" spans="1:6" ht="14.25" customHeight="1">
      <c r="A274" s="27">
        <v>41775.5</v>
      </c>
      <c r="B274" s="28">
        <v>2151.98383333333</v>
      </c>
      <c r="C274" s="29">
        <v>46.262083333333301</v>
      </c>
      <c r="D274" s="30">
        <f t="shared" si="0"/>
        <v>5</v>
      </c>
      <c r="E274" s="30" t="s">
        <v>63</v>
      </c>
      <c r="F274" s="31"/>
    </row>
    <row r="275" spans="1:6" ht="14.25" customHeight="1">
      <c r="A275" s="27">
        <v>41776</v>
      </c>
      <c r="B275" s="28">
        <v>1885.0945454545399</v>
      </c>
      <c r="C275" s="29">
        <v>39.879090909090898</v>
      </c>
      <c r="D275" s="30">
        <f t="shared" si="0"/>
        <v>5</v>
      </c>
      <c r="E275" s="30" t="s">
        <v>63</v>
      </c>
      <c r="F275" s="31"/>
    </row>
    <row r="276" spans="1:6" ht="14.25" customHeight="1">
      <c r="A276" s="27">
        <v>41776.5</v>
      </c>
      <c r="B276" s="28">
        <v>2100.1242499999998</v>
      </c>
      <c r="C276" s="29">
        <v>47.372916666666598</v>
      </c>
      <c r="D276" s="30">
        <f t="shared" si="0"/>
        <v>5</v>
      </c>
      <c r="E276" s="30" t="s">
        <v>63</v>
      </c>
      <c r="F276" s="31"/>
    </row>
    <row r="277" spans="1:6" ht="14.25" customHeight="1">
      <c r="A277" s="27">
        <v>41777</v>
      </c>
      <c r="B277" s="28">
        <v>1702.1761818181801</v>
      </c>
      <c r="C277" s="29">
        <v>40.558181818181801</v>
      </c>
      <c r="D277" s="30">
        <f t="shared" si="0"/>
        <v>5</v>
      </c>
      <c r="E277" s="30" t="s">
        <v>63</v>
      </c>
      <c r="F277" s="31"/>
    </row>
    <row r="278" spans="1:6" ht="14.25" customHeight="1">
      <c r="A278" s="27">
        <v>41777.5</v>
      </c>
      <c r="B278" s="28">
        <v>1951.5956249999999</v>
      </c>
      <c r="C278" s="29">
        <v>53.550416666666599</v>
      </c>
      <c r="D278" s="30">
        <f t="shared" si="0"/>
        <v>5</v>
      </c>
      <c r="E278" s="30" t="s">
        <v>63</v>
      </c>
      <c r="F278" s="31"/>
    </row>
    <row r="279" spans="1:6" ht="14.25" customHeight="1">
      <c r="A279" s="27">
        <v>41778</v>
      </c>
      <c r="B279" s="28">
        <v>1599.57408333333</v>
      </c>
      <c r="C279" s="29">
        <v>47.153750000000002</v>
      </c>
      <c r="D279" s="30">
        <f t="shared" si="0"/>
        <v>5</v>
      </c>
      <c r="E279" s="30" t="s">
        <v>63</v>
      </c>
      <c r="F279" s="31"/>
    </row>
    <row r="280" spans="1:6" ht="14.25" customHeight="1">
      <c r="A280" s="27">
        <v>41778.5</v>
      </c>
      <c r="B280" s="28">
        <v>1928.0886666666599</v>
      </c>
      <c r="C280" s="29">
        <v>54.608333333333299</v>
      </c>
      <c r="D280" s="30">
        <f t="shared" si="0"/>
        <v>5</v>
      </c>
      <c r="E280" s="30" t="s">
        <v>63</v>
      </c>
      <c r="F280" s="31"/>
    </row>
    <row r="281" spans="1:6" ht="14.25" customHeight="1">
      <c r="A281" s="27">
        <v>41779</v>
      </c>
      <c r="B281" s="28">
        <v>1874.05004166666</v>
      </c>
      <c r="C281" s="29">
        <v>50.127083333333303</v>
      </c>
      <c r="D281" s="30">
        <f t="shared" si="0"/>
        <v>5</v>
      </c>
      <c r="E281" s="30" t="s">
        <v>63</v>
      </c>
      <c r="F281" s="31"/>
    </row>
    <row r="282" spans="1:6" ht="14.25" customHeight="1">
      <c r="A282" s="27">
        <v>41779.5</v>
      </c>
      <c r="B282" s="28">
        <v>2228.79675</v>
      </c>
      <c r="C282" s="29">
        <v>49.530833333333298</v>
      </c>
      <c r="D282" s="30">
        <f t="shared" si="0"/>
        <v>5</v>
      </c>
      <c r="E282" s="30" t="s">
        <v>63</v>
      </c>
      <c r="F282" s="31"/>
    </row>
    <row r="283" spans="1:6" ht="14.25" customHeight="1">
      <c r="A283" s="27">
        <v>41780</v>
      </c>
      <c r="B283" s="28">
        <v>1865.50854166666</v>
      </c>
      <c r="C283" s="29">
        <v>38.462499999999999</v>
      </c>
      <c r="D283" s="30">
        <f t="shared" si="0"/>
        <v>5</v>
      </c>
      <c r="E283" s="30" t="s">
        <v>63</v>
      </c>
      <c r="F283" s="31"/>
    </row>
    <row r="284" spans="1:6" ht="14.25" customHeight="1">
      <c r="A284" s="27">
        <v>41780.5</v>
      </c>
      <c r="B284" s="28">
        <v>2147.9385416666601</v>
      </c>
      <c r="C284" s="29">
        <v>47.275416666666601</v>
      </c>
      <c r="D284" s="30">
        <f t="shared" si="0"/>
        <v>5</v>
      </c>
      <c r="E284" s="30" t="s">
        <v>63</v>
      </c>
      <c r="F284" s="31"/>
    </row>
    <row r="285" spans="1:6" ht="14.25" customHeight="1">
      <c r="A285" s="27">
        <v>41781</v>
      </c>
      <c r="B285" s="28">
        <v>1896.82779166666</v>
      </c>
      <c r="C285" s="29">
        <v>45.832500000000003</v>
      </c>
      <c r="D285" s="30">
        <f t="shared" si="0"/>
        <v>5</v>
      </c>
      <c r="E285" s="30" t="s">
        <v>63</v>
      </c>
      <c r="F285" s="31"/>
    </row>
    <row r="286" spans="1:6" ht="14.25" customHeight="1">
      <c r="A286" s="27">
        <v>41781.5</v>
      </c>
      <c r="B286" s="28">
        <v>2179.9699166666601</v>
      </c>
      <c r="C286" s="29">
        <v>50.742916666666602</v>
      </c>
      <c r="D286" s="30">
        <f t="shared" si="0"/>
        <v>5</v>
      </c>
      <c r="E286" s="30" t="s">
        <v>63</v>
      </c>
      <c r="F286" s="31"/>
    </row>
    <row r="287" spans="1:6" ht="14.25" customHeight="1">
      <c r="A287" s="27">
        <v>41782</v>
      </c>
      <c r="B287" s="28">
        <v>1908.9708333333299</v>
      </c>
      <c r="C287" s="29">
        <v>46.262499999999903</v>
      </c>
      <c r="D287" s="30">
        <f t="shared" si="0"/>
        <v>5</v>
      </c>
      <c r="E287" s="30" t="s">
        <v>63</v>
      </c>
      <c r="F287" s="31"/>
    </row>
    <row r="288" spans="1:6" ht="14.25" customHeight="1">
      <c r="A288" s="27">
        <v>41782.5</v>
      </c>
      <c r="B288" s="28">
        <v>2201.0394166666601</v>
      </c>
      <c r="C288" s="29">
        <v>49.195</v>
      </c>
      <c r="D288" s="30">
        <f t="shared" si="0"/>
        <v>5</v>
      </c>
      <c r="E288" s="30" t="s">
        <v>63</v>
      </c>
      <c r="F288" s="31"/>
    </row>
    <row r="289" spans="1:6" ht="14.25" customHeight="1">
      <c r="A289" s="27">
        <v>41783</v>
      </c>
      <c r="B289" s="28">
        <v>1941.4735416666599</v>
      </c>
      <c r="C289" s="29">
        <v>37.257083333333298</v>
      </c>
      <c r="D289" s="30">
        <f t="shared" si="0"/>
        <v>5</v>
      </c>
      <c r="E289" s="30" t="s">
        <v>63</v>
      </c>
      <c r="F289" s="31"/>
    </row>
    <row r="290" spans="1:6" ht="14.25" customHeight="1">
      <c r="A290" s="27">
        <v>41783.5</v>
      </c>
      <c r="B290" s="28">
        <v>2156.9471250000001</v>
      </c>
      <c r="C290" s="29">
        <v>43.033333333333303</v>
      </c>
      <c r="D290" s="30">
        <f t="shared" si="0"/>
        <v>5</v>
      </c>
      <c r="E290" s="30" t="s">
        <v>63</v>
      </c>
      <c r="F290" s="31"/>
    </row>
    <row r="291" spans="1:6" ht="14.25" customHeight="1">
      <c r="A291" s="27">
        <v>41784</v>
      </c>
      <c r="B291" s="28">
        <v>1900.7242857142801</v>
      </c>
      <c r="C291" s="29">
        <v>39.896428571428501</v>
      </c>
      <c r="D291" s="30">
        <f t="shared" si="0"/>
        <v>5</v>
      </c>
      <c r="E291" s="30" t="s">
        <v>63</v>
      </c>
      <c r="F291" s="31"/>
    </row>
    <row r="292" spans="1:6" ht="14.25" customHeight="1">
      <c r="A292" s="27">
        <v>41784.5</v>
      </c>
      <c r="B292" s="28">
        <v>1990.6963333333299</v>
      </c>
      <c r="C292" s="29">
        <v>53.087499999999999</v>
      </c>
      <c r="D292" s="30">
        <f t="shared" si="0"/>
        <v>5</v>
      </c>
      <c r="E292" s="30" t="s">
        <v>63</v>
      </c>
      <c r="F292" s="31"/>
    </row>
    <row r="293" spans="1:6" ht="14.25" customHeight="1">
      <c r="A293" s="27">
        <v>41785</v>
      </c>
      <c r="B293" s="28">
        <v>1641.170875</v>
      </c>
      <c r="C293" s="29">
        <v>44.002499999999998</v>
      </c>
      <c r="D293" s="30">
        <f t="shared" si="0"/>
        <v>5</v>
      </c>
      <c r="E293" s="30" t="s">
        <v>63</v>
      </c>
      <c r="F293" s="31"/>
    </row>
    <row r="294" spans="1:6" ht="14.25" customHeight="1">
      <c r="A294" s="27">
        <v>41785.5</v>
      </c>
      <c r="B294" s="28">
        <v>1928.3489999999999</v>
      </c>
      <c r="C294" s="29">
        <v>50.586666666666602</v>
      </c>
      <c r="D294" s="30">
        <f t="shared" si="0"/>
        <v>5</v>
      </c>
      <c r="E294" s="30" t="s">
        <v>63</v>
      </c>
      <c r="F294" s="31"/>
    </row>
    <row r="295" spans="1:6" ht="14.25" customHeight="1">
      <c r="A295" s="27">
        <v>41786</v>
      </c>
      <c r="B295" s="28">
        <v>1902.70066666666</v>
      </c>
      <c r="C295" s="29">
        <v>46.027083333333302</v>
      </c>
      <c r="D295" s="30">
        <f t="shared" si="0"/>
        <v>5</v>
      </c>
      <c r="E295" s="30" t="s">
        <v>63</v>
      </c>
      <c r="F295" s="31"/>
    </row>
    <row r="296" spans="1:6" ht="14.25" customHeight="1">
      <c r="A296" s="27">
        <v>41786.5</v>
      </c>
      <c r="B296" s="28">
        <v>2189.06766666666</v>
      </c>
      <c r="C296" s="29">
        <v>51.392916666666601</v>
      </c>
      <c r="D296" s="30">
        <f t="shared" si="0"/>
        <v>5</v>
      </c>
      <c r="E296" s="30" t="s">
        <v>63</v>
      </c>
      <c r="F296" s="31"/>
    </row>
    <row r="297" spans="1:6" ht="14.25" customHeight="1">
      <c r="A297" s="27">
        <v>41787</v>
      </c>
      <c r="B297" s="28">
        <v>1932.2342083333299</v>
      </c>
      <c r="C297" s="29">
        <v>46.5908333333333</v>
      </c>
      <c r="D297" s="30">
        <f t="shared" si="0"/>
        <v>5</v>
      </c>
      <c r="E297" s="30" t="s">
        <v>63</v>
      </c>
      <c r="F297" s="31"/>
    </row>
    <row r="298" spans="1:6" ht="14.25" customHeight="1">
      <c r="A298" s="27">
        <v>41787.5</v>
      </c>
      <c r="B298" s="28">
        <v>2221.4512083333302</v>
      </c>
      <c r="C298" s="29">
        <v>54.303750000000001</v>
      </c>
      <c r="D298" s="30">
        <f t="shared" si="0"/>
        <v>5</v>
      </c>
      <c r="E298" s="30" t="s">
        <v>63</v>
      </c>
      <c r="F298" s="31"/>
    </row>
    <row r="299" spans="1:6" ht="14.25" customHeight="1">
      <c r="A299" s="27">
        <v>41788</v>
      </c>
      <c r="B299" s="28">
        <v>1911.44145833333</v>
      </c>
      <c r="C299" s="29">
        <v>45.068750000000001</v>
      </c>
      <c r="D299" s="30">
        <f t="shared" si="0"/>
        <v>5</v>
      </c>
      <c r="E299" s="30" t="s">
        <v>63</v>
      </c>
      <c r="F299" s="31"/>
    </row>
    <row r="300" spans="1:6" ht="14.25" customHeight="1">
      <c r="A300" s="27">
        <v>41788.5</v>
      </c>
      <c r="B300" s="28">
        <v>2154.5671666666599</v>
      </c>
      <c r="C300" s="29">
        <v>42.706249999999997</v>
      </c>
      <c r="D300" s="30">
        <f t="shared" si="0"/>
        <v>5</v>
      </c>
      <c r="E300" s="30" t="s">
        <v>63</v>
      </c>
      <c r="F300" s="31"/>
    </row>
    <row r="301" spans="1:6" ht="14.25" customHeight="1">
      <c r="A301" s="27">
        <v>41789</v>
      </c>
      <c r="B301" s="28">
        <v>2086.4557222222202</v>
      </c>
      <c r="C301" s="29">
        <v>35.205555555555499</v>
      </c>
      <c r="D301" s="30">
        <f t="shared" si="0"/>
        <v>5</v>
      </c>
      <c r="E301" s="30" t="s">
        <v>63</v>
      </c>
      <c r="F301" s="31"/>
    </row>
    <row r="302" spans="1:6" ht="14.25" customHeight="1">
      <c r="A302" s="27">
        <v>41789.5</v>
      </c>
      <c r="B302" s="28">
        <v>2375.8916249999902</v>
      </c>
      <c r="C302" s="29">
        <v>49.220833333333303</v>
      </c>
      <c r="D302" s="30">
        <f t="shared" si="0"/>
        <v>5</v>
      </c>
      <c r="E302" s="30" t="s">
        <v>63</v>
      </c>
      <c r="F302" s="31"/>
    </row>
    <row r="303" spans="1:6" ht="14.25" customHeight="1">
      <c r="A303" s="27">
        <v>41790</v>
      </c>
      <c r="B303" s="28">
        <v>2278.90968749999</v>
      </c>
      <c r="C303" s="29">
        <v>42.534374999999997</v>
      </c>
      <c r="D303" s="30">
        <f t="shared" si="0"/>
        <v>5</v>
      </c>
      <c r="E303" s="30" t="s">
        <v>63</v>
      </c>
      <c r="F303" s="31"/>
    </row>
    <row r="304" spans="1:6" ht="14.25" customHeight="1">
      <c r="A304" s="27">
        <v>41790.5</v>
      </c>
      <c r="B304" s="28">
        <v>2414.6731818181802</v>
      </c>
      <c r="C304" s="29">
        <v>49.414090909090902</v>
      </c>
      <c r="D304" s="30">
        <f t="shared" si="0"/>
        <v>5</v>
      </c>
      <c r="E304" s="30" t="s">
        <v>63</v>
      </c>
      <c r="F304" s="31"/>
    </row>
    <row r="305" spans="1:6" ht="14.25" customHeight="1">
      <c r="A305" s="27">
        <v>41791</v>
      </c>
      <c r="B305" s="28">
        <v>1976.13129999999</v>
      </c>
      <c r="C305" s="29">
        <v>53.580699999999901</v>
      </c>
      <c r="D305" s="30">
        <f t="shared" si="0"/>
        <v>6</v>
      </c>
      <c r="E305" s="30" t="s">
        <v>63</v>
      </c>
      <c r="F305" s="31"/>
    </row>
    <row r="306" spans="1:6" ht="14.25" customHeight="1">
      <c r="A306" s="27">
        <v>41791.5</v>
      </c>
      <c r="B306" s="28">
        <v>2665.5086249999999</v>
      </c>
      <c r="C306" s="29">
        <v>84.922083333333305</v>
      </c>
      <c r="D306" s="30">
        <f t="shared" si="0"/>
        <v>6</v>
      </c>
      <c r="E306" s="30" t="s">
        <v>63</v>
      </c>
      <c r="F306" s="31"/>
    </row>
    <row r="307" spans="1:6" ht="14.25" customHeight="1">
      <c r="A307" s="27">
        <v>41792</v>
      </c>
      <c r="B307" s="28">
        <v>2063.6120000000001</v>
      </c>
      <c r="C307" s="29">
        <v>39.346999999999902</v>
      </c>
      <c r="D307" s="30">
        <f t="shared" si="0"/>
        <v>6</v>
      </c>
      <c r="E307" s="30" t="s">
        <v>63</v>
      </c>
      <c r="F307" s="31"/>
    </row>
    <row r="308" spans="1:6" ht="14.25" customHeight="1">
      <c r="A308" s="27">
        <v>41792.5</v>
      </c>
      <c r="B308" s="28">
        <v>2220.75304166666</v>
      </c>
      <c r="C308" s="29">
        <v>43.315916666666602</v>
      </c>
      <c r="D308" s="30">
        <f t="shared" si="0"/>
        <v>6</v>
      </c>
      <c r="E308" s="30" t="s">
        <v>63</v>
      </c>
      <c r="F308" s="31"/>
    </row>
    <row r="309" spans="1:6" ht="14.25" customHeight="1">
      <c r="A309" s="27">
        <v>41793</v>
      </c>
      <c r="B309" s="28">
        <v>2043.6455000000001</v>
      </c>
      <c r="C309" s="29">
        <v>47.9022222222222</v>
      </c>
      <c r="D309" s="30">
        <f t="shared" si="0"/>
        <v>6</v>
      </c>
      <c r="E309" s="30" t="s">
        <v>63</v>
      </c>
      <c r="F309" s="31"/>
    </row>
    <row r="310" spans="1:6" ht="14.25" customHeight="1">
      <c r="A310" s="27">
        <v>41793.5</v>
      </c>
      <c r="B310" s="28">
        <v>2350.2772916666599</v>
      </c>
      <c r="C310" s="29">
        <v>54.980166666666598</v>
      </c>
      <c r="D310" s="30">
        <f t="shared" si="0"/>
        <v>6</v>
      </c>
      <c r="E310" s="30" t="s">
        <v>63</v>
      </c>
      <c r="F310" s="31"/>
    </row>
    <row r="311" spans="1:6" ht="14.25" customHeight="1">
      <c r="A311" s="27">
        <v>41794</v>
      </c>
      <c r="B311" s="28">
        <v>1895.89842857142</v>
      </c>
      <c r="C311" s="29">
        <v>35.089999999999897</v>
      </c>
      <c r="D311" s="30">
        <f t="shared" si="0"/>
        <v>6</v>
      </c>
      <c r="E311" s="30" t="s">
        <v>63</v>
      </c>
      <c r="F311" s="31"/>
    </row>
    <row r="312" spans="1:6" ht="14.25" customHeight="1">
      <c r="A312" s="27">
        <v>41794.5</v>
      </c>
      <c r="B312" s="28">
        <v>2092.5697499999901</v>
      </c>
      <c r="C312" s="29">
        <v>41.228333333333303</v>
      </c>
      <c r="D312" s="30">
        <f t="shared" si="0"/>
        <v>6</v>
      </c>
      <c r="E312" s="30" t="s">
        <v>63</v>
      </c>
      <c r="F312" s="31"/>
    </row>
    <row r="313" spans="1:6" ht="14.25" customHeight="1">
      <c r="A313" s="27">
        <v>41795</v>
      </c>
      <c r="B313" s="28">
        <v>1798.14591666666</v>
      </c>
      <c r="C313" s="29">
        <v>48.412916666666597</v>
      </c>
      <c r="D313" s="30">
        <f t="shared" si="0"/>
        <v>6</v>
      </c>
      <c r="E313" s="30" t="s">
        <v>63</v>
      </c>
      <c r="F313" s="31"/>
    </row>
    <row r="314" spans="1:6" ht="14.25" customHeight="1">
      <c r="A314" s="27">
        <v>41795.5</v>
      </c>
      <c r="B314" s="28">
        <v>2105.5673333333302</v>
      </c>
      <c r="C314" s="29">
        <v>49.219999999999899</v>
      </c>
      <c r="D314" s="30">
        <f t="shared" si="0"/>
        <v>6</v>
      </c>
      <c r="E314" s="30" t="s">
        <v>63</v>
      </c>
      <c r="F314" s="31"/>
    </row>
    <row r="315" spans="1:6" ht="14.25" customHeight="1">
      <c r="A315" s="27">
        <v>41796</v>
      </c>
      <c r="B315" s="28">
        <v>1923.17379166666</v>
      </c>
      <c r="C315" s="29">
        <v>51.047083333333298</v>
      </c>
      <c r="D315" s="30">
        <f t="shared" si="0"/>
        <v>6</v>
      </c>
      <c r="E315" s="30" t="s">
        <v>63</v>
      </c>
      <c r="F315" s="31"/>
    </row>
    <row r="316" spans="1:6" ht="14.25" customHeight="1">
      <c r="A316" s="27">
        <v>41796.5</v>
      </c>
      <c r="B316" s="28">
        <v>2208.3795416666599</v>
      </c>
      <c r="C316" s="29">
        <v>53.327916666666603</v>
      </c>
      <c r="D316" s="30">
        <f t="shared" si="0"/>
        <v>6</v>
      </c>
      <c r="E316" s="30" t="s">
        <v>63</v>
      </c>
      <c r="F316" s="31"/>
    </row>
    <row r="317" spans="1:6" ht="14.25" customHeight="1">
      <c r="A317" s="27">
        <v>41797</v>
      </c>
      <c r="B317" s="28">
        <v>1958.0631249999999</v>
      </c>
      <c r="C317" s="29">
        <v>46.842500000000001</v>
      </c>
      <c r="D317" s="30">
        <f t="shared" si="0"/>
        <v>6</v>
      </c>
      <c r="E317" s="30" t="s">
        <v>63</v>
      </c>
      <c r="F317" s="31"/>
    </row>
    <row r="318" spans="1:6" ht="14.25" customHeight="1">
      <c r="A318" s="27">
        <v>41797.5</v>
      </c>
      <c r="B318" s="28">
        <v>2245.5582083333302</v>
      </c>
      <c r="C318" s="29">
        <v>56.6724999999999</v>
      </c>
      <c r="D318" s="30">
        <f t="shared" si="0"/>
        <v>6</v>
      </c>
      <c r="E318" s="30" t="s">
        <v>63</v>
      </c>
      <c r="F318" s="31"/>
    </row>
    <row r="319" spans="1:6" ht="14.25" customHeight="1">
      <c r="A319" s="27">
        <v>41798</v>
      </c>
      <c r="B319" s="28">
        <v>1918.86162499999</v>
      </c>
      <c r="C319" s="29">
        <v>42.86</v>
      </c>
      <c r="D319" s="30">
        <f t="shared" si="0"/>
        <v>6</v>
      </c>
      <c r="E319" s="30" t="s">
        <v>63</v>
      </c>
      <c r="F319" s="31"/>
    </row>
    <row r="320" spans="1:6" ht="14.25" customHeight="1">
      <c r="A320" s="27">
        <v>41798.5</v>
      </c>
      <c r="B320" s="28">
        <v>2000.08429166666</v>
      </c>
      <c r="C320" s="29">
        <v>53.180833333333297</v>
      </c>
      <c r="D320" s="30">
        <f t="shared" si="0"/>
        <v>6</v>
      </c>
      <c r="E320" s="30" t="s">
        <v>63</v>
      </c>
      <c r="F320" s="31"/>
    </row>
    <row r="321" spans="1:6" ht="14.25" customHeight="1">
      <c r="A321" s="27">
        <v>41799</v>
      </c>
      <c r="B321" s="28">
        <v>1909.68320833333</v>
      </c>
      <c r="C321" s="29">
        <v>40.827083333333299</v>
      </c>
      <c r="D321" s="30">
        <f t="shared" si="0"/>
        <v>6</v>
      </c>
      <c r="E321" s="30" t="s">
        <v>63</v>
      </c>
      <c r="F321" s="31"/>
    </row>
    <row r="322" spans="1:6" ht="14.25" customHeight="1">
      <c r="A322" s="27">
        <v>41799.5</v>
      </c>
      <c r="B322" s="28">
        <v>2065.2884583333298</v>
      </c>
      <c r="C322" s="29">
        <v>51.916249999999998</v>
      </c>
      <c r="D322" s="30">
        <f t="shared" si="0"/>
        <v>6</v>
      </c>
      <c r="E322" s="30" t="s">
        <v>63</v>
      </c>
      <c r="F322" s="31"/>
    </row>
    <row r="323" spans="1:6" ht="14.25" customHeight="1">
      <c r="A323" s="27">
        <v>41800</v>
      </c>
      <c r="B323" s="28">
        <v>1660.33879166666</v>
      </c>
      <c r="C323" s="29">
        <v>58.307499999999997</v>
      </c>
      <c r="D323" s="30">
        <f t="shared" si="0"/>
        <v>6</v>
      </c>
      <c r="E323" s="30" t="s">
        <v>63</v>
      </c>
      <c r="F323" s="31"/>
    </row>
    <row r="324" spans="1:6" ht="14.25" customHeight="1">
      <c r="A324" s="27">
        <v>41800.5</v>
      </c>
      <c r="B324" s="28">
        <v>1883.58904166666</v>
      </c>
      <c r="C324" s="29">
        <v>79.133749999999907</v>
      </c>
      <c r="D324" s="30">
        <f t="shared" si="0"/>
        <v>6</v>
      </c>
      <c r="E324" s="30" t="s">
        <v>63</v>
      </c>
      <c r="F324" s="31"/>
    </row>
    <row r="325" spans="1:6" ht="14.25" customHeight="1">
      <c r="A325" s="27">
        <v>41801</v>
      </c>
      <c r="B325" s="28">
        <v>1905.7972916666599</v>
      </c>
      <c r="C325" s="29">
        <v>52.497499999999903</v>
      </c>
      <c r="D325" s="30">
        <f t="shared" si="0"/>
        <v>6</v>
      </c>
      <c r="E325" s="30" t="s">
        <v>63</v>
      </c>
      <c r="F325" s="31"/>
    </row>
    <row r="326" spans="1:6" ht="14.25" customHeight="1">
      <c r="A326" s="27">
        <v>41801.5</v>
      </c>
      <c r="B326" s="28">
        <v>2126.8541249999998</v>
      </c>
      <c r="C326" s="29">
        <v>47.962916666666601</v>
      </c>
      <c r="D326" s="30">
        <f t="shared" si="0"/>
        <v>6</v>
      </c>
      <c r="E326" s="30" t="s">
        <v>63</v>
      </c>
      <c r="F326" s="31"/>
    </row>
    <row r="327" spans="1:6" ht="14.25" customHeight="1">
      <c r="A327" s="27">
        <v>41802</v>
      </c>
      <c r="B327" s="28">
        <v>2100.2164583333301</v>
      </c>
      <c r="C327" s="29">
        <v>62.541249999999899</v>
      </c>
      <c r="D327" s="30">
        <f t="shared" si="0"/>
        <v>6</v>
      </c>
      <c r="E327" s="30" t="s">
        <v>63</v>
      </c>
      <c r="F327" s="31"/>
    </row>
    <row r="328" spans="1:6" ht="14.25" customHeight="1">
      <c r="A328" s="27">
        <v>41802.5</v>
      </c>
      <c r="B328" s="28">
        <v>2545.1474166666599</v>
      </c>
      <c r="C328" s="29">
        <v>79.1875</v>
      </c>
      <c r="D328" s="30">
        <f t="shared" si="0"/>
        <v>6</v>
      </c>
      <c r="E328" s="30" t="s">
        <v>63</v>
      </c>
      <c r="F328" s="31"/>
    </row>
    <row r="329" spans="1:6" ht="14.25" customHeight="1">
      <c r="A329" s="27">
        <v>41803</v>
      </c>
      <c r="B329" s="28">
        <v>2023.9495833333301</v>
      </c>
      <c r="C329" s="29">
        <v>38.7470833333333</v>
      </c>
      <c r="D329" s="30">
        <f t="shared" si="0"/>
        <v>6</v>
      </c>
      <c r="E329" s="30" t="s">
        <v>63</v>
      </c>
      <c r="F329" s="31"/>
    </row>
    <row r="330" spans="1:6" ht="14.25" customHeight="1">
      <c r="A330" s="27">
        <v>41803.5</v>
      </c>
      <c r="B330" s="28">
        <v>2276.0501250000002</v>
      </c>
      <c r="C330" s="29">
        <v>49.417083333333302</v>
      </c>
      <c r="D330" s="30">
        <f t="shared" si="0"/>
        <v>6</v>
      </c>
      <c r="E330" s="30" t="s">
        <v>63</v>
      </c>
      <c r="F330" s="31"/>
    </row>
    <row r="331" spans="1:6" ht="14.25" customHeight="1">
      <c r="A331" s="27">
        <v>41804</v>
      </c>
      <c r="B331" s="28">
        <v>1991.1601250000001</v>
      </c>
      <c r="C331" s="29">
        <v>41.010833333333302</v>
      </c>
      <c r="D331" s="30">
        <f t="shared" si="0"/>
        <v>6</v>
      </c>
      <c r="E331" s="30" t="s">
        <v>63</v>
      </c>
      <c r="F331" s="31"/>
    </row>
    <row r="332" spans="1:6" ht="14.25" customHeight="1">
      <c r="A332" s="27">
        <v>41804.5</v>
      </c>
      <c r="B332" s="28">
        <v>2287.9387083333299</v>
      </c>
      <c r="C332" s="29">
        <v>48.966249999999903</v>
      </c>
      <c r="D332" s="30">
        <f t="shared" si="0"/>
        <v>6</v>
      </c>
      <c r="E332" s="30" t="s">
        <v>63</v>
      </c>
      <c r="F332" s="31"/>
    </row>
    <row r="333" spans="1:6" ht="14.25" customHeight="1">
      <c r="A333" s="27">
        <v>41805</v>
      </c>
      <c r="B333" s="28">
        <v>1849.9232916666599</v>
      </c>
      <c r="C333" s="29">
        <v>46.856666666666598</v>
      </c>
      <c r="D333" s="30">
        <f t="shared" si="0"/>
        <v>6</v>
      </c>
      <c r="E333" s="30" t="s">
        <v>63</v>
      </c>
      <c r="F333" s="31"/>
    </row>
    <row r="334" spans="1:6" ht="14.25" customHeight="1">
      <c r="A334" s="27">
        <v>41805.5</v>
      </c>
      <c r="B334" s="28">
        <v>2194.1292083333301</v>
      </c>
      <c r="C334" s="29">
        <v>60.067499999999903</v>
      </c>
      <c r="D334" s="30">
        <f t="shared" si="0"/>
        <v>6</v>
      </c>
      <c r="E334" s="30" t="s">
        <v>63</v>
      </c>
      <c r="F334" s="31"/>
    </row>
    <row r="335" spans="1:6" ht="14.25" customHeight="1">
      <c r="A335" s="27">
        <v>41806</v>
      </c>
      <c r="B335" s="28">
        <v>1790.3879583333301</v>
      </c>
      <c r="C335" s="29">
        <v>46.485833333333296</v>
      </c>
      <c r="D335" s="30">
        <f t="shared" si="0"/>
        <v>6</v>
      </c>
      <c r="E335" s="30" t="s">
        <v>63</v>
      </c>
      <c r="F335" s="31"/>
    </row>
    <row r="336" spans="1:6" ht="14.25" customHeight="1">
      <c r="A336" s="27">
        <v>41806.5</v>
      </c>
      <c r="B336" s="28">
        <v>2141.3363749999999</v>
      </c>
      <c r="C336" s="29">
        <v>63.379999999999903</v>
      </c>
      <c r="D336" s="30">
        <f t="shared" si="0"/>
        <v>6</v>
      </c>
      <c r="E336" s="30" t="s">
        <v>63</v>
      </c>
      <c r="F336" s="31"/>
    </row>
    <row r="337" spans="1:6" ht="14.25" customHeight="1">
      <c r="A337" s="27">
        <v>41807</v>
      </c>
      <c r="B337" s="28">
        <v>2057.9334999999901</v>
      </c>
      <c r="C337" s="29">
        <v>56.775833333333303</v>
      </c>
      <c r="D337" s="30">
        <f t="shared" si="0"/>
        <v>6</v>
      </c>
      <c r="E337" s="30" t="s">
        <v>63</v>
      </c>
      <c r="F337" s="31"/>
    </row>
    <row r="338" spans="1:6" ht="14.25" customHeight="1">
      <c r="A338" s="27">
        <v>41807.5</v>
      </c>
      <c r="B338" s="28">
        <v>2406.0681666666601</v>
      </c>
      <c r="C338" s="29">
        <v>71.761666666666599</v>
      </c>
      <c r="D338" s="30">
        <f t="shared" si="0"/>
        <v>6</v>
      </c>
      <c r="E338" s="30" t="s">
        <v>63</v>
      </c>
      <c r="F338" s="31"/>
    </row>
    <row r="339" spans="1:6" ht="14.25" customHeight="1">
      <c r="A339" s="27">
        <v>41808</v>
      </c>
      <c r="B339" s="28">
        <v>2095.8654166666602</v>
      </c>
      <c r="C339" s="29">
        <v>57.215416666666599</v>
      </c>
      <c r="D339" s="30">
        <f t="shared" si="0"/>
        <v>6</v>
      </c>
      <c r="E339" s="30" t="s">
        <v>63</v>
      </c>
      <c r="F339" s="31"/>
    </row>
    <row r="340" spans="1:6" ht="14.25" customHeight="1">
      <c r="A340" s="27">
        <v>41808.5</v>
      </c>
      <c r="B340" s="28">
        <v>2445.3009999999999</v>
      </c>
      <c r="C340" s="29">
        <v>72.071666666666601</v>
      </c>
      <c r="D340" s="30">
        <f t="shared" si="0"/>
        <v>6</v>
      </c>
      <c r="E340" s="30" t="s">
        <v>63</v>
      </c>
      <c r="F340" s="31"/>
    </row>
    <row r="341" spans="1:6" ht="14.25" customHeight="1">
      <c r="A341" s="27">
        <v>41809</v>
      </c>
      <c r="B341" s="28">
        <v>2086.9225833333298</v>
      </c>
      <c r="C341" s="29">
        <v>55.789166666666603</v>
      </c>
      <c r="D341" s="30">
        <f t="shared" si="0"/>
        <v>6</v>
      </c>
      <c r="E341" s="30" t="s">
        <v>63</v>
      </c>
      <c r="F341" s="31"/>
    </row>
    <row r="342" spans="1:6" ht="14.25" customHeight="1">
      <c r="A342" s="27">
        <v>41809.5</v>
      </c>
      <c r="B342" s="28">
        <v>2370.00979166666</v>
      </c>
      <c r="C342" s="29">
        <v>57.0787499999999</v>
      </c>
      <c r="D342" s="30">
        <f t="shared" si="0"/>
        <v>6</v>
      </c>
      <c r="E342" s="30" t="s">
        <v>63</v>
      </c>
      <c r="F342" s="31"/>
    </row>
    <row r="343" spans="1:6" ht="14.25" customHeight="1">
      <c r="A343" s="27">
        <v>41810</v>
      </c>
      <c r="B343" s="28">
        <v>2085.0864166666602</v>
      </c>
      <c r="C343" s="29">
        <v>52.03875</v>
      </c>
      <c r="D343" s="30">
        <f t="shared" si="0"/>
        <v>6</v>
      </c>
      <c r="E343" s="30" t="s">
        <v>63</v>
      </c>
      <c r="F343" s="31"/>
    </row>
    <row r="344" spans="1:6" ht="14.25" customHeight="1">
      <c r="A344" s="27">
        <v>41810.5</v>
      </c>
      <c r="B344" s="28">
        <v>2395.16129166666</v>
      </c>
      <c r="C344" s="29">
        <v>57.935000000000002</v>
      </c>
      <c r="D344" s="30">
        <f t="shared" si="0"/>
        <v>6</v>
      </c>
      <c r="E344" s="30" t="s">
        <v>63</v>
      </c>
      <c r="F344" s="31"/>
    </row>
    <row r="345" spans="1:6" ht="14.25" customHeight="1">
      <c r="A345" s="27">
        <v>41811</v>
      </c>
      <c r="B345" s="28">
        <v>2235.5886666666602</v>
      </c>
      <c r="C345" s="29">
        <v>38.531111111111102</v>
      </c>
      <c r="D345" s="30">
        <f t="shared" si="0"/>
        <v>6</v>
      </c>
      <c r="E345" s="30" t="s">
        <v>63</v>
      </c>
      <c r="F345" s="31"/>
    </row>
    <row r="346" spans="1:6" ht="14.25" customHeight="1">
      <c r="A346" s="27">
        <v>41811.5</v>
      </c>
      <c r="B346" s="28">
        <v>2318.01045833333</v>
      </c>
      <c r="C346" s="29">
        <v>51.300416666666599</v>
      </c>
      <c r="D346" s="30">
        <f t="shared" si="0"/>
        <v>6</v>
      </c>
      <c r="E346" s="30" t="s">
        <v>63</v>
      </c>
      <c r="F346" s="31"/>
    </row>
    <row r="347" spans="1:6" ht="14.25" customHeight="1">
      <c r="A347" s="27">
        <v>41812</v>
      </c>
      <c r="B347" s="28">
        <v>2014.8761875</v>
      </c>
      <c r="C347" s="29">
        <v>35.748125000000002</v>
      </c>
      <c r="D347" s="30">
        <f t="shared" si="0"/>
        <v>6</v>
      </c>
      <c r="E347" s="30" t="s">
        <v>63</v>
      </c>
      <c r="F347" s="31"/>
    </row>
    <row r="348" spans="1:6" ht="14.25" customHeight="1">
      <c r="A348" s="27">
        <v>41812.5</v>
      </c>
      <c r="B348" s="28">
        <v>2078.2272499999999</v>
      </c>
      <c r="C348" s="29">
        <v>43.7841666666666</v>
      </c>
      <c r="D348" s="30">
        <f t="shared" si="0"/>
        <v>6</v>
      </c>
      <c r="E348" s="30" t="s">
        <v>63</v>
      </c>
      <c r="F348" s="31"/>
    </row>
    <row r="349" spans="1:6" ht="14.25" customHeight="1">
      <c r="A349" s="27">
        <v>41813</v>
      </c>
      <c r="B349" s="28">
        <v>1914.3522</v>
      </c>
      <c r="C349" s="29">
        <v>32.951000000000001</v>
      </c>
      <c r="D349" s="30">
        <f t="shared" si="0"/>
        <v>6</v>
      </c>
      <c r="E349" s="30" t="s">
        <v>63</v>
      </c>
      <c r="F349" s="31"/>
    </row>
    <row r="350" spans="1:6" ht="14.25" customHeight="1">
      <c r="A350" s="27">
        <v>41813.5</v>
      </c>
      <c r="B350" s="28">
        <v>2149.4061666666598</v>
      </c>
      <c r="C350" s="29">
        <v>45.659583333333302</v>
      </c>
      <c r="D350" s="30">
        <f t="shared" si="0"/>
        <v>6</v>
      </c>
      <c r="E350" s="30" t="s">
        <v>63</v>
      </c>
      <c r="F350" s="31"/>
    </row>
    <row r="351" spans="1:6" ht="14.25" customHeight="1">
      <c r="A351" s="27">
        <v>41814</v>
      </c>
      <c r="B351" s="28">
        <v>1990.1363181818101</v>
      </c>
      <c r="C351" s="29">
        <v>42.175909090909002</v>
      </c>
      <c r="D351" s="30">
        <f t="shared" si="0"/>
        <v>6</v>
      </c>
      <c r="E351" s="30" t="s">
        <v>63</v>
      </c>
      <c r="F351" s="31"/>
    </row>
    <row r="352" spans="1:6" ht="14.25" customHeight="1">
      <c r="A352" s="27">
        <v>41814.5</v>
      </c>
      <c r="B352" s="28">
        <v>2258.9283333333301</v>
      </c>
      <c r="C352" s="29">
        <v>45.818750000000001</v>
      </c>
      <c r="D352" s="30">
        <f t="shared" si="0"/>
        <v>6</v>
      </c>
      <c r="E352" s="30" t="s">
        <v>63</v>
      </c>
      <c r="F352" s="31"/>
    </row>
    <row r="353" spans="1:6" ht="14.25" customHeight="1">
      <c r="A353" s="27">
        <v>41815</v>
      </c>
      <c r="B353" s="28">
        <v>1961.3875</v>
      </c>
      <c r="C353" s="29">
        <v>45.181249999999999</v>
      </c>
      <c r="D353" s="30">
        <f t="shared" si="0"/>
        <v>6</v>
      </c>
      <c r="E353" s="30" t="s">
        <v>63</v>
      </c>
      <c r="F353" s="31"/>
    </row>
    <row r="354" spans="1:6" ht="14.25" customHeight="1">
      <c r="A354" s="27">
        <v>41815.5</v>
      </c>
      <c r="B354" s="28">
        <v>2335.6261249999998</v>
      </c>
      <c r="C354" s="29">
        <v>59.650833333333303</v>
      </c>
      <c r="D354" s="30">
        <f t="shared" si="0"/>
        <v>6</v>
      </c>
      <c r="E354" s="30" t="s">
        <v>63</v>
      </c>
      <c r="F354" s="31"/>
    </row>
    <row r="355" spans="1:6" ht="14.25" customHeight="1">
      <c r="A355" s="27">
        <v>41816</v>
      </c>
      <c r="B355" s="28">
        <v>2000.8362916666599</v>
      </c>
      <c r="C355" s="29">
        <v>53.089999999999897</v>
      </c>
      <c r="D355" s="30">
        <f t="shared" si="0"/>
        <v>6</v>
      </c>
      <c r="E355" s="30" t="s">
        <v>63</v>
      </c>
      <c r="F355" s="31"/>
    </row>
    <row r="356" spans="1:6" ht="14.25" customHeight="1">
      <c r="A356" s="27">
        <v>41816.5</v>
      </c>
      <c r="B356" s="28">
        <v>2338.0388749999902</v>
      </c>
      <c r="C356" s="29">
        <v>59.624166666666603</v>
      </c>
      <c r="D356" s="30">
        <f t="shared" si="0"/>
        <v>6</v>
      </c>
      <c r="E356" s="30" t="s">
        <v>63</v>
      </c>
      <c r="F356" s="31"/>
    </row>
    <row r="357" spans="1:6" ht="14.25" customHeight="1">
      <c r="A357" s="27">
        <v>41817</v>
      </c>
      <c r="B357" s="28">
        <v>2019.33712499999</v>
      </c>
      <c r="C357" s="29">
        <v>52.540833333333303</v>
      </c>
      <c r="D357" s="30">
        <f t="shared" si="0"/>
        <v>6</v>
      </c>
      <c r="E357" s="30" t="s">
        <v>63</v>
      </c>
      <c r="F357" s="31"/>
    </row>
    <row r="358" spans="1:6" ht="14.25" customHeight="1">
      <c r="A358" s="27">
        <v>41817.5</v>
      </c>
      <c r="B358" s="28">
        <v>2289.0407083333298</v>
      </c>
      <c r="C358" s="29">
        <v>52.706666666666599</v>
      </c>
      <c r="D358" s="30">
        <f t="shared" si="0"/>
        <v>6</v>
      </c>
      <c r="E358" s="30" t="s">
        <v>63</v>
      </c>
      <c r="F358" s="31"/>
    </row>
    <row r="359" spans="1:6" ht="14.25" customHeight="1">
      <c r="A359" s="27">
        <v>41818</v>
      </c>
      <c r="B359" s="28">
        <v>1994.4352083333299</v>
      </c>
      <c r="C359" s="29">
        <v>50.466250000000002</v>
      </c>
      <c r="D359" s="30">
        <f t="shared" si="0"/>
        <v>6</v>
      </c>
      <c r="E359" s="30" t="s">
        <v>63</v>
      </c>
      <c r="F359" s="31"/>
    </row>
    <row r="360" spans="1:6" ht="14.25" customHeight="1">
      <c r="A360" s="27">
        <v>41818.5</v>
      </c>
      <c r="B360" s="28">
        <v>2222.3777083333298</v>
      </c>
      <c r="C360" s="29">
        <v>57.713333333333303</v>
      </c>
      <c r="D360" s="30">
        <f t="shared" si="0"/>
        <v>6</v>
      </c>
      <c r="E360" s="30" t="s">
        <v>63</v>
      </c>
      <c r="F360" s="31"/>
    </row>
    <row r="361" spans="1:6" ht="14.25" customHeight="1">
      <c r="A361" s="27">
        <v>41819</v>
      </c>
      <c r="B361" s="28">
        <v>1792.535625</v>
      </c>
      <c r="C361" s="29">
        <v>33.4791666666666</v>
      </c>
      <c r="D361" s="30">
        <f t="shared" si="0"/>
        <v>6</v>
      </c>
      <c r="E361" s="30" t="s">
        <v>63</v>
      </c>
      <c r="F361" s="31"/>
    </row>
    <row r="362" spans="1:6" ht="14.25" customHeight="1">
      <c r="A362" s="27">
        <v>41819.5</v>
      </c>
      <c r="B362" s="28">
        <v>2035.47041666666</v>
      </c>
      <c r="C362" s="29">
        <v>48.625</v>
      </c>
      <c r="D362" s="30">
        <f t="shared" si="0"/>
        <v>6</v>
      </c>
      <c r="E362" s="30" t="s">
        <v>63</v>
      </c>
      <c r="F362" s="31"/>
    </row>
    <row r="363" spans="1:6" ht="14.25" customHeight="1">
      <c r="A363" s="27">
        <v>41820</v>
      </c>
      <c r="B363" s="28">
        <v>1825.59381249999</v>
      </c>
      <c r="C363" s="29">
        <v>34.729374999999997</v>
      </c>
      <c r="D363" s="30">
        <f t="shared" si="0"/>
        <v>6</v>
      </c>
      <c r="E363" s="30" t="s">
        <v>63</v>
      </c>
      <c r="F363" s="31"/>
    </row>
    <row r="364" spans="1:6" ht="14.25" customHeight="1">
      <c r="A364" s="27">
        <v>41820.5</v>
      </c>
      <c r="B364" s="28">
        <v>2076.4887916666598</v>
      </c>
      <c r="C364" s="29">
        <v>54.031249999999901</v>
      </c>
      <c r="D364" s="30">
        <f t="shared" si="0"/>
        <v>6</v>
      </c>
      <c r="E364" s="30" t="s">
        <v>63</v>
      </c>
      <c r="F364" s="31"/>
    </row>
    <row r="365" spans="1:6" ht="14.25" customHeight="1">
      <c r="A365" s="27">
        <v>41821</v>
      </c>
      <c r="B365" s="28">
        <v>2384.7628749999999</v>
      </c>
      <c r="C365" s="29">
        <v>80.355500000000006</v>
      </c>
      <c r="D365" s="30">
        <f t="shared" si="0"/>
        <v>7</v>
      </c>
      <c r="E365" s="30" t="s">
        <v>63</v>
      </c>
      <c r="F365" s="31"/>
    </row>
    <row r="366" spans="1:6" ht="14.25" customHeight="1">
      <c r="A366" s="27">
        <v>41821.5</v>
      </c>
      <c r="B366" s="28">
        <v>3175.5055000000002</v>
      </c>
      <c r="C366" s="29">
        <v>197.62691666666601</v>
      </c>
      <c r="D366" s="30">
        <f t="shared" si="0"/>
        <v>7</v>
      </c>
      <c r="E366" s="30" t="s">
        <v>63</v>
      </c>
      <c r="F366" s="31"/>
    </row>
    <row r="367" spans="1:6" ht="14.25" customHeight="1">
      <c r="A367" s="27">
        <v>41822</v>
      </c>
      <c r="B367" s="28">
        <v>1879.307</v>
      </c>
      <c r="C367" s="29">
        <v>38.401499999999999</v>
      </c>
      <c r="D367" s="30">
        <f t="shared" si="0"/>
        <v>7</v>
      </c>
      <c r="E367" s="30" t="s">
        <v>63</v>
      </c>
      <c r="F367" s="31"/>
    </row>
    <row r="368" spans="1:6" ht="14.25" customHeight="1">
      <c r="A368" s="27">
        <v>41822.5</v>
      </c>
      <c r="B368" s="28">
        <v>2233.8377500000001</v>
      </c>
      <c r="C368" s="29">
        <v>43.864916666666602</v>
      </c>
      <c r="D368" s="30">
        <f t="shared" si="0"/>
        <v>7</v>
      </c>
      <c r="E368" s="30" t="s">
        <v>63</v>
      </c>
      <c r="F368" s="31"/>
    </row>
    <row r="369" spans="1:6" ht="14.25" customHeight="1">
      <c r="A369" s="27">
        <v>41823</v>
      </c>
      <c r="B369" s="28">
        <v>2098.0626499999998</v>
      </c>
      <c r="C369" s="29">
        <v>44.829500000000003</v>
      </c>
      <c r="D369" s="30">
        <f t="shared" si="0"/>
        <v>7</v>
      </c>
      <c r="E369" s="30" t="s">
        <v>63</v>
      </c>
      <c r="F369" s="31"/>
    </row>
    <row r="370" spans="1:6" ht="14.25" customHeight="1">
      <c r="A370" s="27">
        <v>41823.5</v>
      </c>
      <c r="B370" s="28">
        <v>2477.5514583333302</v>
      </c>
      <c r="C370" s="29">
        <v>61.380749999999999</v>
      </c>
      <c r="D370" s="30">
        <f t="shared" si="0"/>
        <v>7</v>
      </c>
      <c r="E370" s="30" t="s">
        <v>63</v>
      </c>
      <c r="F370" s="31"/>
    </row>
    <row r="371" spans="1:6" ht="14.25" customHeight="1">
      <c r="A371" s="27">
        <v>41824</v>
      </c>
      <c r="B371" s="28">
        <v>1810.3757499999999</v>
      </c>
      <c r="C371" s="29">
        <v>26.107499999999899</v>
      </c>
      <c r="D371" s="30">
        <f t="shared" si="0"/>
        <v>7</v>
      </c>
      <c r="E371" s="30" t="s">
        <v>63</v>
      </c>
      <c r="F371" s="31"/>
    </row>
    <row r="372" spans="1:6" ht="14.25" customHeight="1">
      <c r="A372" s="27">
        <v>41824.5</v>
      </c>
      <c r="B372" s="28">
        <v>2138.3887916666599</v>
      </c>
      <c r="C372" s="29">
        <v>45.783333333333303</v>
      </c>
      <c r="D372" s="30">
        <f t="shared" si="0"/>
        <v>7</v>
      </c>
      <c r="E372" s="30" t="s">
        <v>63</v>
      </c>
      <c r="F372" s="31"/>
    </row>
    <row r="373" spans="1:6" ht="14.25" customHeight="1">
      <c r="A373" s="27">
        <v>41825</v>
      </c>
      <c r="B373" s="28">
        <v>1767.7639999999999</v>
      </c>
      <c r="C373" s="29">
        <v>51.353749999999998</v>
      </c>
      <c r="D373" s="30">
        <f t="shared" si="0"/>
        <v>7</v>
      </c>
      <c r="E373" s="30" t="s">
        <v>63</v>
      </c>
      <c r="F373" s="31"/>
    </row>
    <row r="374" spans="1:6" ht="14.25" customHeight="1">
      <c r="A374" s="27">
        <v>41825.5</v>
      </c>
      <c r="B374" s="28">
        <v>2166.1871000000001</v>
      </c>
      <c r="C374" s="29">
        <v>42.387</v>
      </c>
      <c r="D374" s="30">
        <f t="shared" si="0"/>
        <v>7</v>
      </c>
      <c r="E374" s="30" t="s">
        <v>63</v>
      </c>
      <c r="F374" s="31"/>
    </row>
    <row r="375" spans="1:6" ht="14.25" customHeight="1">
      <c r="A375" s="27">
        <v>41826</v>
      </c>
      <c r="B375" s="28">
        <v>1971.0527499999901</v>
      </c>
      <c r="C375" s="29">
        <v>52.655000000000001</v>
      </c>
      <c r="D375" s="30">
        <f t="shared" si="0"/>
        <v>7</v>
      </c>
      <c r="E375" s="30" t="s">
        <v>63</v>
      </c>
      <c r="F375" s="31"/>
    </row>
    <row r="376" spans="1:6" ht="14.25" customHeight="1">
      <c r="A376" s="27">
        <v>41826.5</v>
      </c>
      <c r="B376" s="28">
        <v>2203.1564166666599</v>
      </c>
      <c r="C376" s="29">
        <v>53.036666666666598</v>
      </c>
      <c r="D376" s="30">
        <f t="shared" si="0"/>
        <v>7</v>
      </c>
      <c r="E376" s="30" t="s">
        <v>63</v>
      </c>
      <c r="F376" s="31"/>
    </row>
    <row r="377" spans="1:6" ht="14.25" customHeight="1">
      <c r="A377" s="27">
        <v>41827</v>
      </c>
      <c r="B377" s="28">
        <v>1859.2815416666599</v>
      </c>
      <c r="C377" s="29">
        <v>36.664583333333297</v>
      </c>
      <c r="D377" s="30">
        <f t="shared" si="0"/>
        <v>7</v>
      </c>
      <c r="E377" s="30" t="s">
        <v>63</v>
      </c>
      <c r="F377" s="31"/>
    </row>
    <row r="378" spans="1:6" ht="14.25" customHeight="1">
      <c r="A378" s="27">
        <v>41827.5</v>
      </c>
      <c r="B378" s="28">
        <v>2249.0152916666598</v>
      </c>
      <c r="C378" s="29">
        <v>70.017499999999998</v>
      </c>
      <c r="D378" s="30">
        <f t="shared" si="0"/>
        <v>7</v>
      </c>
      <c r="E378" s="30" t="s">
        <v>63</v>
      </c>
      <c r="F378" s="31"/>
    </row>
    <row r="379" spans="1:6" ht="14.25" customHeight="1">
      <c r="A379" s="27">
        <v>41828</v>
      </c>
      <c r="B379" s="28">
        <v>1922.1611249999901</v>
      </c>
      <c r="C379" s="29">
        <v>45.737083333333302</v>
      </c>
      <c r="D379" s="30">
        <f t="shared" si="0"/>
        <v>7</v>
      </c>
      <c r="E379" s="30" t="s">
        <v>63</v>
      </c>
      <c r="F379" s="31"/>
    </row>
    <row r="380" spans="1:6" ht="14.25" customHeight="1">
      <c r="A380" s="27">
        <v>41828.5</v>
      </c>
      <c r="B380" s="28">
        <v>2221.432875</v>
      </c>
      <c r="C380" s="29">
        <v>47.952916666666603</v>
      </c>
      <c r="D380" s="30">
        <f t="shared" si="0"/>
        <v>7</v>
      </c>
      <c r="E380" s="30" t="s">
        <v>63</v>
      </c>
      <c r="F380" s="31"/>
    </row>
    <row r="381" spans="1:6" ht="14.25" customHeight="1">
      <c r="A381" s="27">
        <v>41829</v>
      </c>
      <c r="B381" s="28">
        <v>1745.8321249999999</v>
      </c>
      <c r="C381" s="29">
        <v>48.643333333333302</v>
      </c>
      <c r="D381" s="30">
        <f t="shared" si="0"/>
        <v>7</v>
      </c>
      <c r="E381" s="30" t="s">
        <v>63</v>
      </c>
      <c r="F381" s="31"/>
    </row>
    <row r="382" spans="1:6" ht="14.25" customHeight="1">
      <c r="A382" s="27">
        <v>41829.5</v>
      </c>
      <c r="B382" s="28">
        <v>2018.5865833333301</v>
      </c>
      <c r="C382" s="29">
        <v>53.9433333333333</v>
      </c>
      <c r="D382" s="30">
        <f t="shared" si="0"/>
        <v>7</v>
      </c>
      <c r="E382" s="30" t="s">
        <v>63</v>
      </c>
      <c r="F382" s="31"/>
    </row>
    <row r="383" spans="1:6" ht="14.25" customHeight="1">
      <c r="A383" s="27">
        <v>41830</v>
      </c>
      <c r="B383" s="28">
        <v>1857.62129166666</v>
      </c>
      <c r="C383" s="29">
        <v>78.154166666666598</v>
      </c>
      <c r="D383" s="30">
        <f t="shared" si="0"/>
        <v>7</v>
      </c>
      <c r="E383" s="30" t="s">
        <v>63</v>
      </c>
      <c r="F383" s="31"/>
    </row>
    <row r="384" spans="1:6" ht="14.25" customHeight="1">
      <c r="A384" s="27">
        <v>41830.5</v>
      </c>
      <c r="B384" s="28">
        <v>2091.5625416666599</v>
      </c>
      <c r="C384" s="29">
        <v>72.477916666666601</v>
      </c>
      <c r="D384" s="30">
        <f t="shared" si="0"/>
        <v>7</v>
      </c>
      <c r="E384" s="30" t="s">
        <v>63</v>
      </c>
      <c r="F384" s="31"/>
    </row>
    <row r="385" spans="1:6" ht="14.25" customHeight="1">
      <c r="A385" s="27">
        <v>41831</v>
      </c>
      <c r="B385" s="28">
        <v>1880.002375</v>
      </c>
      <c r="C385" s="29">
        <v>43.243333333333297</v>
      </c>
      <c r="D385" s="30">
        <f t="shared" si="0"/>
        <v>7</v>
      </c>
      <c r="E385" s="30" t="s">
        <v>63</v>
      </c>
      <c r="F385" s="31"/>
    </row>
    <row r="386" spans="1:6" ht="14.25" customHeight="1">
      <c r="A386" s="27">
        <v>41831.5</v>
      </c>
      <c r="B386" s="28">
        <v>2144.029</v>
      </c>
      <c r="C386" s="29">
        <v>67.462083333333297</v>
      </c>
      <c r="D386" s="30">
        <f t="shared" si="0"/>
        <v>7</v>
      </c>
      <c r="E386" s="30" t="s">
        <v>63</v>
      </c>
      <c r="F386" s="31"/>
    </row>
    <row r="387" spans="1:6" ht="14.25" customHeight="1">
      <c r="A387" s="27">
        <v>41832</v>
      </c>
      <c r="B387" s="28">
        <v>1942.2773749999999</v>
      </c>
      <c r="C387" s="29">
        <v>50.933333333333302</v>
      </c>
      <c r="D387" s="30">
        <f t="shared" si="0"/>
        <v>7</v>
      </c>
      <c r="E387" s="30" t="s">
        <v>63</v>
      </c>
      <c r="F387" s="31"/>
    </row>
    <row r="388" spans="1:6" ht="14.25" customHeight="1">
      <c r="A388" s="27">
        <v>41832.5</v>
      </c>
      <c r="B388" s="28">
        <v>2156.9050833333299</v>
      </c>
      <c r="C388" s="29">
        <v>50.860833333333296</v>
      </c>
      <c r="D388" s="30">
        <f t="shared" si="0"/>
        <v>7</v>
      </c>
      <c r="E388" s="30" t="s">
        <v>63</v>
      </c>
      <c r="F388" s="31"/>
    </row>
    <row r="389" spans="1:6" ht="14.25" customHeight="1">
      <c r="A389" s="27">
        <v>41833</v>
      </c>
      <c r="B389" s="28">
        <v>1863.51966666666</v>
      </c>
      <c r="C389" s="29">
        <v>46.814583333333303</v>
      </c>
      <c r="D389" s="30">
        <f t="shared" si="0"/>
        <v>7</v>
      </c>
      <c r="E389" s="30" t="s">
        <v>63</v>
      </c>
      <c r="F389" s="31"/>
    </row>
    <row r="390" spans="1:6" ht="14.25" customHeight="1">
      <c r="A390" s="27">
        <v>41833.5</v>
      </c>
      <c r="B390" s="28">
        <v>2113.2942083333301</v>
      </c>
      <c r="C390" s="29">
        <v>65.967083333333306</v>
      </c>
      <c r="D390" s="30">
        <f t="shared" si="0"/>
        <v>7</v>
      </c>
      <c r="E390" s="30" t="s">
        <v>63</v>
      </c>
      <c r="F390" s="31"/>
    </row>
    <row r="391" spans="1:6" ht="14.25" customHeight="1">
      <c r="A391" s="27">
        <v>41834</v>
      </c>
      <c r="B391" s="28">
        <v>1727.4197916666601</v>
      </c>
      <c r="C391" s="29">
        <v>52.462499999999999</v>
      </c>
      <c r="D391" s="30">
        <f t="shared" si="0"/>
        <v>7</v>
      </c>
      <c r="E391" s="30" t="s">
        <v>63</v>
      </c>
      <c r="F391" s="31"/>
    </row>
    <row r="392" spans="1:6" ht="14.25" customHeight="1">
      <c r="A392" s="27">
        <v>41834.5</v>
      </c>
      <c r="B392" s="28">
        <v>2095.5535</v>
      </c>
      <c r="C392" s="29">
        <v>67.153750000000002</v>
      </c>
      <c r="D392" s="30">
        <f t="shared" si="0"/>
        <v>7</v>
      </c>
      <c r="E392" s="30" t="s">
        <v>63</v>
      </c>
      <c r="F392" s="31"/>
    </row>
    <row r="393" spans="1:6" ht="14.25" customHeight="1">
      <c r="A393" s="27">
        <v>41835</v>
      </c>
      <c r="B393" s="28">
        <v>1967.7181249999901</v>
      </c>
      <c r="C393" s="29">
        <v>57.936250000000001</v>
      </c>
      <c r="D393" s="30">
        <f t="shared" si="0"/>
        <v>7</v>
      </c>
      <c r="E393" s="30" t="s">
        <v>63</v>
      </c>
      <c r="F393" s="31"/>
    </row>
    <row r="394" spans="1:6" ht="14.25" customHeight="1">
      <c r="A394" s="27">
        <v>41835.5</v>
      </c>
      <c r="B394" s="28">
        <v>2343.9105</v>
      </c>
      <c r="C394" s="29">
        <v>59.931666666666601</v>
      </c>
      <c r="D394" s="30">
        <f t="shared" si="0"/>
        <v>7</v>
      </c>
      <c r="E394" s="30" t="s">
        <v>63</v>
      </c>
      <c r="F394" s="31"/>
    </row>
    <row r="395" spans="1:6" ht="14.25" customHeight="1">
      <c r="A395" s="27">
        <v>41836</v>
      </c>
      <c r="B395" s="28">
        <v>2027.19783333333</v>
      </c>
      <c r="C395" s="29">
        <v>60.722499999999997</v>
      </c>
      <c r="D395" s="30">
        <f t="shared" si="0"/>
        <v>7</v>
      </c>
      <c r="E395" s="30" t="s">
        <v>63</v>
      </c>
      <c r="F395" s="31"/>
    </row>
    <row r="396" spans="1:6" ht="14.25" customHeight="1">
      <c r="A396" s="27">
        <v>41836.5</v>
      </c>
      <c r="B396" s="28">
        <v>2471.7156249999998</v>
      </c>
      <c r="C396" s="29">
        <v>59.856250000000003</v>
      </c>
      <c r="D396" s="30">
        <f t="shared" si="0"/>
        <v>7</v>
      </c>
      <c r="E396" s="30" t="s">
        <v>63</v>
      </c>
      <c r="F396" s="31"/>
    </row>
    <row r="397" spans="1:6" ht="14.25" customHeight="1">
      <c r="A397" s="27">
        <v>41837</v>
      </c>
      <c r="B397" s="28">
        <v>2030.9194583333301</v>
      </c>
      <c r="C397" s="29">
        <v>51.819999999999901</v>
      </c>
      <c r="D397" s="30">
        <f t="shared" si="0"/>
        <v>7</v>
      </c>
      <c r="E397" s="30" t="s">
        <v>63</v>
      </c>
      <c r="F397" s="31"/>
    </row>
    <row r="398" spans="1:6" ht="14.25" customHeight="1">
      <c r="A398" s="27">
        <v>41837.5</v>
      </c>
      <c r="B398" s="28">
        <v>2445.4532083333302</v>
      </c>
      <c r="C398" s="29">
        <v>76.141666666666595</v>
      </c>
      <c r="D398" s="30">
        <f t="shared" si="0"/>
        <v>7</v>
      </c>
      <c r="E398" s="30" t="s">
        <v>63</v>
      </c>
      <c r="F398" s="31"/>
    </row>
    <row r="399" spans="1:6" ht="14.25" customHeight="1">
      <c r="A399" s="27">
        <v>41838</v>
      </c>
      <c r="B399" s="28">
        <v>2128.7746666666599</v>
      </c>
      <c r="C399" s="29">
        <v>66.974999999999994</v>
      </c>
      <c r="D399" s="30">
        <f t="shared" si="0"/>
        <v>7</v>
      </c>
      <c r="E399" s="30" t="s">
        <v>63</v>
      </c>
      <c r="F399" s="31"/>
    </row>
    <row r="400" spans="1:6" ht="14.25" customHeight="1">
      <c r="A400" s="27">
        <v>41838.5</v>
      </c>
      <c r="B400" s="28">
        <v>2486.29025</v>
      </c>
      <c r="C400" s="29">
        <v>82.171666666666596</v>
      </c>
      <c r="D400" s="30">
        <f t="shared" si="0"/>
        <v>7</v>
      </c>
      <c r="E400" s="30" t="s">
        <v>63</v>
      </c>
      <c r="F400" s="31"/>
    </row>
    <row r="401" spans="1:6" ht="14.25" customHeight="1">
      <c r="A401" s="27">
        <v>41839</v>
      </c>
      <c r="B401" s="28">
        <v>2153.5862499999998</v>
      </c>
      <c r="C401" s="29">
        <v>50.0162499999999</v>
      </c>
      <c r="D401" s="30">
        <f t="shared" si="0"/>
        <v>7</v>
      </c>
      <c r="E401" s="30" t="s">
        <v>63</v>
      </c>
      <c r="F401" s="31"/>
    </row>
    <row r="402" spans="1:6" ht="14.25" customHeight="1">
      <c r="A402" s="27">
        <v>41839.5</v>
      </c>
      <c r="B402" s="28">
        <v>2445.9498749999998</v>
      </c>
      <c r="C402" s="29">
        <v>64.713333333333296</v>
      </c>
      <c r="D402" s="30">
        <f t="shared" si="0"/>
        <v>7</v>
      </c>
      <c r="E402" s="30" t="s">
        <v>63</v>
      </c>
      <c r="F402" s="31"/>
    </row>
    <row r="403" spans="1:6" ht="14.25" customHeight="1">
      <c r="A403" s="27">
        <v>41840</v>
      </c>
      <c r="B403" s="28">
        <v>1976.4664166666601</v>
      </c>
      <c r="C403" s="29">
        <v>44.022500000000001</v>
      </c>
      <c r="D403" s="30">
        <f t="shared" si="0"/>
        <v>7</v>
      </c>
      <c r="E403" s="30" t="s">
        <v>63</v>
      </c>
      <c r="F403" s="31"/>
    </row>
    <row r="404" spans="1:6" ht="14.25" customHeight="1">
      <c r="A404" s="27">
        <v>41840.5</v>
      </c>
      <c r="B404" s="28">
        <v>2273.79779166666</v>
      </c>
      <c r="C404" s="29">
        <v>54.5445833333333</v>
      </c>
      <c r="D404" s="30">
        <f t="shared" si="0"/>
        <v>7</v>
      </c>
      <c r="E404" s="30" t="s">
        <v>63</v>
      </c>
      <c r="F404" s="31"/>
    </row>
    <row r="405" spans="1:6" ht="14.25" customHeight="1">
      <c r="A405" s="27">
        <v>41841</v>
      </c>
      <c r="B405" s="28">
        <v>1887.0905416666601</v>
      </c>
      <c r="C405" s="29">
        <v>44.419166666666598</v>
      </c>
      <c r="D405" s="30">
        <f t="shared" si="0"/>
        <v>7</v>
      </c>
      <c r="E405" s="30" t="s">
        <v>63</v>
      </c>
      <c r="F405" s="31"/>
    </row>
    <row r="406" spans="1:6" ht="14.25" customHeight="1">
      <c r="A406" s="27">
        <v>41841.5</v>
      </c>
      <c r="B406" s="28">
        <v>2286.2764583333301</v>
      </c>
      <c r="C406" s="29">
        <v>74.711666666666602</v>
      </c>
      <c r="D406" s="30">
        <f t="shared" si="0"/>
        <v>7</v>
      </c>
      <c r="E406" s="30" t="s">
        <v>63</v>
      </c>
      <c r="F406" s="31"/>
    </row>
    <row r="407" spans="1:6" ht="14.25" customHeight="1">
      <c r="A407" s="27">
        <v>41842</v>
      </c>
      <c r="B407" s="28">
        <v>2117.26695833333</v>
      </c>
      <c r="C407" s="29">
        <v>43.5283333333333</v>
      </c>
      <c r="D407" s="30">
        <f t="shared" si="0"/>
        <v>7</v>
      </c>
      <c r="E407" s="30" t="s">
        <v>63</v>
      </c>
      <c r="F407" s="31"/>
    </row>
    <row r="408" spans="1:6" ht="14.25" customHeight="1">
      <c r="A408" s="27">
        <v>41842.5</v>
      </c>
      <c r="B408" s="28">
        <v>2382.9783333333298</v>
      </c>
      <c r="C408" s="29">
        <v>58.199583333333301</v>
      </c>
      <c r="D408" s="30">
        <f t="shared" si="0"/>
        <v>7</v>
      </c>
      <c r="E408" s="30" t="s">
        <v>63</v>
      </c>
      <c r="F408" s="31"/>
    </row>
    <row r="409" spans="1:6" ht="14.25" customHeight="1">
      <c r="A409" s="27">
        <v>41843</v>
      </c>
      <c r="B409" s="28">
        <v>2141.53866666666</v>
      </c>
      <c r="C409" s="29">
        <v>38.403888888888801</v>
      </c>
      <c r="D409" s="30">
        <f t="shared" si="0"/>
        <v>7</v>
      </c>
      <c r="E409" s="30" t="s">
        <v>63</v>
      </c>
      <c r="F409" s="31"/>
    </row>
    <row r="410" spans="1:6" ht="14.25" customHeight="1">
      <c r="A410" s="27">
        <v>41843.5</v>
      </c>
      <c r="B410" s="28">
        <v>2240.2341666666598</v>
      </c>
      <c r="C410" s="29">
        <v>48.528750000000002</v>
      </c>
      <c r="D410" s="30">
        <f t="shared" si="0"/>
        <v>7</v>
      </c>
      <c r="E410" s="30" t="s">
        <v>63</v>
      </c>
      <c r="F410" s="31"/>
    </row>
    <row r="411" spans="1:6" ht="14.25" customHeight="1">
      <c r="A411" s="27">
        <v>41844</v>
      </c>
      <c r="B411" s="28">
        <v>1878.19175</v>
      </c>
      <c r="C411" s="29">
        <v>45.454583333333296</v>
      </c>
      <c r="D411" s="30">
        <f t="shared" si="0"/>
        <v>7</v>
      </c>
      <c r="E411" s="30" t="s">
        <v>63</v>
      </c>
      <c r="F411" s="31"/>
    </row>
    <row r="412" spans="1:6" ht="14.25" customHeight="1">
      <c r="A412" s="27">
        <v>41844.5</v>
      </c>
      <c r="B412" s="28">
        <v>2191.5256250000002</v>
      </c>
      <c r="C412" s="29">
        <v>65.091249999999903</v>
      </c>
      <c r="D412" s="30">
        <f t="shared" si="0"/>
        <v>7</v>
      </c>
      <c r="E412" s="30" t="s">
        <v>63</v>
      </c>
      <c r="F412" s="31"/>
    </row>
    <row r="413" spans="1:6" ht="14.25" customHeight="1">
      <c r="A413" s="27">
        <v>41845</v>
      </c>
      <c r="B413" s="28">
        <v>1887.7463749999899</v>
      </c>
      <c r="C413" s="29">
        <v>53.253749999999997</v>
      </c>
      <c r="D413" s="30">
        <f t="shared" si="0"/>
        <v>7</v>
      </c>
      <c r="E413" s="30" t="s">
        <v>63</v>
      </c>
      <c r="F413" s="31"/>
    </row>
    <row r="414" spans="1:6" ht="14.25" customHeight="1">
      <c r="A414" s="27">
        <v>41845.5</v>
      </c>
      <c r="B414" s="28">
        <v>2213.9628333333299</v>
      </c>
      <c r="C414" s="29">
        <v>62.634999999999899</v>
      </c>
      <c r="D414" s="30">
        <f t="shared" si="0"/>
        <v>7</v>
      </c>
      <c r="E414" s="30" t="s">
        <v>63</v>
      </c>
      <c r="F414" s="31"/>
    </row>
    <row r="415" spans="1:6" ht="14.25" customHeight="1">
      <c r="A415" s="27">
        <v>41846</v>
      </c>
      <c r="B415" s="28">
        <v>1996.06308333333</v>
      </c>
      <c r="C415" s="29">
        <v>43.797916666666602</v>
      </c>
      <c r="D415" s="30">
        <f t="shared" si="0"/>
        <v>7</v>
      </c>
      <c r="E415" s="30" t="s">
        <v>63</v>
      </c>
      <c r="F415" s="31"/>
    </row>
    <row r="416" spans="1:6" ht="14.25" customHeight="1">
      <c r="A416" s="27">
        <v>41846.5</v>
      </c>
      <c r="B416" s="28">
        <v>2482.7692499999998</v>
      </c>
      <c r="C416" s="29">
        <v>74.790416666666601</v>
      </c>
      <c r="D416" s="30">
        <f t="shared" si="0"/>
        <v>7</v>
      </c>
      <c r="E416" s="30" t="s">
        <v>63</v>
      </c>
      <c r="F416" s="31"/>
    </row>
    <row r="417" spans="1:6" ht="14.25" customHeight="1">
      <c r="A417" s="27">
        <v>41847</v>
      </c>
      <c r="B417" s="28">
        <v>1897.66616666666</v>
      </c>
      <c r="C417" s="29">
        <v>54.195</v>
      </c>
      <c r="D417" s="30">
        <f t="shared" si="0"/>
        <v>7</v>
      </c>
      <c r="E417" s="30" t="s">
        <v>63</v>
      </c>
      <c r="F417" s="31"/>
    </row>
    <row r="418" spans="1:6" ht="14.25" customHeight="1">
      <c r="A418" s="27">
        <v>41847.5</v>
      </c>
      <c r="B418" s="28">
        <v>2206.1185</v>
      </c>
      <c r="C418" s="29">
        <v>81.428749999999994</v>
      </c>
      <c r="D418" s="30">
        <f t="shared" si="0"/>
        <v>7</v>
      </c>
      <c r="E418" s="30" t="s">
        <v>63</v>
      </c>
      <c r="F418" s="31"/>
    </row>
    <row r="419" spans="1:6" ht="14.25" customHeight="1">
      <c r="A419" s="27">
        <v>41848</v>
      </c>
      <c r="B419" s="28">
        <v>1751.1030416666599</v>
      </c>
      <c r="C419" s="29">
        <v>61.591666666666598</v>
      </c>
      <c r="D419" s="30">
        <f t="shared" si="0"/>
        <v>7</v>
      </c>
      <c r="E419" s="30" t="s">
        <v>63</v>
      </c>
      <c r="F419" s="31"/>
    </row>
    <row r="420" spans="1:6" ht="14.25" customHeight="1">
      <c r="A420" s="27">
        <v>41848.5</v>
      </c>
      <c r="B420" s="28">
        <v>2099.3076249999999</v>
      </c>
      <c r="C420" s="29">
        <v>84.004999999999995</v>
      </c>
      <c r="D420" s="30">
        <f t="shared" si="0"/>
        <v>7</v>
      </c>
      <c r="E420" s="30" t="s">
        <v>63</v>
      </c>
      <c r="F420" s="31"/>
    </row>
    <row r="421" spans="1:6" ht="14.25" customHeight="1">
      <c r="A421" s="27">
        <v>41849</v>
      </c>
      <c r="B421" s="28">
        <v>2000.35366666666</v>
      </c>
      <c r="C421" s="29">
        <v>73.071250000000006</v>
      </c>
      <c r="D421" s="30">
        <f t="shared" si="0"/>
        <v>7</v>
      </c>
      <c r="E421" s="30" t="s">
        <v>63</v>
      </c>
      <c r="F421" s="31"/>
    </row>
    <row r="422" spans="1:6" ht="14.25" customHeight="1">
      <c r="A422" s="27">
        <v>41849.5</v>
      </c>
      <c r="B422" s="28">
        <v>2385.5984999999901</v>
      </c>
      <c r="C422" s="29">
        <v>89.251666666666594</v>
      </c>
      <c r="D422" s="30">
        <f t="shared" si="0"/>
        <v>7</v>
      </c>
      <c r="E422" s="30" t="s">
        <v>63</v>
      </c>
      <c r="F422" s="31"/>
    </row>
    <row r="423" spans="1:6" ht="14.25" customHeight="1">
      <c r="A423" s="27">
        <v>41850</v>
      </c>
      <c r="B423" s="28">
        <v>2051.9919583333299</v>
      </c>
      <c r="C423" s="29">
        <v>70.024583333333297</v>
      </c>
      <c r="D423" s="30">
        <f t="shared" si="0"/>
        <v>7</v>
      </c>
      <c r="E423" s="30" t="s">
        <v>63</v>
      </c>
      <c r="F423" s="31"/>
    </row>
    <row r="424" spans="1:6" ht="14.25" customHeight="1">
      <c r="A424" s="27">
        <v>41850.5</v>
      </c>
      <c r="B424" s="28">
        <v>2307.1601249999999</v>
      </c>
      <c r="C424" s="29">
        <v>72.64</v>
      </c>
      <c r="D424" s="30">
        <f t="shared" si="0"/>
        <v>7</v>
      </c>
      <c r="E424" s="30" t="s">
        <v>63</v>
      </c>
      <c r="F424" s="31"/>
    </row>
    <row r="425" spans="1:6" ht="14.25" customHeight="1">
      <c r="A425" s="27">
        <v>41851</v>
      </c>
      <c r="B425" s="28">
        <v>1992.06812499999</v>
      </c>
      <c r="C425" s="29">
        <v>63.719166666666602</v>
      </c>
      <c r="D425" s="30">
        <f t="shared" si="0"/>
        <v>7</v>
      </c>
      <c r="E425" s="30" t="s">
        <v>63</v>
      </c>
      <c r="F425" s="31"/>
    </row>
    <row r="426" spans="1:6" ht="14.25" customHeight="1">
      <c r="A426" s="27">
        <v>41851.5</v>
      </c>
      <c r="B426" s="28">
        <v>2272.55004166666</v>
      </c>
      <c r="C426" s="29">
        <v>76.680416666666602</v>
      </c>
      <c r="D426" s="30">
        <f t="shared" si="0"/>
        <v>7</v>
      </c>
      <c r="E426" s="30" t="s">
        <v>63</v>
      </c>
      <c r="F426" s="31"/>
    </row>
    <row r="427" spans="1:6" ht="14.25" customHeight="1">
      <c r="A427" s="27">
        <v>41852</v>
      </c>
      <c r="B427" s="28">
        <v>2619.6127499999998</v>
      </c>
      <c r="C427" s="29">
        <v>97.3719999999999</v>
      </c>
      <c r="D427" s="30">
        <f t="shared" si="0"/>
        <v>8</v>
      </c>
      <c r="E427" s="30" t="s">
        <v>63</v>
      </c>
      <c r="F427" s="31"/>
    </row>
    <row r="428" spans="1:6" ht="14.25" customHeight="1">
      <c r="A428" s="27">
        <v>41852.5</v>
      </c>
      <c r="B428" s="28">
        <v>3135.2914166666601</v>
      </c>
      <c r="C428" s="29">
        <v>87.475083333333302</v>
      </c>
      <c r="D428" s="30">
        <f t="shared" si="0"/>
        <v>8</v>
      </c>
      <c r="E428" s="30" t="s">
        <v>63</v>
      </c>
      <c r="F428" s="31"/>
    </row>
    <row r="429" spans="1:6" ht="14.25" customHeight="1">
      <c r="A429" s="27">
        <v>41853</v>
      </c>
      <c r="B429" s="28">
        <v>2020.72577777777</v>
      </c>
      <c r="C429" s="29">
        <v>42.447888888888798</v>
      </c>
      <c r="D429" s="30">
        <f t="shared" si="0"/>
        <v>8</v>
      </c>
      <c r="E429" s="30" t="s">
        <v>63</v>
      </c>
      <c r="F429" s="31"/>
    </row>
    <row r="430" spans="1:6" ht="14.25" customHeight="1">
      <c r="A430" s="27">
        <v>41853.5</v>
      </c>
      <c r="B430" s="28">
        <v>2479.9036666666598</v>
      </c>
      <c r="C430" s="29">
        <v>54.379166666666599</v>
      </c>
      <c r="D430" s="30">
        <f t="shared" si="0"/>
        <v>8</v>
      </c>
      <c r="E430" s="30" t="s">
        <v>63</v>
      </c>
      <c r="F430" s="31"/>
    </row>
    <row r="431" spans="1:6" ht="14.25" customHeight="1">
      <c r="A431" s="27">
        <v>41854</v>
      </c>
      <c r="B431" s="28">
        <v>2173.7058333333298</v>
      </c>
      <c r="C431" s="29">
        <v>47.226333333333301</v>
      </c>
      <c r="D431" s="30">
        <f t="shared" si="0"/>
        <v>8</v>
      </c>
      <c r="E431" s="30" t="s">
        <v>63</v>
      </c>
      <c r="F431" s="31"/>
    </row>
    <row r="432" spans="1:6" ht="14.25" customHeight="1">
      <c r="A432" s="27">
        <v>41854.5</v>
      </c>
      <c r="B432" s="28">
        <v>2584.7835833333302</v>
      </c>
      <c r="C432" s="29">
        <v>65.741166666666601</v>
      </c>
      <c r="D432" s="30">
        <f t="shared" si="0"/>
        <v>8</v>
      </c>
      <c r="E432" s="30" t="s">
        <v>63</v>
      </c>
      <c r="F432" s="31"/>
    </row>
    <row r="433" spans="1:6" ht="14.25" customHeight="1">
      <c r="A433" s="27">
        <v>41855</v>
      </c>
      <c r="B433" s="28">
        <v>2057.4659999999999</v>
      </c>
      <c r="C433" s="29">
        <v>43.6204166666666</v>
      </c>
      <c r="D433" s="30">
        <f t="shared" si="0"/>
        <v>8</v>
      </c>
      <c r="E433" s="30" t="s">
        <v>63</v>
      </c>
      <c r="F433" s="31"/>
    </row>
    <row r="434" spans="1:6" ht="14.25" customHeight="1">
      <c r="A434" s="27">
        <v>41855.5</v>
      </c>
      <c r="B434" s="28">
        <v>2659.6397499999998</v>
      </c>
      <c r="C434" s="29">
        <v>75.9479166666666</v>
      </c>
      <c r="D434" s="30">
        <f t="shared" si="0"/>
        <v>8</v>
      </c>
      <c r="E434" s="30" t="s">
        <v>63</v>
      </c>
      <c r="F434" s="31"/>
    </row>
    <row r="435" spans="1:6" ht="14.25" customHeight="1">
      <c r="A435" s="27">
        <v>41856</v>
      </c>
      <c r="B435" s="28">
        <v>1999.15021428571</v>
      </c>
      <c r="C435" s="29">
        <v>45.174999999999997</v>
      </c>
      <c r="D435" s="30">
        <f t="shared" si="0"/>
        <v>8</v>
      </c>
      <c r="E435" s="30" t="s">
        <v>63</v>
      </c>
      <c r="F435" s="31"/>
    </row>
    <row r="436" spans="1:6" ht="14.25" customHeight="1">
      <c r="A436" s="27">
        <v>41856.5</v>
      </c>
      <c r="B436" s="28">
        <v>2072.13229166666</v>
      </c>
      <c r="C436" s="29">
        <v>49.103333333333303</v>
      </c>
      <c r="D436" s="30">
        <f t="shared" si="0"/>
        <v>8</v>
      </c>
      <c r="E436" s="30" t="s">
        <v>63</v>
      </c>
      <c r="F436" s="31"/>
    </row>
    <row r="437" spans="1:6" ht="14.25" customHeight="1">
      <c r="A437" s="27">
        <v>41857</v>
      </c>
      <c r="B437" s="28">
        <v>1795.002125</v>
      </c>
      <c r="C437" s="29">
        <v>48.378749999999997</v>
      </c>
      <c r="D437" s="30">
        <f t="shared" si="0"/>
        <v>8</v>
      </c>
      <c r="E437" s="30" t="s">
        <v>63</v>
      </c>
      <c r="F437" s="31"/>
    </row>
    <row r="438" spans="1:6" ht="14.25" customHeight="1">
      <c r="A438" s="27">
        <v>41857.5</v>
      </c>
      <c r="B438" s="28">
        <v>2046.49437499999</v>
      </c>
      <c r="C438" s="29">
        <v>49.6458333333333</v>
      </c>
      <c r="D438" s="30">
        <f t="shared" si="0"/>
        <v>8</v>
      </c>
      <c r="E438" s="30" t="s">
        <v>63</v>
      </c>
      <c r="F438" s="31"/>
    </row>
    <row r="439" spans="1:6" ht="14.25" customHeight="1">
      <c r="A439" s="27">
        <v>41858</v>
      </c>
      <c r="B439" s="28">
        <v>2152.0723750000002</v>
      </c>
      <c r="C439" s="29">
        <v>52.8779166666666</v>
      </c>
      <c r="D439" s="30">
        <f t="shared" si="0"/>
        <v>8</v>
      </c>
      <c r="E439" s="30" t="s">
        <v>63</v>
      </c>
      <c r="F439" s="31"/>
    </row>
    <row r="440" spans="1:6" ht="14.25" customHeight="1">
      <c r="A440" s="27">
        <v>41858.5</v>
      </c>
      <c r="B440" s="28">
        <v>2471.3907916666599</v>
      </c>
      <c r="C440" s="29">
        <v>98.386250000000004</v>
      </c>
      <c r="D440" s="30">
        <f t="shared" si="0"/>
        <v>8</v>
      </c>
      <c r="E440" s="30" t="s">
        <v>63</v>
      </c>
      <c r="F440" s="31"/>
    </row>
    <row r="441" spans="1:6" ht="14.25" customHeight="1">
      <c r="A441" s="27">
        <v>41859</v>
      </c>
      <c r="B441" s="28">
        <v>1920.2779583333299</v>
      </c>
      <c r="C441" s="29">
        <v>59.590416666666599</v>
      </c>
      <c r="D441" s="30">
        <f t="shared" si="0"/>
        <v>8</v>
      </c>
      <c r="E441" s="30" t="s">
        <v>63</v>
      </c>
      <c r="F441" s="31"/>
    </row>
    <row r="442" spans="1:6" ht="14.25" customHeight="1">
      <c r="A442" s="27">
        <v>41859.5</v>
      </c>
      <c r="B442" s="28">
        <v>2274.8648333333299</v>
      </c>
      <c r="C442" s="29">
        <v>72.096666666666593</v>
      </c>
      <c r="D442" s="30">
        <f t="shared" si="0"/>
        <v>8</v>
      </c>
      <c r="E442" s="30" t="s">
        <v>63</v>
      </c>
      <c r="F442" s="31"/>
    </row>
    <row r="443" spans="1:6" ht="14.25" customHeight="1">
      <c r="A443" s="27">
        <v>41860</v>
      </c>
      <c r="B443" s="28">
        <v>1595.4885833333301</v>
      </c>
      <c r="C443" s="29">
        <v>47.9270833333333</v>
      </c>
      <c r="D443" s="30">
        <f t="shared" si="0"/>
        <v>8</v>
      </c>
      <c r="E443" s="30" t="s">
        <v>63</v>
      </c>
      <c r="F443" s="31"/>
    </row>
    <row r="444" spans="1:6" ht="14.25" customHeight="1">
      <c r="A444" s="27">
        <v>41860.5</v>
      </c>
      <c r="B444" s="28">
        <v>1906.04541666666</v>
      </c>
      <c r="C444" s="29">
        <v>57.243333333333297</v>
      </c>
      <c r="D444" s="30">
        <f t="shared" si="0"/>
        <v>8</v>
      </c>
      <c r="E444" s="30" t="s">
        <v>63</v>
      </c>
      <c r="F444" s="31"/>
    </row>
    <row r="445" spans="1:6" ht="14.25" customHeight="1">
      <c r="A445" s="27">
        <v>41861</v>
      </c>
      <c r="B445" s="28">
        <v>1899.76866666666</v>
      </c>
      <c r="C445" s="29">
        <v>63.758333333333297</v>
      </c>
      <c r="D445" s="30">
        <f t="shared" si="0"/>
        <v>8</v>
      </c>
      <c r="E445" s="30" t="s">
        <v>63</v>
      </c>
      <c r="F445" s="31"/>
    </row>
    <row r="446" spans="1:6" ht="14.25" customHeight="1">
      <c r="A446" s="27">
        <v>41861.5</v>
      </c>
      <c r="B446" s="28">
        <v>2168.54474999999</v>
      </c>
      <c r="C446" s="29">
        <v>69.530833333333305</v>
      </c>
      <c r="D446" s="30">
        <f t="shared" si="0"/>
        <v>8</v>
      </c>
      <c r="E446" s="30" t="s">
        <v>63</v>
      </c>
      <c r="F446" s="31"/>
    </row>
    <row r="447" spans="1:6" ht="14.25" customHeight="1">
      <c r="A447" s="27">
        <v>41862</v>
      </c>
      <c r="B447" s="28">
        <v>1893.92883333333</v>
      </c>
      <c r="C447" s="29">
        <v>55.008749999999999</v>
      </c>
      <c r="D447" s="30">
        <f t="shared" si="0"/>
        <v>8</v>
      </c>
      <c r="E447" s="30" t="s">
        <v>63</v>
      </c>
      <c r="F447" s="31"/>
    </row>
    <row r="448" spans="1:6" ht="14.25" customHeight="1">
      <c r="A448" s="27">
        <v>41862.5</v>
      </c>
      <c r="B448" s="28">
        <v>2163.90545833333</v>
      </c>
      <c r="C448" s="29">
        <v>67.959583333333299</v>
      </c>
      <c r="D448" s="30">
        <f t="shared" si="0"/>
        <v>8</v>
      </c>
      <c r="E448" s="30" t="s">
        <v>63</v>
      </c>
      <c r="F448" s="31"/>
    </row>
    <row r="449" spans="1:6" ht="14.25" customHeight="1">
      <c r="A449" s="27">
        <v>41863</v>
      </c>
      <c r="B449" s="28">
        <v>1709.3747499999999</v>
      </c>
      <c r="C449" s="29">
        <v>58.454999999999899</v>
      </c>
      <c r="D449" s="30">
        <f t="shared" si="0"/>
        <v>8</v>
      </c>
      <c r="E449" s="30" t="s">
        <v>63</v>
      </c>
      <c r="F449" s="31"/>
    </row>
    <row r="450" spans="1:6" ht="14.25" customHeight="1">
      <c r="A450" s="27">
        <v>41863.5</v>
      </c>
      <c r="B450" s="28">
        <v>1969.1160833333299</v>
      </c>
      <c r="C450" s="29">
        <v>59.5133333333333</v>
      </c>
      <c r="D450" s="30">
        <f t="shared" si="0"/>
        <v>8</v>
      </c>
      <c r="E450" s="30" t="s">
        <v>63</v>
      </c>
      <c r="F450" s="31"/>
    </row>
    <row r="451" spans="1:6" ht="14.25" customHeight="1">
      <c r="A451" s="27">
        <v>41864</v>
      </c>
      <c r="B451" s="28">
        <v>1981.62925</v>
      </c>
      <c r="C451" s="29">
        <v>62.106250000000003</v>
      </c>
      <c r="D451" s="30">
        <f t="shared" si="0"/>
        <v>8</v>
      </c>
      <c r="E451" s="30" t="s">
        <v>63</v>
      </c>
      <c r="F451" s="31"/>
    </row>
    <row r="452" spans="1:6" ht="14.25" customHeight="1">
      <c r="A452" s="27">
        <v>41864.5</v>
      </c>
      <c r="B452" s="28">
        <v>2265.6325000000002</v>
      </c>
      <c r="C452" s="29">
        <v>75.083749999999995</v>
      </c>
      <c r="D452" s="30">
        <f t="shared" si="0"/>
        <v>8</v>
      </c>
      <c r="E452" s="30" t="s">
        <v>63</v>
      </c>
      <c r="F452" s="31"/>
    </row>
    <row r="453" spans="1:6" ht="14.25" customHeight="1">
      <c r="A453" s="27">
        <v>41865</v>
      </c>
      <c r="B453" s="28">
        <v>2017.8668333333301</v>
      </c>
      <c r="C453" s="29">
        <v>72.067499999999995</v>
      </c>
      <c r="D453" s="30">
        <f t="shared" si="0"/>
        <v>8</v>
      </c>
      <c r="E453" s="30" t="s">
        <v>63</v>
      </c>
      <c r="F453" s="31"/>
    </row>
    <row r="454" spans="1:6" ht="14.25" customHeight="1">
      <c r="A454" s="27">
        <v>41865.5</v>
      </c>
      <c r="B454" s="28">
        <v>2272.4112083333298</v>
      </c>
      <c r="C454" s="29">
        <v>69.167083333333295</v>
      </c>
      <c r="D454" s="30">
        <f t="shared" si="0"/>
        <v>8</v>
      </c>
      <c r="E454" s="30" t="s">
        <v>63</v>
      </c>
      <c r="F454" s="31"/>
    </row>
    <row r="455" spans="1:6" ht="14.25" customHeight="1">
      <c r="A455" s="27">
        <v>41866</v>
      </c>
      <c r="B455" s="28">
        <v>1957.98008333333</v>
      </c>
      <c r="C455" s="29">
        <v>47.772083333333299</v>
      </c>
      <c r="D455" s="30">
        <f t="shared" si="0"/>
        <v>8</v>
      </c>
      <c r="E455" s="30" t="s">
        <v>63</v>
      </c>
      <c r="F455" s="31"/>
    </row>
    <row r="456" spans="1:6" ht="14.25" customHeight="1">
      <c r="A456" s="27">
        <v>41866.5</v>
      </c>
      <c r="B456" s="28">
        <v>2410.05508333333</v>
      </c>
      <c r="C456" s="29">
        <v>57.986249999999899</v>
      </c>
      <c r="D456" s="30">
        <f t="shared" si="0"/>
        <v>8</v>
      </c>
      <c r="E456" s="30" t="s">
        <v>63</v>
      </c>
      <c r="F456" s="31"/>
    </row>
    <row r="457" spans="1:6" ht="14.25" customHeight="1">
      <c r="A457" s="27">
        <v>41867</v>
      </c>
      <c r="B457" s="28">
        <v>2061.5842499999899</v>
      </c>
      <c r="C457" s="29">
        <v>53.971249999999998</v>
      </c>
      <c r="D457" s="30">
        <f t="shared" si="0"/>
        <v>8</v>
      </c>
      <c r="E457" s="30" t="s">
        <v>63</v>
      </c>
      <c r="F457" s="31"/>
    </row>
    <row r="458" spans="1:6" ht="14.25" customHeight="1">
      <c r="A458" s="27">
        <v>41867.5</v>
      </c>
      <c r="B458" s="28">
        <v>2334.3259166666599</v>
      </c>
      <c r="C458" s="29">
        <v>66.100833333333298</v>
      </c>
      <c r="D458" s="30">
        <f t="shared" si="0"/>
        <v>8</v>
      </c>
      <c r="E458" s="30" t="s">
        <v>63</v>
      </c>
      <c r="F458" s="31"/>
    </row>
    <row r="459" spans="1:6" ht="14.25" customHeight="1">
      <c r="A459" s="27">
        <v>41868</v>
      </c>
      <c r="B459" s="28">
        <v>1791.68908333333</v>
      </c>
      <c r="C459" s="29">
        <v>48.206249999999997</v>
      </c>
      <c r="D459" s="30">
        <f t="shared" si="0"/>
        <v>8</v>
      </c>
      <c r="E459" s="30" t="s">
        <v>63</v>
      </c>
      <c r="F459" s="31"/>
    </row>
    <row r="460" spans="1:6" ht="14.25" customHeight="1">
      <c r="A460" s="27">
        <v>41868.5</v>
      </c>
      <c r="B460" s="28">
        <v>2115.05070833333</v>
      </c>
      <c r="C460" s="29">
        <v>63.657499999999999</v>
      </c>
      <c r="D460" s="30">
        <f t="shared" si="0"/>
        <v>8</v>
      </c>
      <c r="E460" s="30" t="s">
        <v>63</v>
      </c>
      <c r="F460" s="31"/>
    </row>
    <row r="461" spans="1:6" ht="14.25" customHeight="1">
      <c r="A461" s="27">
        <v>41869</v>
      </c>
      <c r="B461" s="28">
        <v>1725.1356249999999</v>
      </c>
      <c r="C461" s="29">
        <v>46.99</v>
      </c>
      <c r="D461" s="30">
        <f t="shared" si="0"/>
        <v>8</v>
      </c>
      <c r="E461" s="30" t="s">
        <v>63</v>
      </c>
      <c r="F461" s="31"/>
    </row>
    <row r="462" spans="1:6" ht="14.25" customHeight="1">
      <c r="A462" s="27">
        <v>41869.5</v>
      </c>
      <c r="B462" s="28">
        <v>2079.96133333333</v>
      </c>
      <c r="C462" s="29">
        <v>61.338333333333303</v>
      </c>
      <c r="D462" s="30">
        <f t="shared" si="0"/>
        <v>8</v>
      </c>
      <c r="E462" s="30" t="s">
        <v>63</v>
      </c>
      <c r="F462" s="31"/>
    </row>
    <row r="463" spans="1:6" ht="14.25" customHeight="1">
      <c r="A463" s="27">
        <v>41870</v>
      </c>
      <c r="B463" s="28">
        <v>1869.9213749999999</v>
      </c>
      <c r="C463" s="29">
        <v>40.4195833333333</v>
      </c>
      <c r="D463" s="30">
        <f t="shared" si="0"/>
        <v>8</v>
      </c>
      <c r="E463" s="30" t="s">
        <v>63</v>
      </c>
      <c r="F463" s="31"/>
    </row>
    <row r="464" spans="1:6" ht="14.25" customHeight="1">
      <c r="A464" s="27">
        <v>41870.5</v>
      </c>
      <c r="B464" s="28">
        <v>2151.5065416666598</v>
      </c>
      <c r="C464" s="29">
        <v>54.921666666666603</v>
      </c>
      <c r="D464" s="30">
        <f t="shared" si="0"/>
        <v>8</v>
      </c>
      <c r="E464" s="30" t="s">
        <v>63</v>
      </c>
      <c r="F464" s="31"/>
    </row>
    <row r="465" spans="1:6" ht="14.25" customHeight="1">
      <c r="A465" s="27">
        <v>41871</v>
      </c>
      <c r="B465" s="28">
        <v>2009.3411249999999</v>
      </c>
      <c r="C465" s="29">
        <v>55.743749999999899</v>
      </c>
      <c r="D465" s="30">
        <f t="shared" si="0"/>
        <v>8</v>
      </c>
      <c r="E465" s="30" t="s">
        <v>63</v>
      </c>
      <c r="F465" s="31"/>
    </row>
    <row r="466" spans="1:6" ht="14.25" customHeight="1">
      <c r="A466" s="27">
        <v>41871.5</v>
      </c>
      <c r="B466" s="28">
        <v>2258.4755416666599</v>
      </c>
      <c r="C466" s="29">
        <v>64.784166666666593</v>
      </c>
      <c r="D466" s="30">
        <f t="shared" si="0"/>
        <v>8</v>
      </c>
      <c r="E466" s="30" t="s">
        <v>63</v>
      </c>
      <c r="F466" s="31"/>
    </row>
    <row r="467" spans="1:6" ht="14.25" customHeight="1">
      <c r="A467" s="27">
        <v>41872</v>
      </c>
      <c r="B467" s="28">
        <v>1953.2787083333301</v>
      </c>
      <c r="C467" s="29">
        <v>39.407916666666601</v>
      </c>
      <c r="D467" s="30">
        <f t="shared" si="0"/>
        <v>8</v>
      </c>
      <c r="E467" s="30" t="s">
        <v>63</v>
      </c>
      <c r="F467" s="31"/>
    </row>
    <row r="468" spans="1:6" ht="14.25" customHeight="1">
      <c r="A468" s="27">
        <v>41872.5</v>
      </c>
      <c r="B468" s="28">
        <v>2179.1737083333301</v>
      </c>
      <c r="C468" s="29">
        <v>45.298333333333296</v>
      </c>
      <c r="D468" s="30">
        <f t="shared" si="0"/>
        <v>8</v>
      </c>
      <c r="E468" s="30" t="s">
        <v>63</v>
      </c>
      <c r="F468" s="31"/>
    </row>
    <row r="469" spans="1:6" ht="14.25" customHeight="1">
      <c r="A469" s="27">
        <v>41873</v>
      </c>
      <c r="B469" s="28">
        <v>2002.07149999999</v>
      </c>
      <c r="C469" s="29">
        <v>42.202727272727202</v>
      </c>
      <c r="D469" s="30">
        <f t="shared" si="0"/>
        <v>8</v>
      </c>
      <c r="E469" s="30" t="s">
        <v>63</v>
      </c>
      <c r="F469" s="31"/>
    </row>
    <row r="470" spans="1:6" ht="14.25" customHeight="1">
      <c r="A470" s="27">
        <v>41873.5</v>
      </c>
      <c r="B470" s="28">
        <v>2190.5812083333299</v>
      </c>
      <c r="C470" s="29">
        <v>56.2558333333333</v>
      </c>
      <c r="D470" s="30">
        <f t="shared" si="0"/>
        <v>8</v>
      </c>
      <c r="E470" s="30" t="s">
        <v>63</v>
      </c>
      <c r="F470" s="31"/>
    </row>
    <row r="471" spans="1:6" ht="14.25" customHeight="1">
      <c r="A471" s="27">
        <v>41874</v>
      </c>
      <c r="B471" s="28">
        <v>2238.6494166666598</v>
      </c>
      <c r="C471" s="29">
        <v>44.347499999999997</v>
      </c>
      <c r="D471" s="30">
        <f t="shared" si="0"/>
        <v>8</v>
      </c>
      <c r="E471" s="30" t="s">
        <v>63</v>
      </c>
      <c r="F471" s="31"/>
    </row>
    <row r="472" spans="1:6" ht="14.25" customHeight="1">
      <c r="A472" s="27">
        <v>41874.5</v>
      </c>
      <c r="B472" s="28">
        <v>2101.758875</v>
      </c>
      <c r="C472" s="29">
        <v>60.957083333333301</v>
      </c>
      <c r="D472" s="30">
        <f t="shared" si="0"/>
        <v>8</v>
      </c>
      <c r="E472" s="30" t="s">
        <v>63</v>
      </c>
      <c r="F472" s="31"/>
    </row>
    <row r="473" spans="1:6" ht="14.25" customHeight="1">
      <c r="A473" s="27">
        <v>41875</v>
      </c>
      <c r="B473" s="28">
        <v>1744.8411249999899</v>
      </c>
      <c r="C473" s="29">
        <v>46.731666666666598</v>
      </c>
      <c r="D473" s="30">
        <f t="shared" si="0"/>
        <v>8</v>
      </c>
      <c r="E473" s="30" t="s">
        <v>63</v>
      </c>
      <c r="F473" s="31"/>
    </row>
    <row r="474" spans="1:6" ht="14.25" customHeight="1">
      <c r="A474" s="27">
        <v>41875.5</v>
      </c>
      <c r="B474" s="28">
        <v>1955.6636249999999</v>
      </c>
      <c r="C474" s="29">
        <v>56.807083333333303</v>
      </c>
      <c r="D474" s="30">
        <f t="shared" si="0"/>
        <v>8</v>
      </c>
      <c r="E474" s="30" t="s">
        <v>63</v>
      </c>
      <c r="F474" s="31"/>
    </row>
    <row r="475" spans="1:6" ht="14.25" customHeight="1">
      <c r="A475" s="27">
        <v>41876</v>
      </c>
      <c r="B475" s="28">
        <v>1709.34116666666</v>
      </c>
      <c r="C475" s="29">
        <v>41.453333333333298</v>
      </c>
      <c r="D475" s="30">
        <f t="shared" si="0"/>
        <v>8</v>
      </c>
      <c r="E475" s="30" t="s">
        <v>63</v>
      </c>
      <c r="F475" s="31"/>
    </row>
    <row r="476" spans="1:6" ht="14.25" customHeight="1">
      <c r="A476" s="27">
        <v>41876.5</v>
      </c>
      <c r="B476" s="28">
        <v>2090.6051666666599</v>
      </c>
      <c r="C476" s="29">
        <v>56.362916666666599</v>
      </c>
      <c r="D476" s="30">
        <f t="shared" si="0"/>
        <v>8</v>
      </c>
      <c r="E476" s="30" t="s">
        <v>63</v>
      </c>
      <c r="F476" s="31"/>
    </row>
    <row r="477" spans="1:6" ht="14.25" customHeight="1">
      <c r="A477" s="27">
        <v>41877</v>
      </c>
      <c r="B477" s="28">
        <v>1930.23291666666</v>
      </c>
      <c r="C477" s="29">
        <v>44.294999999999902</v>
      </c>
      <c r="D477" s="30">
        <f t="shared" si="0"/>
        <v>8</v>
      </c>
      <c r="E477" s="30" t="s">
        <v>63</v>
      </c>
      <c r="F477" s="31"/>
    </row>
    <row r="478" spans="1:6" ht="14.25" customHeight="1">
      <c r="A478" s="27">
        <v>41877.5</v>
      </c>
      <c r="B478" s="28">
        <v>2252.1495416666598</v>
      </c>
      <c r="C478" s="29">
        <v>56.652083333333302</v>
      </c>
      <c r="D478" s="30">
        <f t="shared" si="0"/>
        <v>8</v>
      </c>
      <c r="E478" s="30" t="s">
        <v>63</v>
      </c>
      <c r="F478" s="31"/>
    </row>
    <row r="479" spans="1:6" ht="14.25" customHeight="1">
      <c r="A479" s="27">
        <v>41878</v>
      </c>
      <c r="B479" s="28">
        <v>2025.5564999999999</v>
      </c>
      <c r="C479" s="29">
        <v>54.389583333333299</v>
      </c>
      <c r="D479" s="30">
        <f t="shared" si="0"/>
        <v>8</v>
      </c>
      <c r="E479" s="30" t="s">
        <v>63</v>
      </c>
      <c r="F479" s="31"/>
    </row>
    <row r="480" spans="1:6" ht="14.25" customHeight="1">
      <c r="A480" s="27">
        <v>41878.5</v>
      </c>
      <c r="B480" s="28">
        <v>2431.169875</v>
      </c>
      <c r="C480" s="29">
        <v>79.165416666666601</v>
      </c>
      <c r="D480" s="30">
        <f t="shared" si="0"/>
        <v>8</v>
      </c>
      <c r="E480" s="30" t="s">
        <v>63</v>
      </c>
      <c r="F480" s="31"/>
    </row>
    <row r="481" spans="1:6" ht="14.25" customHeight="1">
      <c r="A481" s="27">
        <v>41879</v>
      </c>
      <c r="B481" s="28">
        <v>1985.1439583333299</v>
      </c>
      <c r="C481" s="29">
        <v>54.53875</v>
      </c>
      <c r="D481" s="30">
        <f t="shared" si="0"/>
        <v>8</v>
      </c>
      <c r="E481" s="30" t="s">
        <v>63</v>
      </c>
      <c r="F481" s="31"/>
    </row>
    <row r="482" spans="1:6" ht="14.25" customHeight="1">
      <c r="A482" s="27">
        <v>41879.5</v>
      </c>
      <c r="B482" s="28">
        <v>2232.0480416666601</v>
      </c>
      <c r="C482" s="29">
        <v>56.990833333333299</v>
      </c>
      <c r="D482" s="30">
        <f t="shared" si="0"/>
        <v>8</v>
      </c>
      <c r="E482" s="30" t="s">
        <v>63</v>
      </c>
      <c r="F482" s="31"/>
    </row>
    <row r="483" spans="1:6" ht="14.25" customHeight="1">
      <c r="A483" s="27">
        <v>41880</v>
      </c>
      <c r="B483" s="28">
        <v>2000.4889166666601</v>
      </c>
      <c r="C483" s="29">
        <v>46.333750000000002</v>
      </c>
      <c r="D483" s="30">
        <f t="shared" si="0"/>
        <v>8</v>
      </c>
      <c r="E483" s="30" t="s">
        <v>63</v>
      </c>
      <c r="F483" s="31"/>
    </row>
    <row r="484" spans="1:6" ht="14.25" customHeight="1">
      <c r="A484" s="27">
        <v>41880.5</v>
      </c>
      <c r="B484" s="28">
        <v>2244.6094583333302</v>
      </c>
      <c r="C484" s="29">
        <v>59.141666666666602</v>
      </c>
      <c r="D484" s="30">
        <f t="shared" si="0"/>
        <v>8</v>
      </c>
      <c r="E484" s="30" t="s">
        <v>63</v>
      </c>
      <c r="F484" s="31"/>
    </row>
    <row r="485" spans="1:6" ht="14.25" customHeight="1">
      <c r="A485" s="27">
        <v>41881</v>
      </c>
      <c r="B485" s="28">
        <v>1956.4982499999901</v>
      </c>
      <c r="C485" s="29">
        <v>39.871666666666599</v>
      </c>
      <c r="D485" s="30">
        <f t="shared" si="0"/>
        <v>8</v>
      </c>
      <c r="E485" s="30" t="s">
        <v>63</v>
      </c>
      <c r="F485" s="31"/>
    </row>
    <row r="486" spans="1:6" ht="14.25" customHeight="1">
      <c r="A486" s="27">
        <v>41881.5</v>
      </c>
      <c r="B486" s="28">
        <v>2234.6941666666598</v>
      </c>
      <c r="C486" s="29">
        <v>42.424166666666601</v>
      </c>
      <c r="D486" s="30">
        <f t="shared" si="0"/>
        <v>8</v>
      </c>
      <c r="E486" s="30" t="s">
        <v>63</v>
      </c>
      <c r="F486" s="31"/>
    </row>
    <row r="487" spans="1:6" ht="14.25" customHeight="1">
      <c r="A487" s="27">
        <v>41882</v>
      </c>
      <c r="B487" s="28">
        <v>1764.0211666666601</v>
      </c>
      <c r="C487" s="29">
        <v>31.869166666666601</v>
      </c>
      <c r="D487" s="30">
        <f t="shared" si="0"/>
        <v>8</v>
      </c>
      <c r="E487" s="30" t="s">
        <v>63</v>
      </c>
      <c r="F487" s="31"/>
    </row>
    <row r="488" spans="1:6" ht="14.25" customHeight="1">
      <c r="A488" s="27">
        <v>41882.5</v>
      </c>
      <c r="B488" s="28">
        <v>1984.9037083333301</v>
      </c>
      <c r="C488" s="29">
        <v>51.942083333333301</v>
      </c>
      <c r="D488" s="30">
        <f t="shared" si="0"/>
        <v>8</v>
      </c>
      <c r="E488" s="30" t="s">
        <v>63</v>
      </c>
      <c r="F488" s="31"/>
    </row>
    <row r="489" spans="1:6" ht="14.25" customHeight="1">
      <c r="A489" s="27">
        <v>41883</v>
      </c>
      <c r="B489" s="28">
        <v>2259.3434166666598</v>
      </c>
      <c r="C489" s="29">
        <v>71.976583333333295</v>
      </c>
      <c r="D489" s="30">
        <f t="shared" si="0"/>
        <v>9</v>
      </c>
      <c r="E489" s="30" t="s">
        <v>63</v>
      </c>
      <c r="F489" s="31"/>
    </row>
    <row r="490" spans="1:6" ht="14.25" customHeight="1">
      <c r="A490" s="27">
        <v>41883.5</v>
      </c>
      <c r="B490" s="28">
        <v>2360.6292916666598</v>
      </c>
      <c r="C490" s="29">
        <v>55.570500000000003</v>
      </c>
      <c r="D490" s="30">
        <f t="shared" si="0"/>
        <v>9</v>
      </c>
      <c r="E490" s="30" t="s">
        <v>63</v>
      </c>
      <c r="F490" s="31"/>
    </row>
    <row r="491" spans="1:6" ht="14.25" customHeight="1">
      <c r="A491" s="27">
        <v>41884</v>
      </c>
      <c r="B491" s="28">
        <v>1846.40777272727</v>
      </c>
      <c r="C491" s="29">
        <v>35.178818181818102</v>
      </c>
      <c r="D491" s="30">
        <f t="shared" si="0"/>
        <v>9</v>
      </c>
      <c r="E491" s="30" t="s">
        <v>63</v>
      </c>
      <c r="F491" s="31"/>
    </row>
    <row r="492" spans="1:6" ht="14.25" customHeight="1">
      <c r="A492" s="27">
        <v>41884.5</v>
      </c>
      <c r="B492" s="28">
        <v>2621.3647499999902</v>
      </c>
      <c r="C492" s="29">
        <v>82.808583333333303</v>
      </c>
      <c r="D492" s="30">
        <f t="shared" si="0"/>
        <v>9</v>
      </c>
      <c r="E492" s="30" t="s">
        <v>63</v>
      </c>
      <c r="F492" s="31"/>
    </row>
    <row r="493" spans="1:6" ht="14.25" customHeight="1">
      <c r="A493" s="27">
        <v>41885</v>
      </c>
      <c r="B493" s="28">
        <v>1922.99563636363</v>
      </c>
      <c r="C493" s="29">
        <v>44.022727272727202</v>
      </c>
      <c r="D493" s="30">
        <f t="shared" si="0"/>
        <v>9</v>
      </c>
      <c r="E493" s="30" t="s">
        <v>63</v>
      </c>
      <c r="F493" s="31"/>
    </row>
    <row r="494" spans="1:6" ht="14.25" customHeight="1">
      <c r="A494" s="27">
        <v>41885.5</v>
      </c>
      <c r="B494" s="28">
        <v>2474.1590833333298</v>
      </c>
      <c r="C494" s="29">
        <v>80.227000000000004</v>
      </c>
      <c r="D494" s="30">
        <f t="shared" si="0"/>
        <v>9</v>
      </c>
      <c r="E494" s="30" t="s">
        <v>63</v>
      </c>
      <c r="F494" s="31"/>
    </row>
    <row r="495" spans="1:6" ht="14.25" customHeight="1">
      <c r="A495" s="27">
        <v>41886</v>
      </c>
      <c r="B495" s="28">
        <v>2056.328</v>
      </c>
      <c r="C495" s="29">
        <v>55.7558333333333</v>
      </c>
      <c r="D495" s="30">
        <f t="shared" si="0"/>
        <v>9</v>
      </c>
      <c r="E495" s="30" t="s">
        <v>63</v>
      </c>
      <c r="F495" s="31"/>
    </row>
    <row r="496" spans="1:6" ht="14.25" customHeight="1">
      <c r="A496" s="27">
        <v>41886.5</v>
      </c>
      <c r="B496" s="28">
        <v>2567.8376250000001</v>
      </c>
      <c r="C496" s="29">
        <v>62.750833333333297</v>
      </c>
      <c r="D496" s="30">
        <f t="shared" si="0"/>
        <v>9</v>
      </c>
      <c r="E496" s="30" t="s">
        <v>63</v>
      </c>
      <c r="F496" s="31"/>
    </row>
    <row r="497" spans="1:6" ht="14.25" customHeight="1">
      <c r="A497" s="27">
        <v>41887</v>
      </c>
      <c r="B497" s="28">
        <v>2030.3805833333299</v>
      </c>
      <c r="C497" s="29">
        <v>33.043333333333301</v>
      </c>
      <c r="D497" s="30">
        <f t="shared" si="0"/>
        <v>9</v>
      </c>
      <c r="E497" s="30" t="s">
        <v>63</v>
      </c>
      <c r="F497" s="31"/>
    </row>
    <row r="498" spans="1:6" ht="14.25" customHeight="1">
      <c r="A498" s="27">
        <v>41887.5</v>
      </c>
      <c r="B498" s="28">
        <v>2019.70716666666</v>
      </c>
      <c r="C498" s="29">
        <v>37.844583333333297</v>
      </c>
      <c r="D498" s="30">
        <f t="shared" si="0"/>
        <v>9</v>
      </c>
      <c r="E498" s="30" t="s">
        <v>63</v>
      </c>
      <c r="F498" s="31"/>
    </row>
    <row r="499" spans="1:6" ht="14.25" customHeight="1">
      <c r="A499" s="27">
        <v>41888</v>
      </c>
      <c r="B499" s="28">
        <v>1680.81474999999</v>
      </c>
      <c r="C499" s="29">
        <v>47.879999999999903</v>
      </c>
      <c r="D499" s="30">
        <f t="shared" si="0"/>
        <v>9</v>
      </c>
      <c r="E499" s="30" t="s">
        <v>63</v>
      </c>
      <c r="F499" s="31"/>
    </row>
    <row r="500" spans="1:6" ht="14.25" customHeight="1">
      <c r="A500" s="27">
        <v>41888.5</v>
      </c>
      <c r="B500" s="28">
        <v>2067.74695833333</v>
      </c>
      <c r="C500" s="29">
        <v>50.42</v>
      </c>
      <c r="D500" s="30">
        <f t="shared" si="0"/>
        <v>9</v>
      </c>
      <c r="E500" s="30" t="s">
        <v>63</v>
      </c>
      <c r="F500" s="31"/>
    </row>
    <row r="501" spans="1:6" ht="14.25" customHeight="1">
      <c r="A501" s="27">
        <v>41889</v>
      </c>
      <c r="B501" s="28">
        <v>2076.187375</v>
      </c>
      <c r="C501" s="29">
        <v>47.507083333333298</v>
      </c>
      <c r="D501" s="30">
        <f t="shared" si="0"/>
        <v>9</v>
      </c>
      <c r="E501" s="30" t="s">
        <v>63</v>
      </c>
      <c r="F501" s="31"/>
    </row>
    <row r="502" spans="1:6" ht="14.25" customHeight="1">
      <c r="A502" s="27">
        <v>41889.5</v>
      </c>
      <c r="B502" s="28">
        <v>2497.8737916666601</v>
      </c>
      <c r="C502" s="29">
        <v>74.433333333333294</v>
      </c>
      <c r="D502" s="30">
        <f t="shared" si="0"/>
        <v>9</v>
      </c>
      <c r="E502" s="30" t="s">
        <v>63</v>
      </c>
      <c r="F502" s="31"/>
    </row>
    <row r="503" spans="1:6" ht="14.25" customHeight="1">
      <c r="A503" s="27">
        <v>41890</v>
      </c>
      <c r="B503" s="28">
        <v>1934.8973333333299</v>
      </c>
      <c r="C503" s="29">
        <v>72.467083333333306</v>
      </c>
      <c r="D503" s="30">
        <f t="shared" si="0"/>
        <v>9</v>
      </c>
      <c r="E503" s="30" t="s">
        <v>63</v>
      </c>
      <c r="F503" s="31"/>
    </row>
    <row r="504" spans="1:6" ht="14.25" customHeight="1">
      <c r="A504" s="27">
        <v>41890.5</v>
      </c>
      <c r="B504" s="28">
        <v>2169.9367916666602</v>
      </c>
      <c r="C504" s="29">
        <v>77.196250000000006</v>
      </c>
      <c r="D504" s="30">
        <f t="shared" si="0"/>
        <v>9</v>
      </c>
      <c r="E504" s="30" t="s">
        <v>63</v>
      </c>
      <c r="F504" s="31"/>
    </row>
    <row r="505" spans="1:6" ht="14.25" customHeight="1">
      <c r="A505" s="27">
        <v>41891</v>
      </c>
      <c r="B505" s="28">
        <v>1909.34512499999</v>
      </c>
      <c r="C505" s="29">
        <v>52.41</v>
      </c>
      <c r="D505" s="30">
        <f t="shared" si="0"/>
        <v>9</v>
      </c>
      <c r="E505" s="30" t="s">
        <v>63</v>
      </c>
      <c r="F505" s="31"/>
    </row>
    <row r="506" spans="1:6" ht="14.25" customHeight="1">
      <c r="A506" s="27">
        <v>41891.5</v>
      </c>
      <c r="B506" s="28">
        <v>2149.7494166666602</v>
      </c>
      <c r="C506" s="29">
        <v>73.879999999999896</v>
      </c>
      <c r="D506" s="30">
        <f t="shared" si="0"/>
        <v>9</v>
      </c>
      <c r="E506" s="30" t="s">
        <v>63</v>
      </c>
      <c r="F506" s="31"/>
    </row>
    <row r="507" spans="1:6" ht="14.25" customHeight="1">
      <c r="A507" s="27">
        <v>41892</v>
      </c>
      <c r="B507" s="28">
        <v>1873.6608333333299</v>
      </c>
      <c r="C507" s="29">
        <v>62.469166666666602</v>
      </c>
      <c r="D507" s="30">
        <f t="shared" si="0"/>
        <v>9</v>
      </c>
      <c r="E507" s="30" t="s">
        <v>63</v>
      </c>
      <c r="F507" s="31"/>
    </row>
    <row r="508" spans="1:6" ht="14.25" customHeight="1">
      <c r="A508" s="27">
        <v>41892.5</v>
      </c>
      <c r="B508" s="28">
        <v>2116.88016666666</v>
      </c>
      <c r="C508" s="29">
        <v>70.363333333333301</v>
      </c>
      <c r="D508" s="30">
        <f t="shared" si="0"/>
        <v>9</v>
      </c>
      <c r="E508" s="30" t="s">
        <v>63</v>
      </c>
      <c r="F508" s="31"/>
    </row>
    <row r="509" spans="1:6" ht="14.25" customHeight="1">
      <c r="A509" s="27">
        <v>41893</v>
      </c>
      <c r="B509" s="28">
        <v>1699.7154166666601</v>
      </c>
      <c r="C509" s="29">
        <v>48.371249999999897</v>
      </c>
      <c r="D509" s="30">
        <f t="shared" si="0"/>
        <v>9</v>
      </c>
      <c r="E509" s="30" t="s">
        <v>63</v>
      </c>
      <c r="F509" s="31"/>
    </row>
    <row r="510" spans="1:6" ht="14.25" customHeight="1">
      <c r="A510" s="27">
        <v>41893.5</v>
      </c>
      <c r="B510" s="28">
        <v>2109.2648749999998</v>
      </c>
      <c r="C510" s="29">
        <v>88.029583333333306</v>
      </c>
      <c r="D510" s="30">
        <f t="shared" si="0"/>
        <v>9</v>
      </c>
      <c r="E510" s="30" t="s">
        <v>63</v>
      </c>
      <c r="F510" s="31"/>
    </row>
    <row r="511" spans="1:6" ht="14.25" customHeight="1">
      <c r="A511" s="27">
        <v>41894</v>
      </c>
      <c r="B511" s="28">
        <v>1848.3395416666599</v>
      </c>
      <c r="C511" s="29">
        <v>51.335833333333298</v>
      </c>
      <c r="D511" s="30">
        <f t="shared" si="0"/>
        <v>9</v>
      </c>
      <c r="E511" s="30" t="s">
        <v>63</v>
      </c>
      <c r="F511" s="31"/>
    </row>
    <row r="512" spans="1:6" ht="14.25" customHeight="1">
      <c r="A512" s="27">
        <v>41894.5</v>
      </c>
      <c r="B512" s="28">
        <v>2107.09733333333</v>
      </c>
      <c r="C512" s="29">
        <v>65.329583333333304</v>
      </c>
      <c r="D512" s="30">
        <f t="shared" si="0"/>
        <v>9</v>
      </c>
      <c r="E512" s="30" t="s">
        <v>63</v>
      </c>
      <c r="F512" s="31"/>
    </row>
    <row r="513" spans="1:6" ht="14.25" customHeight="1">
      <c r="A513" s="27">
        <v>41895</v>
      </c>
      <c r="B513" s="28">
        <v>2006.9661249999999</v>
      </c>
      <c r="C513" s="29">
        <v>53.769999999999897</v>
      </c>
      <c r="D513" s="30">
        <f t="shared" si="0"/>
        <v>9</v>
      </c>
      <c r="E513" s="30" t="s">
        <v>63</v>
      </c>
      <c r="F513" s="31"/>
    </row>
    <row r="514" spans="1:6" ht="14.25" customHeight="1">
      <c r="A514" s="27">
        <v>41895.5</v>
      </c>
      <c r="B514" s="28">
        <v>2248.7629999999999</v>
      </c>
      <c r="C514" s="29">
        <v>63.956999999999901</v>
      </c>
      <c r="D514" s="30">
        <f t="shared" si="0"/>
        <v>9</v>
      </c>
      <c r="E514" s="30" t="s">
        <v>63</v>
      </c>
      <c r="F514" s="31"/>
    </row>
    <row r="515" spans="1:6" ht="14.25" customHeight="1">
      <c r="A515" s="27">
        <v>41896</v>
      </c>
      <c r="B515" s="28">
        <v>1784.0219999999999</v>
      </c>
      <c r="C515" s="29">
        <v>51.338749999999997</v>
      </c>
      <c r="D515" s="30">
        <f t="shared" si="0"/>
        <v>9</v>
      </c>
      <c r="E515" s="30" t="s">
        <v>63</v>
      </c>
      <c r="F515" s="31"/>
    </row>
    <row r="516" spans="1:6" ht="14.25" customHeight="1">
      <c r="A516" s="27">
        <v>41896.5</v>
      </c>
      <c r="B516" s="28">
        <v>2240.7224999999999</v>
      </c>
      <c r="C516" s="29">
        <v>54.9345833333333</v>
      </c>
      <c r="D516" s="30">
        <f t="shared" si="0"/>
        <v>9</v>
      </c>
      <c r="E516" s="30" t="s">
        <v>63</v>
      </c>
      <c r="F516" s="31"/>
    </row>
    <row r="517" spans="1:6" ht="14.25" customHeight="1">
      <c r="A517" s="27">
        <v>41897</v>
      </c>
      <c r="B517" s="28">
        <v>1836.4853333333299</v>
      </c>
      <c r="C517" s="29">
        <v>34.522500000000001</v>
      </c>
      <c r="D517" s="30">
        <f t="shared" si="0"/>
        <v>9</v>
      </c>
      <c r="E517" s="30" t="s">
        <v>63</v>
      </c>
      <c r="F517" s="31"/>
    </row>
    <row r="518" spans="1:6" ht="14.25" customHeight="1">
      <c r="A518" s="27">
        <v>41897.5</v>
      </c>
      <c r="B518" s="28">
        <v>2042.4563333333299</v>
      </c>
      <c r="C518" s="29">
        <v>54.936250000000001</v>
      </c>
      <c r="D518" s="30">
        <f t="shared" si="0"/>
        <v>9</v>
      </c>
      <c r="E518" s="30" t="s">
        <v>63</v>
      </c>
      <c r="F518" s="31"/>
    </row>
    <row r="519" spans="1:6" ht="14.25" customHeight="1">
      <c r="A519" s="27">
        <v>41898</v>
      </c>
      <c r="B519" s="28">
        <v>2023.1317916666601</v>
      </c>
      <c r="C519" s="29">
        <v>51.0729166666666</v>
      </c>
      <c r="D519" s="30">
        <f t="shared" si="0"/>
        <v>9</v>
      </c>
      <c r="E519" s="30" t="s">
        <v>63</v>
      </c>
      <c r="F519" s="31"/>
    </row>
    <row r="520" spans="1:6" ht="14.25" customHeight="1">
      <c r="A520" s="27">
        <v>41898.5</v>
      </c>
      <c r="B520" s="28">
        <v>2365.6989999999901</v>
      </c>
      <c r="C520" s="29">
        <v>52.2945833333333</v>
      </c>
      <c r="D520" s="30">
        <f t="shared" si="0"/>
        <v>9</v>
      </c>
      <c r="E520" s="30" t="s">
        <v>63</v>
      </c>
      <c r="F520" s="31"/>
    </row>
    <row r="521" spans="1:6" ht="14.25" customHeight="1">
      <c r="A521" s="27">
        <v>41899</v>
      </c>
      <c r="B521" s="28">
        <v>2014.6587499999901</v>
      </c>
      <c r="C521" s="29">
        <v>44.726666666666603</v>
      </c>
      <c r="D521" s="30">
        <f t="shared" si="0"/>
        <v>9</v>
      </c>
      <c r="E521" s="30" t="s">
        <v>63</v>
      </c>
      <c r="F521" s="31"/>
    </row>
    <row r="522" spans="1:6" ht="14.25" customHeight="1">
      <c r="A522" s="27">
        <v>41899.5</v>
      </c>
      <c r="B522" s="28">
        <v>2307.1498749999901</v>
      </c>
      <c r="C522" s="29">
        <v>77.517499999999998</v>
      </c>
      <c r="D522" s="30">
        <f t="shared" si="0"/>
        <v>9</v>
      </c>
      <c r="E522" s="30" t="s">
        <v>63</v>
      </c>
      <c r="F522" s="31"/>
    </row>
    <row r="523" spans="1:6" ht="14.25" customHeight="1">
      <c r="A523" s="27">
        <v>41900</v>
      </c>
      <c r="B523" s="28">
        <v>2004.1671249999999</v>
      </c>
      <c r="C523" s="29">
        <v>49.554583333333298</v>
      </c>
      <c r="D523" s="30">
        <f t="shared" si="0"/>
        <v>9</v>
      </c>
      <c r="E523" s="30" t="s">
        <v>63</v>
      </c>
      <c r="F523" s="31"/>
    </row>
    <row r="524" spans="1:6" ht="14.25" customHeight="1">
      <c r="A524" s="27">
        <v>41900.5</v>
      </c>
      <c r="B524" s="28">
        <v>2271.43324999999</v>
      </c>
      <c r="C524" s="29">
        <v>52.442916666666598</v>
      </c>
      <c r="D524" s="30">
        <f t="shared" si="0"/>
        <v>9</v>
      </c>
      <c r="E524" s="30" t="s">
        <v>63</v>
      </c>
      <c r="F524" s="31"/>
    </row>
    <row r="525" spans="1:6" ht="14.25" customHeight="1">
      <c r="A525" s="27">
        <v>41901</v>
      </c>
      <c r="B525" s="28">
        <v>1920.9021250000001</v>
      </c>
      <c r="C525" s="29">
        <v>49.8287499999999</v>
      </c>
      <c r="D525" s="30">
        <f t="shared" si="0"/>
        <v>9</v>
      </c>
      <c r="E525" s="30" t="s">
        <v>63</v>
      </c>
      <c r="F525" s="31"/>
    </row>
    <row r="526" spans="1:6" ht="14.25" customHeight="1">
      <c r="A526" s="27">
        <v>41901.5</v>
      </c>
      <c r="B526" s="28">
        <v>2218.1039999999998</v>
      </c>
      <c r="C526" s="29">
        <v>67.549583333333302</v>
      </c>
      <c r="D526" s="30">
        <f t="shared" si="0"/>
        <v>9</v>
      </c>
      <c r="E526" s="30" t="s">
        <v>63</v>
      </c>
      <c r="F526" s="31"/>
    </row>
    <row r="527" spans="1:6" ht="14.25" customHeight="1">
      <c r="A527" s="27">
        <v>41902</v>
      </c>
      <c r="B527" s="28">
        <v>1970.1035833333301</v>
      </c>
      <c r="C527" s="29">
        <v>48.207500000000003</v>
      </c>
      <c r="D527" s="30">
        <f t="shared" si="0"/>
        <v>9</v>
      </c>
      <c r="E527" s="30" t="s">
        <v>63</v>
      </c>
      <c r="F527" s="31"/>
    </row>
    <row r="528" spans="1:6" ht="14.25" customHeight="1">
      <c r="A528" s="27">
        <v>41902.5</v>
      </c>
      <c r="B528" s="28">
        <v>2213.6470416666598</v>
      </c>
      <c r="C528" s="29">
        <v>46.808749999999897</v>
      </c>
      <c r="D528" s="30">
        <f t="shared" si="0"/>
        <v>9</v>
      </c>
      <c r="E528" s="30" t="s">
        <v>63</v>
      </c>
      <c r="F528" s="31"/>
    </row>
    <row r="529" spans="1:6" ht="14.25" customHeight="1">
      <c r="A529" s="27">
        <v>41903</v>
      </c>
      <c r="B529" s="28">
        <v>1732.7019583333299</v>
      </c>
      <c r="C529" s="29">
        <v>45.873750000000001</v>
      </c>
      <c r="D529" s="30">
        <f t="shared" si="0"/>
        <v>9</v>
      </c>
      <c r="E529" s="30" t="s">
        <v>63</v>
      </c>
      <c r="F529" s="31"/>
    </row>
    <row r="530" spans="1:6" ht="14.25" customHeight="1">
      <c r="A530" s="27">
        <v>41903.5</v>
      </c>
      <c r="B530" s="28">
        <v>1933.2025000000001</v>
      </c>
      <c r="C530" s="29">
        <v>47.7245833333333</v>
      </c>
      <c r="D530" s="30">
        <f t="shared" si="0"/>
        <v>9</v>
      </c>
      <c r="E530" s="30" t="s">
        <v>63</v>
      </c>
      <c r="F530" s="31"/>
    </row>
    <row r="531" spans="1:6" ht="14.25" customHeight="1">
      <c r="A531" s="27">
        <v>41904</v>
      </c>
      <c r="B531" s="28">
        <v>1784.0386999999901</v>
      </c>
      <c r="C531" s="29">
        <v>28.845999999999901</v>
      </c>
      <c r="D531" s="30">
        <f t="shared" si="0"/>
        <v>9</v>
      </c>
      <c r="E531" s="30" t="s">
        <v>63</v>
      </c>
      <c r="F531" s="31"/>
    </row>
    <row r="532" spans="1:6" ht="14.25" customHeight="1">
      <c r="A532" s="27">
        <v>41904.5</v>
      </c>
      <c r="B532" s="28">
        <v>2104.9902499999998</v>
      </c>
      <c r="C532" s="29">
        <v>60.244583333333303</v>
      </c>
      <c r="D532" s="30">
        <f t="shared" si="0"/>
        <v>9</v>
      </c>
      <c r="E532" s="30" t="s">
        <v>63</v>
      </c>
      <c r="F532" s="31"/>
    </row>
    <row r="533" spans="1:6" ht="14.25" customHeight="1">
      <c r="A533" s="27">
        <v>41905</v>
      </c>
      <c r="B533" s="28">
        <v>1969.7938125000001</v>
      </c>
      <c r="C533" s="29">
        <v>36.316249999999997</v>
      </c>
      <c r="D533" s="30">
        <f t="shared" si="0"/>
        <v>9</v>
      </c>
      <c r="E533" s="30" t="s">
        <v>63</v>
      </c>
      <c r="F533" s="31"/>
    </row>
    <row r="534" spans="1:6" ht="14.25" customHeight="1">
      <c r="A534" s="27">
        <v>41905.5</v>
      </c>
      <c r="B534" s="28">
        <v>2124.48358333333</v>
      </c>
      <c r="C534" s="29">
        <v>44.537499999999902</v>
      </c>
      <c r="D534" s="30">
        <f t="shared" si="0"/>
        <v>9</v>
      </c>
      <c r="E534" s="30" t="s">
        <v>63</v>
      </c>
      <c r="F534" s="31"/>
    </row>
    <row r="535" spans="1:6" ht="14.25" customHeight="1">
      <c r="A535" s="27">
        <v>41906</v>
      </c>
      <c r="B535" s="28">
        <v>1837.43941666666</v>
      </c>
      <c r="C535" s="29">
        <v>34.553333333333299</v>
      </c>
      <c r="D535" s="30">
        <f t="shared" si="0"/>
        <v>9</v>
      </c>
      <c r="E535" s="30" t="s">
        <v>63</v>
      </c>
      <c r="F535" s="31"/>
    </row>
    <row r="536" spans="1:6" ht="14.25" customHeight="1">
      <c r="A536" s="27">
        <v>41906.5</v>
      </c>
      <c r="B536" s="28">
        <v>2198.0576249999999</v>
      </c>
      <c r="C536" s="29">
        <v>53.402499999999897</v>
      </c>
      <c r="D536" s="30">
        <f t="shared" si="0"/>
        <v>9</v>
      </c>
      <c r="E536" s="30" t="s">
        <v>63</v>
      </c>
      <c r="F536" s="31"/>
    </row>
    <row r="537" spans="1:6" ht="14.25" customHeight="1">
      <c r="A537" s="27">
        <v>41907</v>
      </c>
      <c r="B537" s="28">
        <v>1935.0042083333301</v>
      </c>
      <c r="C537" s="29">
        <v>50.355833333333301</v>
      </c>
      <c r="D537" s="30">
        <f t="shared" si="0"/>
        <v>9</v>
      </c>
      <c r="E537" s="30" t="s">
        <v>63</v>
      </c>
      <c r="F537" s="31"/>
    </row>
    <row r="538" spans="1:6" ht="14.25" customHeight="1">
      <c r="A538" s="27">
        <v>41907.5</v>
      </c>
      <c r="B538" s="28">
        <v>2156.9343749999998</v>
      </c>
      <c r="C538" s="29">
        <v>59.463749999999997</v>
      </c>
      <c r="D538" s="30">
        <f t="shared" si="0"/>
        <v>9</v>
      </c>
      <c r="E538" s="30" t="s">
        <v>63</v>
      </c>
      <c r="F538" s="31"/>
    </row>
    <row r="539" spans="1:6" ht="14.25" customHeight="1">
      <c r="A539" s="27">
        <v>41908</v>
      </c>
      <c r="B539" s="28">
        <v>1926.1875</v>
      </c>
      <c r="C539" s="29">
        <v>50.248333333333299</v>
      </c>
      <c r="D539" s="30">
        <f t="shared" si="0"/>
        <v>9</v>
      </c>
      <c r="E539" s="30" t="s">
        <v>63</v>
      </c>
      <c r="F539" s="31"/>
    </row>
    <row r="540" spans="1:6" ht="14.25" customHeight="1">
      <c r="A540" s="27">
        <v>41908.5</v>
      </c>
      <c r="B540" s="28">
        <v>2214.9516250000001</v>
      </c>
      <c r="C540" s="29">
        <v>52.935416666666598</v>
      </c>
      <c r="D540" s="30">
        <f t="shared" si="0"/>
        <v>9</v>
      </c>
      <c r="E540" s="30" t="s">
        <v>63</v>
      </c>
      <c r="F540" s="31"/>
    </row>
    <row r="541" spans="1:6" ht="14.25" customHeight="1">
      <c r="A541" s="27">
        <v>41909</v>
      </c>
      <c r="B541" s="28">
        <v>1951.0851250000001</v>
      </c>
      <c r="C541" s="29">
        <v>61.705833333333302</v>
      </c>
      <c r="D541" s="30">
        <f t="shared" si="0"/>
        <v>9</v>
      </c>
      <c r="E541" s="30" t="s">
        <v>63</v>
      </c>
      <c r="F541" s="31"/>
    </row>
    <row r="542" spans="1:6" ht="14.25" customHeight="1">
      <c r="A542" s="27">
        <v>41909.5</v>
      </c>
      <c r="B542" s="28">
        <v>2127.3627916666601</v>
      </c>
      <c r="C542" s="29">
        <v>63.655416666666603</v>
      </c>
      <c r="D542" s="30">
        <f t="shared" si="0"/>
        <v>9</v>
      </c>
      <c r="E542" s="30" t="s">
        <v>63</v>
      </c>
      <c r="F542" s="31"/>
    </row>
    <row r="543" spans="1:6" ht="14.25" customHeight="1">
      <c r="A543" s="27">
        <v>41910</v>
      </c>
      <c r="B543" s="28">
        <v>1725.21108333333</v>
      </c>
      <c r="C543" s="29">
        <v>55.837083333333297</v>
      </c>
      <c r="D543" s="30">
        <f t="shared" si="0"/>
        <v>9</v>
      </c>
      <c r="E543" s="30" t="s">
        <v>63</v>
      </c>
      <c r="F543" s="31"/>
    </row>
    <row r="544" spans="1:6" ht="14.25" customHeight="1">
      <c r="A544" s="27">
        <v>41910.5</v>
      </c>
      <c r="B544" s="28">
        <v>1899.99741666666</v>
      </c>
      <c r="C544" s="29">
        <v>51.783333333333303</v>
      </c>
      <c r="D544" s="30">
        <f t="shared" si="0"/>
        <v>9</v>
      </c>
      <c r="E544" s="30" t="s">
        <v>63</v>
      </c>
      <c r="F544" s="31"/>
    </row>
    <row r="545" spans="1:6" ht="14.25" customHeight="1">
      <c r="A545" s="27">
        <v>41911</v>
      </c>
      <c r="B545" s="28">
        <v>1602.6900416666599</v>
      </c>
      <c r="C545" s="29">
        <v>51.994999999999997</v>
      </c>
      <c r="D545" s="30">
        <f t="shared" si="0"/>
        <v>9</v>
      </c>
      <c r="E545" s="30" t="s">
        <v>63</v>
      </c>
      <c r="F545" s="31"/>
    </row>
    <row r="546" spans="1:6" ht="14.25" customHeight="1">
      <c r="A546" s="27">
        <v>41911.5</v>
      </c>
      <c r="B546" s="28">
        <v>1989.90491666666</v>
      </c>
      <c r="C546" s="29">
        <v>60.637499999999903</v>
      </c>
      <c r="D546" s="30">
        <f t="shared" si="0"/>
        <v>9</v>
      </c>
      <c r="E546" s="30" t="s">
        <v>63</v>
      </c>
      <c r="F546" s="31"/>
    </row>
    <row r="547" spans="1:6" ht="14.25" customHeight="1">
      <c r="A547" s="27">
        <v>41912</v>
      </c>
      <c r="B547" s="28">
        <v>1684.1917083333301</v>
      </c>
      <c r="C547" s="29">
        <v>44.738750000000003</v>
      </c>
      <c r="D547" s="30">
        <f t="shared" si="0"/>
        <v>9</v>
      </c>
      <c r="E547" s="30" t="s">
        <v>63</v>
      </c>
      <c r="F547" s="31"/>
    </row>
    <row r="548" spans="1:6" ht="14.25" customHeight="1">
      <c r="A548" s="27">
        <v>41912.5</v>
      </c>
      <c r="B548" s="28">
        <v>1953.3324583333299</v>
      </c>
      <c r="C548" s="29">
        <v>59.0162499999999</v>
      </c>
      <c r="D548" s="30">
        <f t="shared" si="0"/>
        <v>9</v>
      </c>
      <c r="E548" s="30" t="s">
        <v>63</v>
      </c>
      <c r="F548" s="31"/>
    </row>
    <row r="549" spans="1:6" ht="14.25" customHeight="1">
      <c r="A549" s="27">
        <v>41913</v>
      </c>
      <c r="B549" s="28">
        <v>2007.6444999999901</v>
      </c>
      <c r="C549" s="29">
        <v>41.709600000000002</v>
      </c>
      <c r="D549" s="30">
        <f t="shared" si="0"/>
        <v>10</v>
      </c>
      <c r="E549" s="30" t="s">
        <v>63</v>
      </c>
      <c r="F549" s="31"/>
    </row>
    <row r="550" spans="1:6" ht="14.25" customHeight="1">
      <c r="A550" s="27">
        <v>41913.5</v>
      </c>
      <c r="B550" s="28">
        <v>2220.78666666666</v>
      </c>
      <c r="C550" s="29">
        <v>56.280833333333298</v>
      </c>
      <c r="D550" s="30">
        <f t="shared" si="0"/>
        <v>10</v>
      </c>
      <c r="E550" s="30" t="s">
        <v>63</v>
      </c>
      <c r="F550" s="31"/>
    </row>
    <row r="551" spans="1:6" ht="14.25" customHeight="1">
      <c r="A551" s="27">
        <v>41914</v>
      </c>
      <c r="B551" s="28">
        <v>1886.12816666666</v>
      </c>
      <c r="C551" s="29">
        <v>35.242249999999999</v>
      </c>
      <c r="D551" s="30">
        <f t="shared" si="0"/>
        <v>10</v>
      </c>
      <c r="E551" s="30" t="s">
        <v>63</v>
      </c>
      <c r="F551" s="31"/>
    </row>
    <row r="552" spans="1:6" ht="14.25" customHeight="1">
      <c r="A552" s="27">
        <v>41914.5</v>
      </c>
      <c r="B552" s="28">
        <v>2790.45141666666</v>
      </c>
      <c r="C552" s="29">
        <v>73.400666666666595</v>
      </c>
      <c r="D552" s="30">
        <f t="shared" si="0"/>
        <v>10</v>
      </c>
      <c r="E552" s="30" t="s">
        <v>63</v>
      </c>
      <c r="F552" s="31"/>
    </row>
    <row r="553" spans="1:6" ht="14.25" customHeight="1">
      <c r="A553" s="27">
        <v>41915</v>
      </c>
      <c r="B553" s="28">
        <v>1962.5399583333301</v>
      </c>
      <c r="C553" s="29">
        <v>64.428083333333305</v>
      </c>
      <c r="D553" s="30">
        <f t="shared" si="0"/>
        <v>10</v>
      </c>
      <c r="E553" s="30" t="s">
        <v>63</v>
      </c>
      <c r="F553" s="31"/>
    </row>
    <row r="554" spans="1:6" ht="14.25" customHeight="1">
      <c r="A554" s="27">
        <v>41915.5</v>
      </c>
      <c r="B554" s="28">
        <v>2332.38454166666</v>
      </c>
      <c r="C554" s="29">
        <v>75.952249999999907</v>
      </c>
      <c r="D554" s="30">
        <f t="shared" si="0"/>
        <v>10</v>
      </c>
      <c r="E554" s="30" t="s">
        <v>63</v>
      </c>
      <c r="F554" s="31"/>
    </row>
    <row r="555" spans="1:6" ht="14.25" customHeight="1">
      <c r="A555" s="27">
        <v>41916</v>
      </c>
      <c r="B555" s="28">
        <v>2132.88175</v>
      </c>
      <c r="C555" s="29">
        <v>53.532083333333297</v>
      </c>
      <c r="D555" s="30">
        <f t="shared" si="0"/>
        <v>10</v>
      </c>
      <c r="E555" s="30" t="s">
        <v>63</v>
      </c>
      <c r="F555" s="31"/>
    </row>
    <row r="556" spans="1:6" ht="14.25" customHeight="1">
      <c r="A556" s="27">
        <v>41916.5</v>
      </c>
      <c r="B556" s="28">
        <v>2626.2460416666599</v>
      </c>
      <c r="C556" s="29">
        <v>70.233333333333306</v>
      </c>
      <c r="D556" s="30">
        <f t="shared" si="0"/>
        <v>10</v>
      </c>
      <c r="E556" s="30" t="s">
        <v>63</v>
      </c>
      <c r="F556" s="31"/>
    </row>
    <row r="557" spans="1:6" ht="14.25" customHeight="1">
      <c r="A557" s="27">
        <v>41917</v>
      </c>
      <c r="B557" s="28">
        <v>2052.8806666666601</v>
      </c>
      <c r="C557" s="29">
        <v>43.792499999999997</v>
      </c>
      <c r="D557" s="30">
        <f t="shared" si="0"/>
        <v>10</v>
      </c>
      <c r="E557" s="30" t="s">
        <v>63</v>
      </c>
      <c r="F557" s="31"/>
    </row>
    <row r="558" spans="1:6" ht="14.25" customHeight="1">
      <c r="A558" s="27">
        <v>41917.5</v>
      </c>
      <c r="B558" s="28">
        <v>1989.07779166666</v>
      </c>
      <c r="C558" s="29">
        <v>43.967916666666603</v>
      </c>
      <c r="D558" s="30">
        <f t="shared" si="0"/>
        <v>10</v>
      </c>
      <c r="E558" s="30" t="s">
        <v>63</v>
      </c>
      <c r="F558" s="31"/>
    </row>
    <row r="559" spans="1:6" ht="14.25" customHeight="1">
      <c r="A559" s="27">
        <v>41918</v>
      </c>
      <c r="B559" s="28">
        <v>1942.3025416666601</v>
      </c>
      <c r="C559" s="29">
        <v>51.145000000000003</v>
      </c>
      <c r="D559" s="30">
        <f t="shared" si="0"/>
        <v>10</v>
      </c>
      <c r="E559" s="30" t="s">
        <v>63</v>
      </c>
      <c r="F559" s="31"/>
    </row>
    <row r="560" spans="1:6" ht="14.25" customHeight="1">
      <c r="A560" s="27">
        <v>41918.5</v>
      </c>
      <c r="B560" s="28">
        <v>2247.8567916666598</v>
      </c>
      <c r="C560" s="29">
        <v>44.225833333333298</v>
      </c>
      <c r="D560" s="30">
        <f t="shared" si="0"/>
        <v>10</v>
      </c>
      <c r="E560" s="30" t="s">
        <v>63</v>
      </c>
      <c r="F560" s="31"/>
    </row>
    <row r="561" spans="1:6" ht="14.25" customHeight="1">
      <c r="A561" s="27">
        <v>41919</v>
      </c>
      <c r="B561" s="28">
        <v>2029.9478749999901</v>
      </c>
      <c r="C561" s="29">
        <v>62.532499999999999</v>
      </c>
      <c r="D561" s="30">
        <f t="shared" si="0"/>
        <v>10</v>
      </c>
      <c r="E561" s="30" t="s">
        <v>63</v>
      </c>
      <c r="F561" s="31"/>
    </row>
    <row r="562" spans="1:6" ht="14.25" customHeight="1">
      <c r="A562" s="27">
        <v>41919.5</v>
      </c>
      <c r="B562" s="28">
        <v>2304.0392916666601</v>
      </c>
      <c r="C562" s="29">
        <v>83.460833333333298</v>
      </c>
      <c r="D562" s="30">
        <f t="shared" si="0"/>
        <v>10</v>
      </c>
      <c r="E562" s="30" t="s">
        <v>63</v>
      </c>
      <c r="F562" s="31"/>
    </row>
    <row r="563" spans="1:6" ht="14.25" customHeight="1">
      <c r="A563" s="27">
        <v>41920</v>
      </c>
      <c r="B563" s="28">
        <v>1755.5350416666599</v>
      </c>
      <c r="C563" s="29">
        <v>58.622916666666598</v>
      </c>
      <c r="D563" s="30">
        <f t="shared" si="0"/>
        <v>10</v>
      </c>
      <c r="E563" s="30" t="s">
        <v>63</v>
      </c>
      <c r="F563" s="31"/>
    </row>
    <row r="564" spans="1:6" ht="14.25" customHeight="1">
      <c r="A564" s="27">
        <v>41920.5</v>
      </c>
      <c r="B564" s="28">
        <v>2048.3871666666601</v>
      </c>
      <c r="C564" s="29">
        <v>66.830833333333302</v>
      </c>
      <c r="D564" s="30">
        <f t="shared" si="0"/>
        <v>10</v>
      </c>
      <c r="E564" s="30" t="s">
        <v>63</v>
      </c>
      <c r="F564" s="31"/>
    </row>
    <row r="565" spans="1:6" ht="14.25" customHeight="1">
      <c r="A565" s="27">
        <v>41921</v>
      </c>
      <c r="B565" s="28">
        <v>1943.12725</v>
      </c>
      <c r="C565" s="29">
        <v>53.835833333333298</v>
      </c>
      <c r="D565" s="30">
        <f t="shared" si="0"/>
        <v>10</v>
      </c>
      <c r="E565" s="30" t="s">
        <v>63</v>
      </c>
      <c r="F565" s="31"/>
    </row>
    <row r="566" spans="1:6" ht="14.25" customHeight="1">
      <c r="A566" s="27">
        <v>41921.5</v>
      </c>
      <c r="B566" s="28">
        <v>2243.9492500000001</v>
      </c>
      <c r="C566" s="29">
        <v>68.947500000000005</v>
      </c>
      <c r="D566" s="30">
        <f t="shared" si="0"/>
        <v>10</v>
      </c>
      <c r="E566" s="30" t="s">
        <v>63</v>
      </c>
      <c r="F566" s="31"/>
    </row>
    <row r="567" spans="1:6" ht="14.25" customHeight="1">
      <c r="A567" s="27">
        <v>41922</v>
      </c>
      <c r="B567" s="28">
        <v>1881.1257083333301</v>
      </c>
      <c r="C567" s="29">
        <v>60.918333333333301</v>
      </c>
      <c r="D567" s="30">
        <f t="shared" si="0"/>
        <v>10</v>
      </c>
      <c r="E567" s="30" t="s">
        <v>63</v>
      </c>
      <c r="F567" s="31"/>
    </row>
    <row r="568" spans="1:6" ht="14.25" customHeight="1">
      <c r="A568" s="27">
        <v>41922.5</v>
      </c>
      <c r="B568" s="28">
        <v>2096.1401249999999</v>
      </c>
      <c r="C568" s="29">
        <v>65.825000000000003</v>
      </c>
      <c r="D568" s="30">
        <f t="shared" si="0"/>
        <v>10</v>
      </c>
      <c r="E568" s="30" t="s">
        <v>63</v>
      </c>
      <c r="F568" s="31"/>
    </row>
    <row r="569" spans="1:6" ht="14.25" customHeight="1">
      <c r="A569" s="27">
        <v>41923</v>
      </c>
      <c r="B569" s="28">
        <v>1722.9338333333301</v>
      </c>
      <c r="C569" s="29">
        <v>45.246666666666599</v>
      </c>
      <c r="D569" s="30">
        <f t="shared" si="0"/>
        <v>10</v>
      </c>
      <c r="E569" s="30" t="s">
        <v>63</v>
      </c>
      <c r="F569" s="31"/>
    </row>
    <row r="570" spans="1:6" ht="14.25" customHeight="1">
      <c r="A570" s="27">
        <v>41923.5</v>
      </c>
      <c r="B570" s="28">
        <v>2293.70854166666</v>
      </c>
      <c r="C570" s="29">
        <v>93.789166666666603</v>
      </c>
      <c r="D570" s="30">
        <f t="shared" si="0"/>
        <v>10</v>
      </c>
      <c r="E570" s="30" t="s">
        <v>63</v>
      </c>
      <c r="F570" s="31"/>
    </row>
    <row r="571" spans="1:6" ht="14.25" customHeight="1">
      <c r="A571" s="27">
        <v>41924</v>
      </c>
      <c r="B571" s="28">
        <v>1850.04408333333</v>
      </c>
      <c r="C571" s="29">
        <v>45.956666666666599</v>
      </c>
      <c r="D571" s="30">
        <f t="shared" si="0"/>
        <v>10</v>
      </c>
      <c r="E571" s="30" t="s">
        <v>63</v>
      </c>
      <c r="F571" s="31"/>
    </row>
    <row r="572" spans="1:6" ht="14.25" customHeight="1">
      <c r="A572" s="27">
        <v>41924.5</v>
      </c>
      <c r="B572" s="28">
        <v>2374.0641666666602</v>
      </c>
      <c r="C572" s="29">
        <v>71.999166666666596</v>
      </c>
      <c r="D572" s="30">
        <f t="shared" si="0"/>
        <v>10</v>
      </c>
      <c r="E572" s="30" t="s">
        <v>63</v>
      </c>
      <c r="F572" s="31"/>
    </row>
    <row r="573" spans="1:6" ht="14.25" customHeight="1">
      <c r="A573" s="27">
        <v>41925</v>
      </c>
      <c r="B573" s="28">
        <v>1611.22</v>
      </c>
      <c r="C573" s="29">
        <v>37.198749999999997</v>
      </c>
      <c r="D573" s="30">
        <f t="shared" si="0"/>
        <v>10</v>
      </c>
      <c r="E573" s="30" t="s">
        <v>63</v>
      </c>
      <c r="F573" s="31"/>
    </row>
    <row r="574" spans="1:6" ht="14.25" customHeight="1">
      <c r="A574" s="27">
        <v>41925.5</v>
      </c>
      <c r="B574" s="28">
        <v>1846.55791666666</v>
      </c>
      <c r="C574" s="29">
        <v>52.446666666666601</v>
      </c>
      <c r="D574" s="30">
        <f t="shared" si="0"/>
        <v>10</v>
      </c>
      <c r="E574" s="30" t="s">
        <v>63</v>
      </c>
      <c r="F574" s="31"/>
    </row>
    <row r="575" spans="1:6" ht="14.25" customHeight="1">
      <c r="A575" s="27">
        <v>41926</v>
      </c>
      <c r="B575" s="28">
        <v>1799.310375</v>
      </c>
      <c r="C575" s="29">
        <v>42.499166666666603</v>
      </c>
      <c r="D575" s="30">
        <f t="shared" si="0"/>
        <v>10</v>
      </c>
      <c r="E575" s="30" t="s">
        <v>63</v>
      </c>
      <c r="F575" s="31"/>
    </row>
    <row r="576" spans="1:6" ht="14.25" customHeight="1">
      <c r="A576" s="27">
        <v>41926.5</v>
      </c>
      <c r="B576" s="28">
        <v>2070.2994583333302</v>
      </c>
      <c r="C576" s="29">
        <v>63.807499999999997</v>
      </c>
      <c r="D576" s="30">
        <f t="shared" si="0"/>
        <v>10</v>
      </c>
      <c r="E576" s="30" t="s">
        <v>63</v>
      </c>
      <c r="F576" s="31"/>
    </row>
    <row r="577" spans="1:6" ht="14.25" customHeight="1">
      <c r="A577" s="27">
        <v>41927</v>
      </c>
      <c r="B577" s="28">
        <v>1832.39116666666</v>
      </c>
      <c r="C577" s="29">
        <v>54.576666666666597</v>
      </c>
      <c r="D577" s="30">
        <f t="shared" si="0"/>
        <v>10</v>
      </c>
      <c r="E577" s="30" t="s">
        <v>63</v>
      </c>
      <c r="F577" s="31"/>
    </row>
    <row r="578" spans="1:6" ht="14.25" customHeight="1">
      <c r="A578" s="27">
        <v>41927.5</v>
      </c>
      <c r="B578" s="28">
        <v>2099.4979583333302</v>
      </c>
      <c r="C578" s="29">
        <v>55.982500000000002</v>
      </c>
      <c r="D578" s="30">
        <f t="shared" si="0"/>
        <v>10</v>
      </c>
      <c r="E578" s="30" t="s">
        <v>63</v>
      </c>
      <c r="F578" s="31"/>
    </row>
    <row r="579" spans="1:6" ht="14.25" customHeight="1">
      <c r="A579" s="27">
        <v>41928</v>
      </c>
      <c r="B579" s="28">
        <v>1845.81924999999</v>
      </c>
      <c r="C579" s="29">
        <v>44.299166666666601</v>
      </c>
      <c r="D579" s="30">
        <f t="shared" si="0"/>
        <v>10</v>
      </c>
      <c r="E579" s="30" t="s">
        <v>63</v>
      </c>
      <c r="F579" s="31"/>
    </row>
    <row r="580" spans="1:6" ht="14.25" customHeight="1">
      <c r="A580" s="27">
        <v>41928.5</v>
      </c>
      <c r="B580" s="28">
        <v>2042.6991666666599</v>
      </c>
      <c r="C580" s="29">
        <v>59.989166666666598</v>
      </c>
      <c r="D580" s="30">
        <f t="shared" si="0"/>
        <v>10</v>
      </c>
      <c r="E580" s="30" t="s">
        <v>63</v>
      </c>
      <c r="F580" s="31"/>
    </row>
    <row r="581" spans="1:6" ht="14.25" customHeight="1">
      <c r="A581" s="27">
        <v>41929</v>
      </c>
      <c r="B581" s="28">
        <v>1838.79779166666</v>
      </c>
      <c r="C581" s="29">
        <v>51.032916666666601</v>
      </c>
      <c r="D581" s="30">
        <f t="shared" si="0"/>
        <v>10</v>
      </c>
      <c r="E581" s="30" t="s">
        <v>63</v>
      </c>
      <c r="F581" s="31"/>
    </row>
    <row r="582" spans="1:6" ht="14.25" customHeight="1">
      <c r="A582" s="27">
        <v>41929.5</v>
      </c>
      <c r="B582" s="28">
        <v>2088.8355833333299</v>
      </c>
      <c r="C582" s="29">
        <v>64.219166666666595</v>
      </c>
      <c r="D582" s="30">
        <f t="shared" si="0"/>
        <v>10</v>
      </c>
      <c r="E582" s="30" t="s">
        <v>63</v>
      </c>
      <c r="F582" s="31"/>
    </row>
    <row r="583" spans="1:6" ht="14.25" customHeight="1">
      <c r="A583" s="27">
        <v>41930</v>
      </c>
      <c r="B583" s="28">
        <v>1883.367125</v>
      </c>
      <c r="C583" s="29">
        <v>71.835833333333298</v>
      </c>
      <c r="D583" s="30">
        <f t="shared" si="0"/>
        <v>10</v>
      </c>
      <c r="E583" s="30" t="s">
        <v>63</v>
      </c>
      <c r="F583" s="31"/>
    </row>
    <row r="584" spans="1:6" ht="14.25" customHeight="1">
      <c r="A584" s="27">
        <v>41930.5</v>
      </c>
      <c r="B584" s="28">
        <v>2092.3713333333299</v>
      </c>
      <c r="C584" s="29">
        <v>76.037499999999994</v>
      </c>
      <c r="D584" s="30">
        <f t="shared" si="0"/>
        <v>10</v>
      </c>
      <c r="E584" s="30" t="s">
        <v>63</v>
      </c>
      <c r="F584" s="31"/>
    </row>
    <row r="585" spans="1:6" ht="14.25" customHeight="1">
      <c r="A585" s="27">
        <v>41931</v>
      </c>
      <c r="B585" s="28">
        <v>1741.1714999999999</v>
      </c>
      <c r="C585" s="29">
        <v>53.73</v>
      </c>
      <c r="D585" s="30">
        <f t="shared" si="0"/>
        <v>10</v>
      </c>
      <c r="E585" s="30" t="s">
        <v>63</v>
      </c>
      <c r="F585" s="31"/>
    </row>
    <row r="586" spans="1:6" ht="14.25" customHeight="1">
      <c r="A586" s="27">
        <v>41931.5</v>
      </c>
      <c r="B586" s="28">
        <v>2051.60645833333</v>
      </c>
      <c r="C586" s="29">
        <v>76.707916666666605</v>
      </c>
      <c r="D586" s="30">
        <f t="shared" si="0"/>
        <v>10</v>
      </c>
      <c r="E586" s="30" t="s">
        <v>63</v>
      </c>
      <c r="F586" s="31"/>
    </row>
    <row r="587" spans="1:6" ht="14.25" customHeight="1">
      <c r="A587" s="27">
        <v>41932</v>
      </c>
      <c r="B587" s="28">
        <v>1642.1816249999999</v>
      </c>
      <c r="C587" s="29">
        <v>49.93</v>
      </c>
      <c r="D587" s="30">
        <f t="shared" si="0"/>
        <v>10</v>
      </c>
      <c r="E587" s="30" t="s">
        <v>63</v>
      </c>
      <c r="F587" s="31"/>
    </row>
    <row r="588" spans="1:6" ht="14.25" customHeight="1">
      <c r="A588" s="27">
        <v>41932.5</v>
      </c>
      <c r="B588" s="28">
        <v>1924.9824166666599</v>
      </c>
      <c r="C588" s="29">
        <v>56.155833333333298</v>
      </c>
      <c r="D588" s="30">
        <f t="shared" si="0"/>
        <v>10</v>
      </c>
      <c r="E588" s="30" t="s">
        <v>63</v>
      </c>
      <c r="F588" s="31"/>
    </row>
    <row r="589" spans="1:6" ht="14.25" customHeight="1">
      <c r="A589" s="27">
        <v>41933</v>
      </c>
      <c r="B589" s="28">
        <v>1831.9275833333299</v>
      </c>
      <c r="C589" s="29">
        <v>49.869166666666601</v>
      </c>
      <c r="D589" s="30">
        <f t="shared" si="0"/>
        <v>10</v>
      </c>
      <c r="E589" s="30" t="s">
        <v>63</v>
      </c>
      <c r="F589" s="31"/>
    </row>
    <row r="590" spans="1:6" ht="14.25" customHeight="1">
      <c r="A590" s="27">
        <v>41933.5</v>
      </c>
      <c r="B590" s="28">
        <v>2062.1536249999999</v>
      </c>
      <c r="C590" s="29">
        <v>57.069166666666597</v>
      </c>
      <c r="D590" s="30">
        <f t="shared" si="0"/>
        <v>10</v>
      </c>
      <c r="E590" s="30" t="s">
        <v>63</v>
      </c>
      <c r="F590" s="31"/>
    </row>
    <row r="591" spans="1:6" ht="14.25" customHeight="1">
      <c r="A591" s="27">
        <v>41934</v>
      </c>
      <c r="B591" s="28">
        <v>1844.1833750000001</v>
      </c>
      <c r="C591" s="29">
        <v>42.998750000000001</v>
      </c>
      <c r="D591" s="30">
        <f t="shared" si="0"/>
        <v>10</v>
      </c>
      <c r="E591" s="30" t="s">
        <v>63</v>
      </c>
      <c r="F591" s="31"/>
    </row>
    <row r="592" spans="1:6" ht="14.25" customHeight="1">
      <c r="A592" s="27">
        <v>41934.5</v>
      </c>
      <c r="B592" s="28">
        <v>2069.80945833333</v>
      </c>
      <c r="C592" s="29">
        <v>50.1279166666666</v>
      </c>
      <c r="D592" s="30">
        <f t="shared" si="0"/>
        <v>10</v>
      </c>
      <c r="E592" s="30" t="s">
        <v>63</v>
      </c>
      <c r="F592" s="31"/>
    </row>
    <row r="593" spans="1:6" ht="14.25" customHeight="1">
      <c r="A593" s="27">
        <v>41935</v>
      </c>
      <c r="B593" s="28">
        <v>1826.20020833333</v>
      </c>
      <c r="C593" s="29">
        <v>37.558749999999897</v>
      </c>
      <c r="D593" s="30">
        <f t="shared" si="0"/>
        <v>10</v>
      </c>
      <c r="E593" s="30" t="s">
        <v>63</v>
      </c>
      <c r="F593" s="31"/>
    </row>
    <row r="594" spans="1:6" ht="14.25" customHeight="1">
      <c r="A594" s="27">
        <v>41935.5</v>
      </c>
      <c r="B594" s="28">
        <v>2041.8861666666601</v>
      </c>
      <c r="C594" s="29">
        <v>42.296249999999901</v>
      </c>
      <c r="D594" s="30">
        <f t="shared" si="0"/>
        <v>10</v>
      </c>
      <c r="E594" s="30" t="s">
        <v>63</v>
      </c>
      <c r="F594" s="31"/>
    </row>
    <row r="595" spans="1:6" ht="14.25" customHeight="1">
      <c r="A595" s="27">
        <v>41936</v>
      </c>
      <c r="B595" s="28">
        <v>1819.0770833333299</v>
      </c>
      <c r="C595" s="29">
        <v>47.533333333333303</v>
      </c>
      <c r="D595" s="30">
        <f t="shared" si="0"/>
        <v>10</v>
      </c>
      <c r="E595" s="30" t="s">
        <v>63</v>
      </c>
      <c r="F595" s="31"/>
    </row>
    <row r="596" spans="1:6" ht="14.25" customHeight="1">
      <c r="A596" s="27">
        <v>41936.5</v>
      </c>
      <c r="B596" s="28">
        <v>2089.3340416666601</v>
      </c>
      <c r="C596" s="29">
        <v>58.02375</v>
      </c>
      <c r="D596" s="30">
        <f t="shared" si="0"/>
        <v>10</v>
      </c>
      <c r="E596" s="30" t="s">
        <v>63</v>
      </c>
      <c r="F596" s="31"/>
    </row>
    <row r="597" spans="1:6" ht="14.25" customHeight="1">
      <c r="A597" s="27">
        <v>41937</v>
      </c>
      <c r="B597" s="28">
        <v>1807.22899999999</v>
      </c>
      <c r="C597" s="29">
        <v>57.103749999999998</v>
      </c>
      <c r="D597" s="30">
        <f t="shared" si="0"/>
        <v>10</v>
      </c>
      <c r="E597" s="30" t="s">
        <v>63</v>
      </c>
      <c r="F597" s="31"/>
    </row>
    <row r="598" spans="1:6" ht="14.25" customHeight="1">
      <c r="A598" s="27">
        <v>41937.5</v>
      </c>
      <c r="B598" s="28">
        <v>2062.937625</v>
      </c>
      <c r="C598" s="29">
        <v>68.652083333333294</v>
      </c>
      <c r="D598" s="30">
        <f t="shared" si="0"/>
        <v>10</v>
      </c>
      <c r="E598" s="30" t="s">
        <v>63</v>
      </c>
      <c r="F598" s="31"/>
    </row>
    <row r="599" spans="1:6" ht="14.25" customHeight="1">
      <c r="A599" s="27">
        <v>41938</v>
      </c>
      <c r="B599" s="28">
        <v>1688.17129166666</v>
      </c>
      <c r="C599" s="29">
        <v>60.049166666666601</v>
      </c>
      <c r="D599" s="30">
        <f t="shared" si="0"/>
        <v>10</v>
      </c>
      <c r="E599" s="30" t="s">
        <v>63</v>
      </c>
      <c r="F599" s="31"/>
    </row>
    <row r="600" spans="1:6" ht="14.25" customHeight="1">
      <c r="A600" s="27">
        <v>41938.5</v>
      </c>
      <c r="B600" s="28">
        <v>1882.3611249999999</v>
      </c>
      <c r="C600" s="29">
        <v>60.7708333333333</v>
      </c>
      <c r="D600" s="30">
        <f t="shared" si="0"/>
        <v>10</v>
      </c>
      <c r="E600" s="30" t="s">
        <v>63</v>
      </c>
      <c r="F600" s="31"/>
    </row>
    <row r="601" spans="1:6" ht="14.25" customHeight="1">
      <c r="A601" s="27">
        <v>41939</v>
      </c>
      <c r="B601" s="28">
        <v>1591.99795833333</v>
      </c>
      <c r="C601" s="29">
        <v>52.8570833333333</v>
      </c>
      <c r="D601" s="30">
        <f t="shared" si="0"/>
        <v>10</v>
      </c>
      <c r="E601" s="30" t="s">
        <v>63</v>
      </c>
      <c r="F601" s="31"/>
    </row>
    <row r="602" spans="1:6" ht="14.25" customHeight="1">
      <c r="A602" s="27">
        <v>41939.5</v>
      </c>
      <c r="B602" s="28">
        <v>1926.1012499999999</v>
      </c>
      <c r="C602" s="29">
        <v>55.778750000000002</v>
      </c>
      <c r="D602" s="30">
        <f t="shared" si="0"/>
        <v>10</v>
      </c>
      <c r="E602" s="30" t="s">
        <v>63</v>
      </c>
      <c r="F602" s="31"/>
    </row>
    <row r="603" spans="1:6" ht="14.25" customHeight="1">
      <c r="A603" s="27">
        <v>41940</v>
      </c>
      <c r="B603" s="28">
        <v>1874.9264166666601</v>
      </c>
      <c r="C603" s="29">
        <v>45.507916666666603</v>
      </c>
      <c r="D603" s="30">
        <f t="shared" si="0"/>
        <v>10</v>
      </c>
      <c r="E603" s="30" t="s">
        <v>63</v>
      </c>
      <c r="F603" s="31"/>
    </row>
    <row r="604" spans="1:6" ht="14.25" customHeight="1">
      <c r="A604" s="27">
        <v>41940.5</v>
      </c>
      <c r="B604" s="28">
        <v>2207.3483333333302</v>
      </c>
      <c r="C604" s="29">
        <v>57.362083333333302</v>
      </c>
      <c r="D604" s="30">
        <f t="shared" si="0"/>
        <v>10</v>
      </c>
      <c r="E604" s="30" t="s">
        <v>63</v>
      </c>
      <c r="F604" s="31"/>
    </row>
    <row r="605" spans="1:6" ht="14.25" customHeight="1">
      <c r="A605" s="27">
        <v>41941</v>
      </c>
      <c r="B605" s="28">
        <v>1911.4361249999999</v>
      </c>
      <c r="C605" s="29">
        <v>65.629166666666606</v>
      </c>
      <c r="D605" s="30">
        <f t="shared" si="0"/>
        <v>10</v>
      </c>
      <c r="E605" s="30" t="s">
        <v>63</v>
      </c>
      <c r="F605" s="31"/>
    </row>
    <row r="606" spans="1:6" ht="14.25" customHeight="1">
      <c r="A606" s="27">
        <v>41941.5</v>
      </c>
      <c r="B606" s="28">
        <v>2309.9924166666601</v>
      </c>
      <c r="C606" s="29">
        <v>67.625833333333304</v>
      </c>
      <c r="D606" s="30">
        <f t="shared" si="0"/>
        <v>10</v>
      </c>
      <c r="E606" s="30" t="s">
        <v>63</v>
      </c>
      <c r="F606" s="31"/>
    </row>
    <row r="607" spans="1:6" ht="14.25" customHeight="1">
      <c r="A607" s="27">
        <v>41942</v>
      </c>
      <c r="B607" s="28">
        <v>1934.6754166666601</v>
      </c>
      <c r="C607" s="29">
        <v>51.223750000000003</v>
      </c>
      <c r="D607" s="30">
        <f t="shared" si="0"/>
        <v>10</v>
      </c>
      <c r="E607" s="30" t="s">
        <v>63</v>
      </c>
      <c r="F607" s="31"/>
    </row>
    <row r="608" spans="1:6" ht="14.25" customHeight="1">
      <c r="A608" s="27">
        <v>41942.5</v>
      </c>
      <c r="B608" s="28">
        <v>2446.9752916666598</v>
      </c>
      <c r="C608" s="29">
        <v>69.586666666666602</v>
      </c>
      <c r="D608" s="30">
        <f t="shared" si="0"/>
        <v>10</v>
      </c>
      <c r="E608" s="30" t="s">
        <v>63</v>
      </c>
      <c r="F608" s="31"/>
    </row>
    <row r="609" spans="1:6" ht="14.25" customHeight="1">
      <c r="A609" s="27">
        <v>41943</v>
      </c>
      <c r="B609" s="28">
        <v>1950.0437916666599</v>
      </c>
      <c r="C609" s="29">
        <v>61.611666666666601</v>
      </c>
      <c r="D609" s="30">
        <f t="shared" si="0"/>
        <v>10</v>
      </c>
      <c r="E609" s="30" t="s">
        <v>63</v>
      </c>
      <c r="F609" s="31"/>
    </row>
    <row r="610" spans="1:6" ht="14.25" customHeight="1">
      <c r="A610" s="27">
        <v>41943.5</v>
      </c>
      <c r="B610" s="28">
        <v>2245.5435833333299</v>
      </c>
      <c r="C610" s="29">
        <v>54.928333333333299</v>
      </c>
      <c r="D610" s="30">
        <f t="shared" si="0"/>
        <v>10</v>
      </c>
      <c r="E610" s="30" t="s">
        <v>63</v>
      </c>
      <c r="F610" s="31"/>
    </row>
    <row r="611" spans="1:6" ht="14.25" customHeight="1">
      <c r="A611" s="27">
        <v>41944</v>
      </c>
      <c r="B611" s="28">
        <v>2055.8892500000002</v>
      </c>
      <c r="C611" s="29">
        <v>54.774374999999999</v>
      </c>
      <c r="D611" s="30">
        <f t="shared" si="0"/>
        <v>11</v>
      </c>
      <c r="E611" s="30" t="s">
        <v>63</v>
      </c>
      <c r="F611" s="31"/>
    </row>
    <row r="612" spans="1:6" ht="14.25" customHeight="1">
      <c r="A612" s="27">
        <v>41944.5</v>
      </c>
      <c r="B612" s="28">
        <v>2244.6372500000002</v>
      </c>
      <c r="C612" s="29">
        <v>57.5251666666666</v>
      </c>
      <c r="D612" s="30">
        <f t="shared" si="0"/>
        <v>11</v>
      </c>
      <c r="E612" s="30" t="s">
        <v>63</v>
      </c>
      <c r="F612" s="31"/>
    </row>
    <row r="613" spans="1:6" ht="14.25" customHeight="1">
      <c r="A613" s="27">
        <v>41945</v>
      </c>
      <c r="B613" s="28">
        <v>2363.6295416666599</v>
      </c>
      <c r="C613" s="29">
        <v>55.525916666666603</v>
      </c>
      <c r="D613" s="30">
        <f t="shared" si="0"/>
        <v>11</v>
      </c>
      <c r="E613" s="30" t="s">
        <v>63</v>
      </c>
      <c r="F613" s="31"/>
    </row>
    <row r="614" spans="1:6" ht="14.25" customHeight="1">
      <c r="A614" s="27">
        <v>41945.5</v>
      </c>
      <c r="B614" s="28">
        <v>3211.5232499999902</v>
      </c>
      <c r="C614" s="29">
        <v>93.176249999999996</v>
      </c>
      <c r="D614" s="30">
        <f t="shared" si="0"/>
        <v>11</v>
      </c>
      <c r="E614" s="30" t="s">
        <v>63</v>
      </c>
      <c r="F614" s="31"/>
    </row>
    <row r="615" spans="1:6" ht="14.25" customHeight="1">
      <c r="A615" s="27">
        <v>41946</v>
      </c>
      <c r="B615" s="28">
        <v>2147.2688333333299</v>
      </c>
      <c r="C615" s="29">
        <v>73.739249999999998</v>
      </c>
      <c r="D615" s="30">
        <f t="shared" si="0"/>
        <v>11</v>
      </c>
      <c r="E615" s="30" t="s">
        <v>63</v>
      </c>
      <c r="F615" s="31"/>
    </row>
    <row r="616" spans="1:6" ht="14.25" customHeight="1">
      <c r="A616" s="27">
        <v>41946.5</v>
      </c>
      <c r="B616" s="28">
        <v>2340.14141666666</v>
      </c>
      <c r="C616" s="29">
        <v>67.371416666666605</v>
      </c>
      <c r="D616" s="30">
        <f t="shared" si="0"/>
        <v>11</v>
      </c>
      <c r="E616" s="30" t="s">
        <v>63</v>
      </c>
      <c r="F616" s="31"/>
    </row>
    <row r="617" spans="1:6" ht="14.25" customHeight="1">
      <c r="A617" s="27">
        <v>41947</v>
      </c>
      <c r="B617" s="28">
        <v>2180.6801249999999</v>
      </c>
      <c r="C617" s="29">
        <v>54.024583333333297</v>
      </c>
      <c r="D617" s="30">
        <f t="shared" si="0"/>
        <v>11</v>
      </c>
      <c r="E617" s="30" t="s">
        <v>63</v>
      </c>
      <c r="F617" s="31"/>
    </row>
    <row r="618" spans="1:6" ht="14.25" customHeight="1">
      <c r="A618" s="27">
        <v>41947.5</v>
      </c>
      <c r="B618" s="28">
        <v>2606.2606666666602</v>
      </c>
      <c r="C618" s="29">
        <v>56.475000000000001</v>
      </c>
      <c r="D618" s="30">
        <f t="shared" si="0"/>
        <v>11</v>
      </c>
      <c r="E618" s="30" t="s">
        <v>63</v>
      </c>
      <c r="F618" s="31"/>
    </row>
    <row r="619" spans="1:6" ht="14.25" customHeight="1">
      <c r="A619" s="27">
        <v>41948</v>
      </c>
      <c r="B619" s="28">
        <v>1593.28204166666</v>
      </c>
      <c r="C619" s="29">
        <v>50.376666666666601</v>
      </c>
      <c r="D619" s="30">
        <f t="shared" si="0"/>
        <v>11</v>
      </c>
      <c r="E619" s="30" t="s">
        <v>63</v>
      </c>
      <c r="F619" s="31"/>
    </row>
    <row r="620" spans="1:6" ht="14.25" customHeight="1">
      <c r="A620" s="27">
        <v>41948.5</v>
      </c>
      <c r="B620" s="28">
        <v>1816.4230833333299</v>
      </c>
      <c r="C620" s="29">
        <v>41.915833333333303</v>
      </c>
      <c r="D620" s="30">
        <f t="shared" si="0"/>
        <v>11</v>
      </c>
      <c r="E620" s="30" t="s">
        <v>63</v>
      </c>
      <c r="F620" s="31"/>
    </row>
    <row r="621" spans="1:6" ht="14.25" customHeight="1">
      <c r="A621" s="27">
        <v>41949</v>
      </c>
      <c r="B621" s="28">
        <v>2012.89008333333</v>
      </c>
      <c r="C621" s="29">
        <v>42.007083333333298</v>
      </c>
      <c r="D621" s="30">
        <f t="shared" si="0"/>
        <v>11</v>
      </c>
      <c r="E621" s="30" t="s">
        <v>63</v>
      </c>
      <c r="F621" s="31"/>
    </row>
    <row r="622" spans="1:6" ht="14.25" customHeight="1">
      <c r="A622" s="27">
        <v>41949.5</v>
      </c>
      <c r="B622" s="28">
        <v>2323.33687499999</v>
      </c>
      <c r="C622" s="29">
        <v>48.264583333333299</v>
      </c>
      <c r="D622" s="30">
        <f t="shared" si="0"/>
        <v>11</v>
      </c>
      <c r="E622" s="30" t="s">
        <v>63</v>
      </c>
      <c r="F622" s="31"/>
    </row>
    <row r="623" spans="1:6" ht="14.25" customHeight="1">
      <c r="A623" s="27">
        <v>41950</v>
      </c>
      <c r="B623" s="28">
        <v>2038.519125</v>
      </c>
      <c r="C623" s="29">
        <v>57.581666666666599</v>
      </c>
      <c r="D623" s="30">
        <f t="shared" si="0"/>
        <v>11</v>
      </c>
      <c r="E623" s="30" t="s">
        <v>63</v>
      </c>
      <c r="F623" s="31"/>
    </row>
    <row r="624" spans="1:6" ht="14.25" customHeight="1">
      <c r="A624" s="27">
        <v>41950.5</v>
      </c>
      <c r="B624" s="28">
        <v>2540.8084583333298</v>
      </c>
      <c r="C624" s="29">
        <v>81.2558333333333</v>
      </c>
      <c r="D624" s="30">
        <f t="shared" si="0"/>
        <v>11</v>
      </c>
      <c r="E624" s="30" t="s">
        <v>63</v>
      </c>
      <c r="F624" s="31"/>
    </row>
    <row r="625" spans="1:6" ht="14.25" customHeight="1">
      <c r="A625" s="27">
        <v>41951</v>
      </c>
      <c r="B625" s="28">
        <v>1708.6217083333299</v>
      </c>
      <c r="C625" s="29">
        <v>50.509583333333303</v>
      </c>
      <c r="D625" s="30">
        <f t="shared" si="0"/>
        <v>11</v>
      </c>
      <c r="E625" s="30" t="s">
        <v>63</v>
      </c>
      <c r="F625" s="31"/>
    </row>
    <row r="626" spans="1:6" ht="14.25" customHeight="1">
      <c r="A626" s="27">
        <v>41951.5</v>
      </c>
      <c r="B626" s="28">
        <v>2016.7689583333299</v>
      </c>
      <c r="C626" s="29">
        <v>61.915833333333303</v>
      </c>
      <c r="D626" s="30">
        <f t="shared" si="0"/>
        <v>11</v>
      </c>
      <c r="E626" s="30" t="s">
        <v>63</v>
      </c>
      <c r="F626" s="31"/>
    </row>
    <row r="627" spans="1:6" ht="14.25" customHeight="1">
      <c r="A627" s="27">
        <v>41952</v>
      </c>
      <c r="B627" s="28">
        <v>1949.9066250000001</v>
      </c>
      <c r="C627" s="29">
        <v>44.452083333333299</v>
      </c>
      <c r="D627" s="30">
        <f t="shared" si="0"/>
        <v>11</v>
      </c>
      <c r="E627" s="30" t="s">
        <v>63</v>
      </c>
      <c r="F627" s="31"/>
    </row>
    <row r="628" spans="1:6" ht="14.25" customHeight="1">
      <c r="A628" s="27">
        <v>41952.5</v>
      </c>
      <c r="B628" s="28">
        <v>2290.6012500000002</v>
      </c>
      <c r="C628" s="29">
        <v>66.273333333333298</v>
      </c>
      <c r="D628" s="30">
        <f t="shared" si="0"/>
        <v>11</v>
      </c>
      <c r="E628" s="30" t="s">
        <v>63</v>
      </c>
      <c r="F628" s="31"/>
    </row>
    <row r="629" spans="1:6" ht="14.25" customHeight="1">
      <c r="A629" s="27">
        <v>41953</v>
      </c>
      <c r="B629" s="28">
        <v>1880.72729166666</v>
      </c>
      <c r="C629" s="29">
        <v>56.90625</v>
      </c>
      <c r="D629" s="30">
        <f t="shared" si="0"/>
        <v>11</v>
      </c>
      <c r="E629" s="30" t="s">
        <v>63</v>
      </c>
      <c r="F629" s="31"/>
    </row>
    <row r="630" spans="1:6" ht="14.25" customHeight="1">
      <c r="A630" s="27">
        <v>41953.5</v>
      </c>
      <c r="B630" s="28">
        <v>2154.9060416666598</v>
      </c>
      <c r="C630" s="29">
        <v>65.317499999999995</v>
      </c>
      <c r="D630" s="30">
        <f t="shared" si="0"/>
        <v>11</v>
      </c>
      <c r="E630" s="30" t="s">
        <v>63</v>
      </c>
      <c r="F630" s="31"/>
    </row>
    <row r="631" spans="1:6" ht="14.25" customHeight="1">
      <c r="A631" s="27">
        <v>41954</v>
      </c>
      <c r="B631" s="28">
        <v>1956.88375</v>
      </c>
      <c r="C631" s="29">
        <v>63.1516666666666</v>
      </c>
      <c r="D631" s="30">
        <f t="shared" si="0"/>
        <v>11</v>
      </c>
      <c r="E631" s="30" t="s">
        <v>63</v>
      </c>
      <c r="F631" s="31"/>
    </row>
    <row r="632" spans="1:6" ht="14.25" customHeight="1">
      <c r="A632" s="27">
        <v>41954.5</v>
      </c>
      <c r="B632" s="28">
        <v>2342.821625</v>
      </c>
      <c r="C632" s="29">
        <v>78.025416666666601</v>
      </c>
      <c r="D632" s="30">
        <f t="shared" si="0"/>
        <v>11</v>
      </c>
      <c r="E632" s="30" t="s">
        <v>63</v>
      </c>
      <c r="F632" s="31"/>
    </row>
    <row r="633" spans="1:6" ht="14.25" customHeight="1">
      <c r="A633" s="27">
        <v>41955</v>
      </c>
      <c r="B633" s="28">
        <v>2046.5167083333299</v>
      </c>
      <c r="C633" s="29">
        <v>50.135833333333302</v>
      </c>
      <c r="D633" s="30">
        <f t="shared" si="0"/>
        <v>11</v>
      </c>
      <c r="E633" s="30" t="s">
        <v>63</v>
      </c>
      <c r="F633" s="31"/>
    </row>
    <row r="634" spans="1:6" ht="14.25" customHeight="1">
      <c r="A634" s="27">
        <v>41955.5</v>
      </c>
      <c r="B634" s="28">
        <v>2574.9333750000001</v>
      </c>
      <c r="C634" s="29">
        <v>74.454583333333304</v>
      </c>
      <c r="D634" s="30">
        <f t="shared" si="0"/>
        <v>11</v>
      </c>
      <c r="E634" s="30" t="s">
        <v>63</v>
      </c>
      <c r="F634" s="31"/>
    </row>
    <row r="635" spans="1:6" ht="14.25" customHeight="1">
      <c r="A635" s="27">
        <v>41956</v>
      </c>
      <c r="B635" s="28">
        <v>1838.4179166666599</v>
      </c>
      <c r="C635" s="29">
        <v>47.600416666666597</v>
      </c>
      <c r="D635" s="30">
        <f t="shared" si="0"/>
        <v>11</v>
      </c>
      <c r="E635" s="30" t="s">
        <v>63</v>
      </c>
      <c r="F635" s="31"/>
    </row>
    <row r="636" spans="1:6" ht="14.25" customHeight="1">
      <c r="A636" s="27">
        <v>41956.5</v>
      </c>
      <c r="B636" s="28">
        <v>2156.3199583333299</v>
      </c>
      <c r="C636" s="29">
        <v>54.03875</v>
      </c>
      <c r="D636" s="30">
        <f t="shared" si="0"/>
        <v>11</v>
      </c>
      <c r="E636" s="30" t="s">
        <v>63</v>
      </c>
      <c r="F636" s="31"/>
    </row>
    <row r="637" spans="1:6" ht="14.25" customHeight="1">
      <c r="A637" s="27">
        <v>41957</v>
      </c>
      <c r="B637" s="28">
        <v>1879.3218749999901</v>
      </c>
      <c r="C637" s="29">
        <v>53.240416666666597</v>
      </c>
      <c r="D637" s="30">
        <f t="shared" si="0"/>
        <v>11</v>
      </c>
      <c r="E637" s="30" t="s">
        <v>63</v>
      </c>
      <c r="F637" s="31"/>
    </row>
    <row r="638" spans="1:6" ht="14.25" customHeight="1">
      <c r="A638" s="27">
        <v>41957.5</v>
      </c>
      <c r="B638" s="28">
        <v>2407.2310416666601</v>
      </c>
      <c r="C638" s="29">
        <v>79.754583333333301</v>
      </c>
      <c r="D638" s="30">
        <f t="shared" si="0"/>
        <v>11</v>
      </c>
      <c r="E638" s="30" t="s">
        <v>63</v>
      </c>
      <c r="F638" s="31"/>
    </row>
    <row r="639" spans="1:6" ht="14.25" customHeight="1">
      <c r="A639" s="27">
        <v>41958</v>
      </c>
      <c r="B639" s="28">
        <v>1984.76958333333</v>
      </c>
      <c r="C639" s="29">
        <v>46.871249999999897</v>
      </c>
      <c r="D639" s="30">
        <f t="shared" si="0"/>
        <v>11</v>
      </c>
      <c r="E639" s="30" t="s">
        <v>63</v>
      </c>
      <c r="F639" s="31"/>
    </row>
    <row r="640" spans="1:6" ht="14.25" customHeight="1">
      <c r="A640" s="27">
        <v>41958.5</v>
      </c>
      <c r="B640" s="28">
        <v>2474.5342083333298</v>
      </c>
      <c r="C640" s="29">
        <v>73.267499999999998</v>
      </c>
      <c r="D640" s="30">
        <f t="shared" si="0"/>
        <v>11</v>
      </c>
      <c r="E640" s="30" t="s">
        <v>63</v>
      </c>
      <c r="F640" s="31"/>
    </row>
    <row r="641" spans="1:6" ht="14.25" customHeight="1">
      <c r="A641" s="27">
        <v>41959</v>
      </c>
      <c r="B641" s="28">
        <v>1896.93095833333</v>
      </c>
      <c r="C641" s="29">
        <v>49.975000000000001</v>
      </c>
      <c r="D641" s="30">
        <f t="shared" si="0"/>
        <v>11</v>
      </c>
      <c r="E641" s="30" t="s">
        <v>63</v>
      </c>
      <c r="F641" s="31"/>
    </row>
    <row r="642" spans="1:6" ht="14.25" customHeight="1">
      <c r="A642" s="27">
        <v>41959.5</v>
      </c>
      <c r="B642" s="28">
        <v>2473.4072916666601</v>
      </c>
      <c r="C642" s="29">
        <v>77.7662499999999</v>
      </c>
      <c r="D642" s="30">
        <f t="shared" si="0"/>
        <v>11</v>
      </c>
      <c r="E642" s="30" t="s">
        <v>63</v>
      </c>
      <c r="F642" s="31"/>
    </row>
    <row r="643" spans="1:6" ht="14.25" customHeight="1">
      <c r="A643" s="27">
        <v>41960</v>
      </c>
      <c r="B643" s="28">
        <v>1830.4516249999999</v>
      </c>
      <c r="C643" s="29">
        <v>56.203749999999999</v>
      </c>
      <c r="D643" s="30">
        <f t="shared" si="0"/>
        <v>11</v>
      </c>
      <c r="E643" s="30" t="s">
        <v>63</v>
      </c>
      <c r="F643" s="31"/>
    </row>
    <row r="644" spans="1:6" ht="14.25" customHeight="1">
      <c r="A644" s="27">
        <v>41960.5</v>
      </c>
      <c r="B644" s="28">
        <v>2146.0133333333301</v>
      </c>
      <c r="C644" s="29">
        <v>74.744583333333296</v>
      </c>
      <c r="D644" s="30">
        <f t="shared" si="0"/>
        <v>11</v>
      </c>
      <c r="E644" s="30" t="s">
        <v>63</v>
      </c>
      <c r="F644" s="31"/>
    </row>
    <row r="645" spans="1:6" ht="14.25" customHeight="1">
      <c r="A645" s="27">
        <v>41961</v>
      </c>
      <c r="B645" s="28">
        <v>1967.22974999999</v>
      </c>
      <c r="C645" s="29">
        <v>55.783749999999998</v>
      </c>
      <c r="D645" s="30">
        <f t="shared" si="0"/>
        <v>11</v>
      </c>
      <c r="E645" s="30" t="s">
        <v>63</v>
      </c>
      <c r="F645" s="31"/>
    </row>
    <row r="646" spans="1:6" ht="14.25" customHeight="1">
      <c r="A646" s="27">
        <v>41961.5</v>
      </c>
      <c r="B646" s="28">
        <v>2182.4940000000001</v>
      </c>
      <c r="C646" s="29">
        <v>48.494583333333303</v>
      </c>
      <c r="D646" s="30">
        <f t="shared" si="0"/>
        <v>11</v>
      </c>
      <c r="E646" s="30" t="s">
        <v>63</v>
      </c>
      <c r="F646" s="31"/>
    </row>
    <row r="647" spans="1:6" ht="14.25" customHeight="1">
      <c r="A647" s="27">
        <v>41962</v>
      </c>
      <c r="B647" s="28">
        <v>1929.8937777777701</v>
      </c>
      <c r="C647" s="29">
        <v>33.299444444444397</v>
      </c>
      <c r="D647" s="30">
        <f t="shared" si="0"/>
        <v>11</v>
      </c>
      <c r="E647" s="30" t="s">
        <v>63</v>
      </c>
      <c r="F647" s="31"/>
    </row>
    <row r="648" spans="1:6" ht="14.25" customHeight="1">
      <c r="A648" s="27">
        <v>41962.5</v>
      </c>
      <c r="B648" s="28">
        <v>2045.6363636363601</v>
      </c>
      <c r="C648" s="29">
        <v>40.534999999999997</v>
      </c>
      <c r="D648" s="30">
        <f t="shared" si="0"/>
        <v>11</v>
      </c>
      <c r="E648" s="30" t="s">
        <v>63</v>
      </c>
      <c r="F648" s="31"/>
    </row>
    <row r="649" spans="1:6" ht="14.25" customHeight="1">
      <c r="A649" s="27">
        <v>41963</v>
      </c>
      <c r="B649" s="28">
        <v>1880.0908571428499</v>
      </c>
      <c r="C649" s="29">
        <v>33.344999999999999</v>
      </c>
      <c r="D649" s="30">
        <f t="shared" si="0"/>
        <v>11</v>
      </c>
      <c r="E649" s="30" t="s">
        <v>63</v>
      </c>
      <c r="F649" s="31"/>
    </row>
    <row r="650" spans="1:6" ht="14.25" customHeight="1">
      <c r="A650" s="27">
        <v>41963.5</v>
      </c>
      <c r="B650" s="28">
        <v>2085.9897500000002</v>
      </c>
      <c r="C650" s="29">
        <v>44.9583333333333</v>
      </c>
      <c r="D650" s="30">
        <f t="shared" si="0"/>
        <v>11</v>
      </c>
      <c r="E650" s="30" t="s">
        <v>63</v>
      </c>
      <c r="F650" s="31"/>
    </row>
    <row r="651" spans="1:6" ht="14.25" customHeight="1">
      <c r="A651" s="27">
        <v>41964</v>
      </c>
      <c r="B651" s="28">
        <v>2014.6393125</v>
      </c>
      <c r="C651" s="29">
        <v>38.847499999999997</v>
      </c>
      <c r="D651" s="30">
        <f t="shared" si="0"/>
        <v>11</v>
      </c>
      <c r="E651" s="30" t="s">
        <v>63</v>
      </c>
      <c r="F651" s="31"/>
    </row>
    <row r="652" spans="1:6" ht="14.25" customHeight="1">
      <c r="A652" s="27">
        <v>41964.5</v>
      </c>
      <c r="B652" s="28">
        <v>2325.59958333333</v>
      </c>
      <c r="C652" s="29">
        <v>56.487916666666599</v>
      </c>
      <c r="D652" s="30">
        <f t="shared" si="0"/>
        <v>11</v>
      </c>
      <c r="E652" s="30" t="s">
        <v>63</v>
      </c>
      <c r="F652" s="31"/>
    </row>
    <row r="653" spans="1:6" ht="14.25" customHeight="1">
      <c r="A653" s="27">
        <v>41965</v>
      </c>
      <c r="B653" s="28">
        <v>1960.05679166666</v>
      </c>
      <c r="C653" s="29">
        <v>44.548749999999998</v>
      </c>
      <c r="D653" s="30">
        <f t="shared" si="0"/>
        <v>11</v>
      </c>
      <c r="E653" s="30" t="s">
        <v>63</v>
      </c>
      <c r="F653" s="31"/>
    </row>
    <row r="654" spans="1:6" ht="14.25" customHeight="1">
      <c r="A654" s="27">
        <v>41965.5</v>
      </c>
      <c r="B654" s="28">
        <v>2341.8746666666598</v>
      </c>
      <c r="C654" s="29">
        <v>54.977916666666601</v>
      </c>
      <c r="D654" s="30">
        <f t="shared" si="0"/>
        <v>11</v>
      </c>
      <c r="E654" s="30" t="s">
        <v>63</v>
      </c>
      <c r="F654" s="31"/>
    </row>
    <row r="655" spans="1:6" ht="14.25" customHeight="1">
      <c r="A655" s="27">
        <v>41966</v>
      </c>
      <c r="B655" s="28">
        <v>1722.6105</v>
      </c>
      <c r="C655" s="29">
        <v>36.4375</v>
      </c>
      <c r="D655" s="30">
        <f t="shared" si="0"/>
        <v>11</v>
      </c>
      <c r="E655" s="30" t="s">
        <v>63</v>
      </c>
      <c r="F655" s="31"/>
    </row>
    <row r="656" spans="1:6" ht="14.25" customHeight="1">
      <c r="A656" s="27">
        <v>41966.5</v>
      </c>
      <c r="B656" s="28">
        <v>2026.1913750000001</v>
      </c>
      <c r="C656" s="29">
        <v>56.418749999999903</v>
      </c>
      <c r="D656" s="30">
        <f t="shared" si="0"/>
        <v>11</v>
      </c>
      <c r="E656" s="30" t="s">
        <v>63</v>
      </c>
      <c r="F656" s="31"/>
    </row>
    <row r="657" spans="1:6" ht="14.25" customHeight="1">
      <c r="A657" s="27">
        <v>41967</v>
      </c>
      <c r="B657" s="28">
        <v>1621.5212916666601</v>
      </c>
      <c r="C657" s="29">
        <v>54.088333333333303</v>
      </c>
      <c r="D657" s="30">
        <f t="shared" si="0"/>
        <v>11</v>
      </c>
      <c r="E657" s="30" t="s">
        <v>63</v>
      </c>
      <c r="F657" s="31"/>
    </row>
    <row r="658" spans="1:6" ht="14.25" customHeight="1">
      <c r="A658" s="27">
        <v>41967.5</v>
      </c>
      <c r="B658" s="28">
        <v>1833.5901249999999</v>
      </c>
      <c r="C658" s="29">
        <v>46.512499999999903</v>
      </c>
      <c r="D658" s="30">
        <f t="shared" si="0"/>
        <v>11</v>
      </c>
      <c r="E658" s="30" t="s">
        <v>63</v>
      </c>
      <c r="F658" s="31"/>
    </row>
    <row r="659" spans="1:6" ht="14.25" customHeight="1">
      <c r="A659" s="27">
        <v>41968</v>
      </c>
      <c r="B659" s="28">
        <v>1763.4928749999999</v>
      </c>
      <c r="C659" s="29">
        <v>45.996666666666599</v>
      </c>
      <c r="D659" s="30">
        <f t="shared" si="0"/>
        <v>11</v>
      </c>
      <c r="E659" s="30" t="s">
        <v>63</v>
      </c>
      <c r="F659" s="31"/>
    </row>
    <row r="660" spans="1:6" ht="14.25" customHeight="1">
      <c r="A660" s="27">
        <v>41968.5</v>
      </c>
      <c r="B660" s="28">
        <v>2059.60249999999</v>
      </c>
      <c r="C660" s="29">
        <v>48.314090909090901</v>
      </c>
      <c r="D660" s="30">
        <f t="shared" si="0"/>
        <v>11</v>
      </c>
      <c r="E660" s="30" t="s">
        <v>63</v>
      </c>
      <c r="F660" s="31"/>
    </row>
    <row r="661" spans="1:6" ht="14.25" customHeight="1">
      <c r="A661" s="27">
        <v>41969</v>
      </c>
      <c r="B661" s="28">
        <v>1995.29342857142</v>
      </c>
      <c r="C661" s="29">
        <v>44.322857142857103</v>
      </c>
      <c r="D661" s="30">
        <f t="shared" si="0"/>
        <v>11</v>
      </c>
      <c r="E661" s="30" t="s">
        <v>63</v>
      </c>
      <c r="F661" s="31"/>
    </row>
    <row r="662" spans="1:6" ht="14.25" customHeight="1">
      <c r="A662" s="27">
        <v>41969.5</v>
      </c>
      <c r="B662" s="28">
        <v>2089.6785416666598</v>
      </c>
      <c r="C662" s="29">
        <v>39.004999999999903</v>
      </c>
      <c r="D662" s="30">
        <f t="shared" si="0"/>
        <v>11</v>
      </c>
      <c r="E662" s="30" t="s">
        <v>63</v>
      </c>
      <c r="F662" s="31"/>
    </row>
    <row r="663" spans="1:6" ht="14.25" customHeight="1">
      <c r="A663" s="27">
        <v>41970</v>
      </c>
      <c r="B663" s="28">
        <v>1968.56105555555</v>
      </c>
      <c r="C663" s="29">
        <v>32.433888888888802</v>
      </c>
      <c r="D663" s="30">
        <f t="shared" si="0"/>
        <v>11</v>
      </c>
      <c r="E663" s="30" t="s">
        <v>63</v>
      </c>
      <c r="F663" s="31"/>
    </row>
    <row r="664" spans="1:6" ht="14.25" customHeight="1">
      <c r="A664" s="27">
        <v>41970.5</v>
      </c>
      <c r="B664" s="28">
        <v>2332.91908333333</v>
      </c>
      <c r="C664" s="29">
        <v>54.317083333333301</v>
      </c>
      <c r="D664" s="30">
        <f t="shared" si="0"/>
        <v>11</v>
      </c>
      <c r="E664" s="30" t="s">
        <v>63</v>
      </c>
      <c r="F664" s="31"/>
    </row>
    <row r="665" spans="1:6" ht="14.25" customHeight="1">
      <c r="A665" s="27">
        <v>41971</v>
      </c>
      <c r="B665" s="28">
        <v>2027.29349999999</v>
      </c>
      <c r="C665" s="29">
        <v>54.115416666666597</v>
      </c>
      <c r="D665" s="30">
        <f t="shared" si="0"/>
        <v>11</v>
      </c>
      <c r="E665" s="30" t="s">
        <v>63</v>
      </c>
      <c r="F665" s="31"/>
    </row>
    <row r="666" spans="1:6" ht="14.25" customHeight="1">
      <c r="A666" s="27">
        <v>41971.5</v>
      </c>
      <c r="B666" s="28">
        <v>2408.9666666666599</v>
      </c>
      <c r="C666" s="29">
        <v>55.441666666666599</v>
      </c>
      <c r="D666" s="30">
        <f t="shared" si="0"/>
        <v>11</v>
      </c>
      <c r="E666" s="30" t="s">
        <v>63</v>
      </c>
      <c r="F666" s="31"/>
    </row>
    <row r="667" spans="1:6" ht="14.25" customHeight="1">
      <c r="A667" s="27">
        <v>41972</v>
      </c>
      <c r="B667" s="28">
        <v>2020.8008749999999</v>
      </c>
      <c r="C667" s="29">
        <v>55.433749999999897</v>
      </c>
      <c r="D667" s="30">
        <f t="shared" si="0"/>
        <v>11</v>
      </c>
      <c r="E667" s="30" t="s">
        <v>63</v>
      </c>
      <c r="F667" s="31"/>
    </row>
    <row r="668" spans="1:6" ht="14.25" customHeight="1">
      <c r="A668" s="27">
        <v>41972.5</v>
      </c>
      <c r="B668" s="28">
        <v>2143.7741666666602</v>
      </c>
      <c r="C668" s="29">
        <v>42.220833333333303</v>
      </c>
      <c r="D668" s="30">
        <f t="shared" si="0"/>
        <v>11</v>
      </c>
      <c r="E668" s="30" t="s">
        <v>63</v>
      </c>
      <c r="F668" s="31"/>
    </row>
    <row r="669" spans="1:6" ht="14.25" customHeight="1">
      <c r="A669" s="27">
        <v>41973</v>
      </c>
      <c r="B669" s="28">
        <v>1733.66625</v>
      </c>
      <c r="C669" s="29">
        <v>39.741249999999901</v>
      </c>
      <c r="D669" s="30">
        <f t="shared" si="0"/>
        <v>11</v>
      </c>
      <c r="E669" s="30" t="s">
        <v>63</v>
      </c>
      <c r="F669" s="31"/>
    </row>
    <row r="670" spans="1:6" ht="14.25" customHeight="1">
      <c r="A670" s="27">
        <v>41973.5</v>
      </c>
      <c r="B670" s="28">
        <v>1938.42895833333</v>
      </c>
      <c r="C670" s="29">
        <v>47.627499999999998</v>
      </c>
      <c r="D670" s="30">
        <f t="shared" si="0"/>
        <v>11</v>
      </c>
      <c r="E670" s="30" t="s">
        <v>63</v>
      </c>
      <c r="F670" s="31"/>
    </row>
    <row r="671" spans="1:6" ht="14.25" customHeight="1">
      <c r="A671" s="27">
        <v>41974</v>
      </c>
      <c r="B671" s="28">
        <v>1811.3492083333299</v>
      </c>
      <c r="C671" s="29">
        <v>51.697249999999997</v>
      </c>
      <c r="D671" s="30">
        <f t="shared" si="0"/>
        <v>12</v>
      </c>
      <c r="E671" s="30" t="s">
        <v>63</v>
      </c>
      <c r="F671" s="31"/>
    </row>
    <row r="672" spans="1:6" ht="14.25" customHeight="1">
      <c r="A672" s="27">
        <v>41974.5</v>
      </c>
      <c r="B672" s="28">
        <v>2407.5522083333299</v>
      </c>
      <c r="C672" s="29">
        <v>91.086749999999995</v>
      </c>
      <c r="D672" s="30">
        <f t="shared" si="0"/>
        <v>12</v>
      </c>
      <c r="E672" s="30" t="s">
        <v>63</v>
      </c>
      <c r="F672" s="31"/>
    </row>
    <row r="673" spans="1:6" ht="14.25" customHeight="1">
      <c r="A673" s="27">
        <v>41975</v>
      </c>
      <c r="B673" s="28">
        <v>2557.52991666666</v>
      </c>
      <c r="C673" s="29">
        <v>108.491333333333</v>
      </c>
      <c r="D673" s="30">
        <f t="shared" si="0"/>
        <v>12</v>
      </c>
      <c r="E673" s="30" t="s">
        <v>63</v>
      </c>
      <c r="F673" s="31"/>
    </row>
    <row r="674" spans="1:6" ht="14.25" customHeight="1">
      <c r="A674" s="27">
        <v>41975.5</v>
      </c>
      <c r="B674" s="28">
        <v>3343.2067916666601</v>
      </c>
      <c r="C674" s="29">
        <v>103.15049999999999</v>
      </c>
      <c r="D674" s="30">
        <f t="shared" si="0"/>
        <v>12</v>
      </c>
      <c r="E674" s="30" t="s">
        <v>63</v>
      </c>
      <c r="F674" s="31"/>
    </row>
    <row r="675" spans="1:6" ht="14.25" customHeight="1">
      <c r="A675" s="27">
        <v>41976</v>
      </c>
      <c r="B675" s="28">
        <v>1855.5550416666599</v>
      </c>
      <c r="C675" s="29">
        <v>44.554499999999997</v>
      </c>
      <c r="D675" s="30">
        <f t="shared" si="0"/>
        <v>12</v>
      </c>
      <c r="E675" s="30" t="s">
        <v>63</v>
      </c>
      <c r="F675" s="31"/>
    </row>
    <row r="676" spans="1:6" ht="14.25" customHeight="1">
      <c r="A676" s="27">
        <v>41976.5</v>
      </c>
      <c r="B676" s="28">
        <v>2107.1355416666602</v>
      </c>
      <c r="C676" s="29">
        <v>56.459166666666597</v>
      </c>
      <c r="D676" s="30">
        <f t="shared" si="0"/>
        <v>12</v>
      </c>
      <c r="E676" s="30" t="s">
        <v>63</v>
      </c>
      <c r="F676" s="31"/>
    </row>
    <row r="677" spans="1:6" ht="14.25" customHeight="1">
      <c r="A677" s="27">
        <v>41977</v>
      </c>
      <c r="B677" s="28">
        <v>2148.7616249999901</v>
      </c>
      <c r="C677" s="29">
        <v>45.986249999999998</v>
      </c>
      <c r="D677" s="30">
        <f t="shared" si="0"/>
        <v>12</v>
      </c>
      <c r="E677" s="30" t="s">
        <v>63</v>
      </c>
      <c r="F677" s="31"/>
    </row>
    <row r="678" spans="1:6" ht="14.25" customHeight="1">
      <c r="A678" s="27">
        <v>41977.5</v>
      </c>
      <c r="B678" s="28">
        <v>2362.4044583333298</v>
      </c>
      <c r="C678" s="29">
        <v>45.425833333333301</v>
      </c>
      <c r="D678" s="30">
        <f t="shared" si="0"/>
        <v>12</v>
      </c>
      <c r="E678" s="30" t="s">
        <v>63</v>
      </c>
      <c r="F678" s="31"/>
    </row>
    <row r="679" spans="1:6" ht="14.25" customHeight="1">
      <c r="A679" s="27">
        <v>41978</v>
      </c>
      <c r="B679" s="28">
        <v>1645.9032999999999</v>
      </c>
      <c r="C679" s="29">
        <v>39.856999999999999</v>
      </c>
      <c r="D679" s="30">
        <f t="shared" si="0"/>
        <v>12</v>
      </c>
      <c r="E679" s="30" t="s">
        <v>63</v>
      </c>
      <c r="F679" s="31"/>
    </row>
    <row r="680" spans="1:6" ht="14.25" customHeight="1">
      <c r="A680" s="27">
        <v>41978.5</v>
      </c>
      <c r="B680" s="28">
        <v>1852.95022727272</v>
      </c>
      <c r="C680" s="29">
        <v>42.868636363636298</v>
      </c>
      <c r="D680" s="30">
        <f t="shared" si="0"/>
        <v>12</v>
      </c>
      <c r="E680" s="30" t="s">
        <v>63</v>
      </c>
      <c r="F680" s="31"/>
    </row>
    <row r="681" spans="1:6" ht="14.25" customHeight="1">
      <c r="A681" s="27">
        <v>41979</v>
      </c>
      <c r="B681" s="28">
        <v>2100.8144499999999</v>
      </c>
      <c r="C681" s="29">
        <v>37.848499999999902</v>
      </c>
      <c r="D681" s="30">
        <f t="shared" si="0"/>
        <v>12</v>
      </c>
      <c r="E681" s="30" t="s">
        <v>63</v>
      </c>
      <c r="F681" s="31"/>
    </row>
    <row r="682" spans="1:6" ht="14.25" customHeight="1">
      <c r="A682" s="27">
        <v>41979.5</v>
      </c>
      <c r="B682" s="28">
        <v>2257.8534999999902</v>
      </c>
      <c r="C682" s="29">
        <v>47.806249999999999</v>
      </c>
      <c r="D682" s="30">
        <f t="shared" si="0"/>
        <v>12</v>
      </c>
      <c r="E682" s="30" t="s">
        <v>63</v>
      </c>
      <c r="F682" s="31"/>
    </row>
    <row r="683" spans="1:6" ht="14.25" customHeight="1">
      <c r="A683" s="27">
        <v>41980</v>
      </c>
      <c r="B683" s="28">
        <v>2056.5866249999999</v>
      </c>
      <c r="C683" s="29">
        <v>60.922083333333298</v>
      </c>
      <c r="D683" s="30">
        <f t="shared" si="0"/>
        <v>12</v>
      </c>
      <c r="E683" s="30" t="s">
        <v>63</v>
      </c>
      <c r="F683" s="31"/>
    </row>
    <row r="684" spans="1:6" ht="14.25" customHeight="1">
      <c r="A684" s="27">
        <v>41980.5</v>
      </c>
      <c r="B684" s="28">
        <v>2275.6061666666601</v>
      </c>
      <c r="C684" s="29">
        <v>62.5266666666666</v>
      </c>
      <c r="D684" s="30">
        <f t="shared" si="0"/>
        <v>12</v>
      </c>
      <c r="E684" s="30" t="s">
        <v>63</v>
      </c>
      <c r="F684" s="31"/>
    </row>
    <row r="685" spans="1:6" ht="14.25" customHeight="1">
      <c r="A685" s="27">
        <v>41981</v>
      </c>
      <c r="B685" s="28">
        <v>1961.3328750000001</v>
      </c>
      <c r="C685" s="29">
        <v>80.026249999999905</v>
      </c>
      <c r="D685" s="30">
        <f t="shared" si="0"/>
        <v>12</v>
      </c>
      <c r="E685" s="30" t="s">
        <v>63</v>
      </c>
      <c r="F685" s="31"/>
    </row>
    <row r="686" spans="1:6" ht="14.25" customHeight="1">
      <c r="A686" s="27">
        <v>41981.5</v>
      </c>
      <c r="B686" s="28">
        <v>2277.7167083333302</v>
      </c>
      <c r="C686" s="29">
        <v>93.381249999999994</v>
      </c>
      <c r="D686" s="30">
        <f t="shared" si="0"/>
        <v>12</v>
      </c>
      <c r="E686" s="30" t="s">
        <v>63</v>
      </c>
      <c r="F686" s="31"/>
    </row>
    <row r="687" spans="1:6" ht="14.25" customHeight="1">
      <c r="A687" s="27">
        <v>41982</v>
      </c>
      <c r="B687" s="28">
        <v>1943.82499999999</v>
      </c>
      <c r="C687" s="29">
        <v>52.632916666666603</v>
      </c>
      <c r="D687" s="30">
        <f t="shared" si="0"/>
        <v>12</v>
      </c>
      <c r="E687" s="30" t="s">
        <v>63</v>
      </c>
      <c r="F687" s="31"/>
    </row>
    <row r="688" spans="1:6" ht="14.25" customHeight="1">
      <c r="A688" s="27">
        <v>41982.5</v>
      </c>
      <c r="B688" s="28">
        <v>2235.0515416666599</v>
      </c>
      <c r="C688" s="29">
        <v>66.297916666666595</v>
      </c>
      <c r="D688" s="30">
        <f t="shared" si="0"/>
        <v>12</v>
      </c>
      <c r="E688" s="30" t="s">
        <v>63</v>
      </c>
      <c r="F688" s="31"/>
    </row>
    <row r="689" spans="1:6" ht="14.25" customHeight="1">
      <c r="A689" s="27">
        <v>41983</v>
      </c>
      <c r="B689" s="28">
        <v>1723.949625</v>
      </c>
      <c r="C689" s="29">
        <v>41.935833333333299</v>
      </c>
      <c r="D689" s="30">
        <f t="shared" si="0"/>
        <v>12</v>
      </c>
      <c r="E689" s="30" t="s">
        <v>63</v>
      </c>
      <c r="F689" s="31"/>
    </row>
    <row r="690" spans="1:6" ht="14.25" customHeight="1">
      <c r="A690" s="27">
        <v>41983.5</v>
      </c>
      <c r="B690" s="28">
        <v>1901.2469166666599</v>
      </c>
      <c r="C690" s="29">
        <v>47.556666666666601</v>
      </c>
      <c r="D690" s="30">
        <f t="shared" si="0"/>
        <v>12</v>
      </c>
      <c r="E690" s="30" t="s">
        <v>63</v>
      </c>
      <c r="F690" s="31"/>
    </row>
    <row r="691" spans="1:6" ht="14.25" customHeight="1">
      <c r="A691" s="27">
        <v>41984</v>
      </c>
      <c r="B691" s="28">
        <v>1893.2130833333299</v>
      </c>
      <c r="C691" s="29">
        <v>51.536249999999903</v>
      </c>
      <c r="D691" s="30">
        <f t="shared" si="0"/>
        <v>12</v>
      </c>
      <c r="E691" s="30" t="s">
        <v>63</v>
      </c>
      <c r="F691" s="31"/>
    </row>
    <row r="692" spans="1:6" ht="14.25" customHeight="1">
      <c r="A692" s="27">
        <v>41984.5</v>
      </c>
      <c r="B692" s="28">
        <v>2235.2352083333299</v>
      </c>
      <c r="C692" s="29">
        <v>58.006666666666597</v>
      </c>
      <c r="D692" s="30">
        <f t="shared" si="0"/>
        <v>12</v>
      </c>
      <c r="E692" s="30" t="s">
        <v>63</v>
      </c>
      <c r="F692" s="31"/>
    </row>
    <row r="693" spans="1:6" ht="14.25" customHeight="1">
      <c r="A693" s="27">
        <v>41985</v>
      </c>
      <c r="B693" s="28">
        <v>2172.7842083333298</v>
      </c>
      <c r="C693" s="29">
        <v>55.424583333333302</v>
      </c>
      <c r="D693" s="30">
        <f t="shared" si="0"/>
        <v>12</v>
      </c>
      <c r="E693" s="30" t="s">
        <v>63</v>
      </c>
      <c r="F693" s="31"/>
    </row>
    <row r="694" spans="1:6" ht="14.25" customHeight="1">
      <c r="A694" s="27">
        <v>41985.5</v>
      </c>
      <c r="B694" s="28">
        <v>2876.3842499999901</v>
      </c>
      <c r="C694" s="29">
        <v>69.689583333333303</v>
      </c>
      <c r="D694" s="30">
        <f t="shared" si="0"/>
        <v>12</v>
      </c>
      <c r="E694" s="30" t="s">
        <v>63</v>
      </c>
      <c r="F694" s="31"/>
    </row>
    <row r="695" spans="1:6" ht="14.25" customHeight="1">
      <c r="A695" s="27">
        <v>41986</v>
      </c>
      <c r="B695" s="28">
        <v>2270.6802499999999</v>
      </c>
      <c r="C695" s="29">
        <v>56.573333333333302</v>
      </c>
      <c r="D695" s="30">
        <f t="shared" si="0"/>
        <v>12</v>
      </c>
      <c r="E695" s="30" t="s">
        <v>63</v>
      </c>
      <c r="F695" s="31"/>
    </row>
    <row r="696" spans="1:6" ht="14.25" customHeight="1">
      <c r="A696" s="27">
        <v>41986.5</v>
      </c>
      <c r="B696" s="28">
        <v>3024.1334583333301</v>
      </c>
      <c r="C696" s="29">
        <v>89.414583333333297</v>
      </c>
      <c r="D696" s="30">
        <f t="shared" si="0"/>
        <v>12</v>
      </c>
      <c r="E696" s="30" t="s">
        <v>63</v>
      </c>
      <c r="F696" s="31"/>
    </row>
    <row r="697" spans="1:6" ht="14.25" customHeight="1">
      <c r="A697" s="27">
        <v>41987</v>
      </c>
      <c r="B697" s="28">
        <v>2140.97379166666</v>
      </c>
      <c r="C697" s="29">
        <v>65.425416666666607</v>
      </c>
      <c r="D697" s="30">
        <f t="shared" si="0"/>
        <v>12</v>
      </c>
      <c r="E697" s="30" t="s">
        <v>63</v>
      </c>
      <c r="F697" s="31"/>
    </row>
    <row r="698" spans="1:6" ht="14.25" customHeight="1">
      <c r="A698" s="27">
        <v>41987.5</v>
      </c>
      <c r="B698" s="28">
        <v>2883.3863333333302</v>
      </c>
      <c r="C698" s="29">
        <v>79.218333333333305</v>
      </c>
      <c r="D698" s="30">
        <f t="shared" si="0"/>
        <v>12</v>
      </c>
      <c r="E698" s="30" t="s">
        <v>63</v>
      </c>
      <c r="F698" s="31"/>
    </row>
    <row r="699" spans="1:6" ht="14.25" customHeight="1">
      <c r="A699" s="27">
        <v>41988</v>
      </c>
      <c r="B699" s="28">
        <v>2117.8012916666598</v>
      </c>
      <c r="C699" s="29">
        <v>61.090416666666599</v>
      </c>
      <c r="D699" s="30">
        <f t="shared" si="0"/>
        <v>12</v>
      </c>
      <c r="E699" s="30" t="s">
        <v>63</v>
      </c>
      <c r="F699" s="31"/>
    </row>
    <row r="700" spans="1:6" ht="14.25" customHeight="1">
      <c r="A700" s="27">
        <v>41988.5</v>
      </c>
      <c r="B700" s="28">
        <v>2926.3967916666602</v>
      </c>
      <c r="C700" s="29">
        <v>82.684583333333293</v>
      </c>
      <c r="D700" s="30">
        <f t="shared" si="0"/>
        <v>12</v>
      </c>
      <c r="E700" s="30" t="s">
        <v>63</v>
      </c>
      <c r="F700" s="31"/>
    </row>
    <row r="701" spans="1:6" ht="14.25" customHeight="1">
      <c r="A701" s="27">
        <v>41989</v>
      </c>
      <c r="B701" s="28">
        <v>2367.2226249999999</v>
      </c>
      <c r="C701" s="29">
        <v>58.484583333333298</v>
      </c>
      <c r="D701" s="30">
        <f t="shared" si="0"/>
        <v>12</v>
      </c>
      <c r="E701" s="30" t="s">
        <v>63</v>
      </c>
      <c r="F701" s="31"/>
    </row>
    <row r="702" spans="1:6" ht="14.25" customHeight="1">
      <c r="A702" s="27">
        <v>41989.5</v>
      </c>
      <c r="B702" s="28">
        <v>3195.3001250000002</v>
      </c>
      <c r="C702" s="29">
        <v>88.352916666666601</v>
      </c>
      <c r="D702" s="30">
        <f t="shared" si="0"/>
        <v>12</v>
      </c>
      <c r="E702" s="30" t="s">
        <v>63</v>
      </c>
      <c r="F702" s="31"/>
    </row>
    <row r="703" spans="1:6" ht="14.25" customHeight="1">
      <c r="A703" s="27">
        <v>41990</v>
      </c>
      <c r="B703" s="28">
        <v>2338.9344166666601</v>
      </c>
      <c r="C703" s="29">
        <v>68.344166666666595</v>
      </c>
      <c r="D703" s="30">
        <f t="shared" si="0"/>
        <v>12</v>
      </c>
      <c r="E703" s="30" t="s">
        <v>63</v>
      </c>
      <c r="F703" s="31"/>
    </row>
    <row r="704" spans="1:6" ht="14.25" customHeight="1">
      <c r="A704" s="27">
        <v>41990.5</v>
      </c>
      <c r="B704" s="28">
        <v>2643.5017916666602</v>
      </c>
      <c r="C704" s="29">
        <v>54.754999999999903</v>
      </c>
      <c r="D704" s="30">
        <f t="shared" si="0"/>
        <v>12</v>
      </c>
      <c r="E704" s="30" t="s">
        <v>63</v>
      </c>
      <c r="F704" s="31"/>
    </row>
    <row r="705" spans="1:6" ht="14.25" customHeight="1">
      <c r="A705" s="27">
        <v>41991</v>
      </c>
      <c r="B705" s="28">
        <v>2096.2074166666598</v>
      </c>
      <c r="C705" s="29">
        <v>57.566249999999897</v>
      </c>
      <c r="D705" s="30">
        <f t="shared" si="0"/>
        <v>12</v>
      </c>
      <c r="E705" s="30" t="s">
        <v>63</v>
      </c>
      <c r="F705" s="31"/>
    </row>
    <row r="706" spans="1:6" ht="14.25" customHeight="1">
      <c r="A706" s="27">
        <v>41991.5</v>
      </c>
      <c r="B706" s="28">
        <v>2410.1449583333301</v>
      </c>
      <c r="C706" s="29">
        <v>53.733750000000001</v>
      </c>
      <c r="D706" s="30">
        <f t="shared" si="0"/>
        <v>12</v>
      </c>
      <c r="E706" s="30" t="s">
        <v>63</v>
      </c>
      <c r="F706" s="31"/>
    </row>
    <row r="707" spans="1:6" ht="14.25" customHeight="1">
      <c r="A707" s="27">
        <v>41992</v>
      </c>
      <c r="B707" s="28">
        <v>2059.38004166666</v>
      </c>
      <c r="C707" s="29">
        <v>59.697083333333303</v>
      </c>
      <c r="D707" s="30">
        <f t="shared" si="0"/>
        <v>12</v>
      </c>
      <c r="E707" s="30" t="s">
        <v>63</v>
      </c>
      <c r="F707" s="31"/>
    </row>
    <row r="708" spans="1:6" ht="14.25" customHeight="1">
      <c r="A708" s="27">
        <v>41992.5</v>
      </c>
      <c r="B708" s="28">
        <v>2394.1077500000001</v>
      </c>
      <c r="C708" s="29">
        <v>51.734583333333298</v>
      </c>
      <c r="D708" s="30">
        <f t="shared" si="0"/>
        <v>12</v>
      </c>
      <c r="E708" s="30" t="s">
        <v>63</v>
      </c>
      <c r="F708" s="31"/>
    </row>
    <row r="709" spans="1:6" ht="14.25" customHeight="1">
      <c r="A709" s="27">
        <v>41993</v>
      </c>
      <c r="B709" s="28">
        <v>1972.1649583333301</v>
      </c>
      <c r="C709" s="29">
        <v>38.423333333333296</v>
      </c>
      <c r="D709" s="30">
        <f t="shared" si="0"/>
        <v>12</v>
      </c>
      <c r="E709" s="30" t="s">
        <v>63</v>
      </c>
      <c r="F709" s="31"/>
    </row>
    <row r="710" spans="1:6" ht="14.25" customHeight="1">
      <c r="A710" s="27">
        <v>41993.5</v>
      </c>
      <c r="B710" s="28">
        <v>2230.0864999999999</v>
      </c>
      <c r="C710" s="29">
        <v>44.949583333333301</v>
      </c>
      <c r="D710" s="30">
        <f t="shared" si="0"/>
        <v>12</v>
      </c>
      <c r="E710" s="30" t="s">
        <v>63</v>
      </c>
      <c r="F710" s="31"/>
    </row>
    <row r="711" spans="1:6" ht="14.25" customHeight="1">
      <c r="A711" s="27">
        <v>41994</v>
      </c>
      <c r="B711" s="28">
        <v>1787.87870833333</v>
      </c>
      <c r="C711" s="29">
        <v>44.59</v>
      </c>
      <c r="D711" s="30">
        <f t="shared" si="0"/>
        <v>12</v>
      </c>
      <c r="E711" s="30" t="s">
        <v>63</v>
      </c>
      <c r="F711" s="31"/>
    </row>
    <row r="712" spans="1:6" ht="14.25" customHeight="1">
      <c r="A712" s="27">
        <v>41994.5</v>
      </c>
      <c r="B712" s="28">
        <v>1997.3041250000001</v>
      </c>
      <c r="C712" s="29">
        <v>48.774999999999999</v>
      </c>
      <c r="D712" s="30">
        <f t="shared" si="0"/>
        <v>12</v>
      </c>
      <c r="E712" s="30" t="s">
        <v>63</v>
      </c>
      <c r="F712" s="31"/>
    </row>
    <row r="713" spans="1:6" ht="14.25" customHeight="1">
      <c r="A713" s="27">
        <v>41995</v>
      </c>
      <c r="B713" s="28">
        <v>1729.9509166666601</v>
      </c>
      <c r="C713" s="29">
        <v>46.790833333333303</v>
      </c>
      <c r="D713" s="30">
        <f t="shared" si="0"/>
        <v>12</v>
      </c>
      <c r="E713" s="30" t="s">
        <v>63</v>
      </c>
      <c r="F713" s="31"/>
    </row>
    <row r="714" spans="1:6" ht="14.25" customHeight="1">
      <c r="A714" s="27">
        <v>41995.5</v>
      </c>
      <c r="B714" s="28">
        <v>2047.0395000000001</v>
      </c>
      <c r="C714" s="29">
        <v>56.972916666666599</v>
      </c>
      <c r="D714" s="30">
        <f t="shared" si="0"/>
        <v>12</v>
      </c>
      <c r="E714" s="30" t="s">
        <v>63</v>
      </c>
      <c r="F714" s="31"/>
    </row>
    <row r="715" spans="1:6" ht="14.25" customHeight="1">
      <c r="A715" s="27">
        <v>41996</v>
      </c>
      <c r="B715" s="28">
        <v>1953.6437083333301</v>
      </c>
      <c r="C715" s="29">
        <v>46.969583333333297</v>
      </c>
      <c r="D715" s="30">
        <f t="shared" si="0"/>
        <v>12</v>
      </c>
      <c r="E715" s="30" t="s">
        <v>63</v>
      </c>
      <c r="F715" s="31"/>
    </row>
    <row r="716" spans="1:6" ht="14.25" customHeight="1">
      <c r="A716" s="27">
        <v>41996.5</v>
      </c>
      <c r="B716" s="28">
        <v>2451.7428749999999</v>
      </c>
      <c r="C716" s="29">
        <v>48.4270833333333</v>
      </c>
      <c r="D716" s="30">
        <f t="shared" si="0"/>
        <v>12</v>
      </c>
      <c r="E716" s="30" t="s">
        <v>63</v>
      </c>
      <c r="F716" s="31"/>
    </row>
    <row r="717" spans="1:6" ht="14.25" customHeight="1">
      <c r="A717" s="27">
        <v>41997</v>
      </c>
      <c r="B717" s="28">
        <v>1992.5728749999901</v>
      </c>
      <c r="C717" s="29">
        <v>42.350833333333298</v>
      </c>
      <c r="D717" s="30">
        <f t="shared" si="0"/>
        <v>12</v>
      </c>
      <c r="E717" s="30" t="s">
        <v>63</v>
      </c>
      <c r="F717" s="31"/>
    </row>
    <row r="718" spans="1:6" ht="14.25" customHeight="1">
      <c r="A718" s="27">
        <v>41997.5</v>
      </c>
      <c r="B718" s="28">
        <v>2288.7292499999999</v>
      </c>
      <c r="C718" s="29">
        <v>40.680833333333297</v>
      </c>
      <c r="D718" s="30">
        <f t="shared" si="0"/>
        <v>12</v>
      </c>
      <c r="E718" s="30" t="s">
        <v>63</v>
      </c>
      <c r="F718" s="31"/>
    </row>
    <row r="719" spans="1:6" ht="14.25" customHeight="1">
      <c r="A719" s="27">
        <v>41998</v>
      </c>
      <c r="B719" s="28">
        <v>1741.06274999999</v>
      </c>
      <c r="C719" s="29">
        <v>37.1666666666666</v>
      </c>
      <c r="D719" s="30">
        <f t="shared" si="0"/>
        <v>12</v>
      </c>
      <c r="E719" s="30" t="s">
        <v>63</v>
      </c>
      <c r="F719" s="31"/>
    </row>
    <row r="720" spans="1:6" ht="14.25" customHeight="1">
      <c r="A720" s="27">
        <v>41998.5</v>
      </c>
      <c r="B720" s="28">
        <v>1948.48549999999</v>
      </c>
      <c r="C720" s="29">
        <v>38.960833333333298</v>
      </c>
      <c r="D720" s="30">
        <f t="shared" si="0"/>
        <v>12</v>
      </c>
      <c r="E720" s="30" t="s">
        <v>63</v>
      </c>
      <c r="F720" s="31"/>
    </row>
    <row r="721" spans="1:6" ht="14.25" customHeight="1">
      <c r="A721" s="27">
        <v>41999</v>
      </c>
      <c r="B721" s="28">
        <v>1686.002375</v>
      </c>
      <c r="C721" s="29">
        <v>40.265416666666603</v>
      </c>
      <c r="D721" s="30">
        <f t="shared" si="0"/>
        <v>12</v>
      </c>
      <c r="E721" s="30" t="s">
        <v>63</v>
      </c>
      <c r="F721" s="31"/>
    </row>
    <row r="722" spans="1:6" ht="14.25" customHeight="1">
      <c r="A722" s="27">
        <v>41999.5</v>
      </c>
      <c r="B722" s="28">
        <v>2049.07045833333</v>
      </c>
      <c r="C722" s="29">
        <v>42.8674999999999</v>
      </c>
      <c r="D722" s="30">
        <f t="shared" si="0"/>
        <v>12</v>
      </c>
      <c r="E722" s="30" t="s">
        <v>63</v>
      </c>
      <c r="F722" s="31"/>
    </row>
    <row r="723" spans="1:6" ht="14.25" customHeight="1">
      <c r="A723" s="27">
        <v>42000</v>
      </c>
      <c r="B723" s="28">
        <v>1898.9733333333299</v>
      </c>
      <c r="C723" s="29">
        <v>49.396249999999903</v>
      </c>
      <c r="D723" s="30">
        <f t="shared" si="0"/>
        <v>12</v>
      </c>
      <c r="E723" s="30" t="s">
        <v>63</v>
      </c>
      <c r="F723" s="31"/>
    </row>
    <row r="724" spans="1:6" ht="14.25" customHeight="1">
      <c r="A724" s="27">
        <v>42000.5</v>
      </c>
      <c r="B724" s="28">
        <v>2160.0101249999998</v>
      </c>
      <c r="C724" s="29">
        <v>41.455833333333302</v>
      </c>
      <c r="D724" s="30">
        <f t="shared" si="0"/>
        <v>12</v>
      </c>
      <c r="E724" s="30" t="s">
        <v>63</v>
      </c>
      <c r="F724" s="31"/>
    </row>
    <row r="725" spans="1:6" ht="14.25" customHeight="1">
      <c r="A725" s="27">
        <v>42001</v>
      </c>
      <c r="B725" s="28">
        <v>1749.8718636363601</v>
      </c>
      <c r="C725" s="29">
        <v>33.367727272727201</v>
      </c>
      <c r="D725" s="30">
        <f t="shared" si="0"/>
        <v>12</v>
      </c>
      <c r="E725" s="30" t="s">
        <v>63</v>
      </c>
      <c r="F725" s="31"/>
    </row>
    <row r="726" spans="1:6" ht="14.25" customHeight="1">
      <c r="A726" s="27">
        <v>42001.5</v>
      </c>
      <c r="B726" s="28">
        <v>2125.4543749999998</v>
      </c>
      <c r="C726" s="29">
        <v>43.60125</v>
      </c>
      <c r="D726" s="30">
        <f t="shared" si="0"/>
        <v>12</v>
      </c>
      <c r="E726" s="30" t="s">
        <v>63</v>
      </c>
      <c r="F726" s="31"/>
    </row>
    <row r="727" spans="1:6" ht="14.25" customHeight="1">
      <c r="A727" s="27">
        <v>42002</v>
      </c>
      <c r="B727" s="28">
        <v>1779.80779166666</v>
      </c>
      <c r="C727" s="29">
        <v>45.102083333333297</v>
      </c>
      <c r="D727" s="30">
        <f t="shared" si="0"/>
        <v>12</v>
      </c>
      <c r="E727" s="30" t="s">
        <v>63</v>
      </c>
      <c r="F727" s="31"/>
    </row>
    <row r="728" spans="1:6" ht="14.25" customHeight="1">
      <c r="A728" s="27">
        <v>42002.5</v>
      </c>
      <c r="B728" s="28">
        <v>2286.2164166666598</v>
      </c>
      <c r="C728" s="29">
        <v>48.505416666666598</v>
      </c>
      <c r="D728" s="30">
        <f t="shared" si="0"/>
        <v>12</v>
      </c>
      <c r="E728" s="30" t="s">
        <v>63</v>
      </c>
      <c r="F728" s="31"/>
    </row>
    <row r="729" spans="1:6" ht="14.25" customHeight="1">
      <c r="A729" s="27">
        <v>42003</v>
      </c>
      <c r="B729" s="28">
        <v>1982.47729166666</v>
      </c>
      <c r="C729" s="29">
        <v>40.7454166666666</v>
      </c>
      <c r="D729" s="30">
        <f t="shared" si="0"/>
        <v>12</v>
      </c>
      <c r="E729" s="30" t="s">
        <v>63</v>
      </c>
      <c r="F729" s="31"/>
    </row>
    <row r="730" spans="1:6" ht="14.25" customHeight="1">
      <c r="A730" s="27">
        <v>42003.5</v>
      </c>
      <c r="B730" s="28">
        <v>2385.11704166666</v>
      </c>
      <c r="C730" s="29">
        <v>52.2662499999999</v>
      </c>
      <c r="D730" s="30">
        <f t="shared" si="0"/>
        <v>12</v>
      </c>
      <c r="E730" s="30" t="s">
        <v>63</v>
      </c>
      <c r="F730" s="31"/>
    </row>
    <row r="731" spans="1:6" ht="14.25" customHeight="1">
      <c r="A731" s="27">
        <v>42004</v>
      </c>
      <c r="B731" s="28">
        <v>1959.6472916666601</v>
      </c>
      <c r="C731" s="29">
        <v>44.889583333333299</v>
      </c>
      <c r="D731" s="30">
        <f t="shared" si="0"/>
        <v>12</v>
      </c>
      <c r="E731" s="30" t="s">
        <v>63</v>
      </c>
      <c r="F731" s="31"/>
    </row>
    <row r="732" spans="1:6" ht="14.25" customHeight="1">
      <c r="A732" s="27">
        <v>42004.5</v>
      </c>
      <c r="B732" s="28">
        <v>2134.0819999999999</v>
      </c>
      <c r="C732" s="29">
        <v>42.499583333333298</v>
      </c>
      <c r="D732" s="30">
        <f t="shared" si="0"/>
        <v>12</v>
      </c>
      <c r="E732" s="30" t="s">
        <v>63</v>
      </c>
      <c r="F732" s="31"/>
    </row>
    <row r="733" spans="1:6" ht="14.25" customHeight="1">
      <c r="A733" s="27">
        <v>41640</v>
      </c>
      <c r="B733" s="28">
        <v>2814.7105606124901</v>
      </c>
      <c r="C733" s="29">
        <v>108.18749999999901</v>
      </c>
      <c r="D733" s="30">
        <v>1</v>
      </c>
      <c r="E733" s="30" t="s">
        <v>64</v>
      </c>
    </row>
    <row r="734" spans="1:6" ht="14.25" customHeight="1">
      <c r="A734" s="27">
        <v>41640.5</v>
      </c>
      <c r="B734" s="28">
        <v>2820.15931286666</v>
      </c>
      <c r="C734" s="29">
        <v>111.245</v>
      </c>
      <c r="D734" s="30">
        <v>1</v>
      </c>
      <c r="E734" s="30" t="s">
        <v>64</v>
      </c>
    </row>
    <row r="735" spans="1:6" ht="14.25" customHeight="1">
      <c r="A735" s="27">
        <v>41641</v>
      </c>
      <c r="B735" s="28">
        <v>2147.3532233291598</v>
      </c>
      <c r="C735" s="29">
        <v>110.51333333333299</v>
      </c>
      <c r="D735" s="30">
        <v>1</v>
      </c>
      <c r="E735" s="30" t="s">
        <v>64</v>
      </c>
    </row>
    <row r="736" spans="1:6" ht="14.25" customHeight="1">
      <c r="A736" s="27">
        <v>41641.5</v>
      </c>
      <c r="B736" s="28">
        <v>2545.3108069374898</v>
      </c>
      <c r="C736" s="29">
        <v>109.41500000000001</v>
      </c>
      <c r="D736" s="30">
        <v>1</v>
      </c>
      <c r="E736" s="30" t="s">
        <v>64</v>
      </c>
    </row>
    <row r="737" spans="1:6" ht="14.25" customHeight="1">
      <c r="A737" s="27">
        <v>41642</v>
      </c>
      <c r="B737" s="28">
        <v>2222.4136193208301</v>
      </c>
      <c r="C737" s="29">
        <v>109.898333333333</v>
      </c>
      <c r="D737" s="30">
        <v>1</v>
      </c>
      <c r="E737" s="30" t="s">
        <v>64</v>
      </c>
    </row>
    <row r="738" spans="1:6" ht="14.25" customHeight="1">
      <c r="A738" s="27">
        <v>41642.5</v>
      </c>
      <c r="B738" s="28">
        <v>2257.3158007708298</v>
      </c>
      <c r="C738" s="29">
        <v>111.870833333333</v>
      </c>
      <c r="D738" s="30">
        <v>1</v>
      </c>
      <c r="E738" s="30" t="s">
        <v>64</v>
      </c>
    </row>
    <row r="739" spans="1:6" ht="14.25" customHeight="1">
      <c r="A739" s="27">
        <v>41643</v>
      </c>
      <c r="B739" s="28">
        <v>2032.198344465</v>
      </c>
      <c r="C739" s="29">
        <v>108.64100000000001</v>
      </c>
      <c r="D739" s="30">
        <v>1</v>
      </c>
      <c r="E739" s="30" t="s">
        <v>64</v>
      </c>
    </row>
    <row r="740" spans="1:6" ht="14.25" customHeight="1">
      <c r="A740" s="27">
        <v>41643.5</v>
      </c>
      <c r="B740" s="28">
        <v>2117.8163037374902</v>
      </c>
      <c r="C740" s="29">
        <v>112.47499999999999</v>
      </c>
      <c r="D740" s="30">
        <v>1</v>
      </c>
      <c r="E740" s="30" t="s">
        <v>64</v>
      </c>
    </row>
    <row r="741" spans="1:6" ht="14.25" customHeight="1">
      <c r="A741" s="27">
        <v>41644</v>
      </c>
      <c r="B741" s="28">
        <v>1881.9500175666601</v>
      </c>
      <c r="C741" s="29">
        <v>111.09333333333301</v>
      </c>
      <c r="D741" s="30">
        <v>1</v>
      </c>
      <c r="E741" s="30" t="s">
        <v>64</v>
      </c>
    </row>
    <row r="742" spans="1:6" ht="14.25" customHeight="1">
      <c r="A742" s="27">
        <v>41644.5</v>
      </c>
      <c r="B742" s="28">
        <v>2576.3438875909001</v>
      </c>
      <c r="C742" s="29">
        <v>111.433636363636</v>
      </c>
      <c r="D742" s="30">
        <v>1</v>
      </c>
      <c r="E742" s="30" t="s">
        <v>64</v>
      </c>
    </row>
    <row r="743" spans="1:6" ht="14.25" customHeight="1">
      <c r="A743" s="27">
        <v>41645</v>
      </c>
      <c r="B743" s="28">
        <v>2044.66478628499</v>
      </c>
      <c r="C743" s="29">
        <v>110.70699999999999</v>
      </c>
      <c r="D743" s="30">
        <v>1</v>
      </c>
      <c r="E743" s="30" t="s">
        <v>64</v>
      </c>
      <c r="F743" s="160">
        <f>SUM(B733:B794)</f>
        <v>148265.30471392811</v>
      </c>
    </row>
    <row r="744" spans="1:6" ht="14.25" customHeight="1">
      <c r="A744" s="27">
        <v>41645.5</v>
      </c>
      <c r="B744" s="28">
        <v>2868.9563182708298</v>
      </c>
      <c r="C744" s="29">
        <v>108.410833333333</v>
      </c>
      <c r="D744" s="30">
        <v>1</v>
      </c>
      <c r="E744" s="30" t="s">
        <v>64</v>
      </c>
    </row>
    <row r="745" spans="1:6" ht="14.25" customHeight="1">
      <c r="A745" s="27">
        <v>41646</v>
      </c>
      <c r="B745" s="28">
        <v>2472.6334011958302</v>
      </c>
      <c r="C745" s="29">
        <v>110.37583333333301</v>
      </c>
      <c r="D745" s="30">
        <v>1</v>
      </c>
      <c r="E745" s="30" t="s">
        <v>64</v>
      </c>
    </row>
    <row r="746" spans="1:6" ht="14.25" customHeight="1">
      <c r="A746" s="27">
        <v>41646.5</v>
      </c>
      <c r="B746" s="28">
        <v>3299.9393580708202</v>
      </c>
      <c r="C746" s="29">
        <v>110.207499999999</v>
      </c>
      <c r="D746" s="30">
        <v>1</v>
      </c>
      <c r="E746" s="30" t="s">
        <v>64</v>
      </c>
    </row>
    <row r="747" spans="1:6" ht="14.25" customHeight="1">
      <c r="A747" s="27">
        <v>41647</v>
      </c>
      <c r="B747" s="28">
        <v>2786.5475998083298</v>
      </c>
      <c r="C747" s="29">
        <v>111.74</v>
      </c>
      <c r="D747" s="30">
        <v>1</v>
      </c>
      <c r="E747" s="30" t="s">
        <v>64</v>
      </c>
    </row>
    <row r="748" spans="1:6" ht="14.25" customHeight="1">
      <c r="A748" s="27">
        <v>41647.5</v>
      </c>
      <c r="B748" s="28">
        <v>3225.7517746541598</v>
      </c>
      <c r="C748" s="29">
        <v>111.213333333333</v>
      </c>
      <c r="D748" s="30">
        <v>1</v>
      </c>
      <c r="E748" s="30" t="s">
        <v>64</v>
      </c>
    </row>
    <row r="749" spans="1:6" ht="14.25" customHeight="1">
      <c r="A749" s="27">
        <v>41648</v>
      </c>
      <c r="B749" s="28">
        <v>2425.1360756541599</v>
      </c>
      <c r="C749" s="29">
        <v>108.96833333333301</v>
      </c>
      <c r="D749" s="30">
        <v>1</v>
      </c>
      <c r="E749" s="30" t="s">
        <v>64</v>
      </c>
    </row>
    <row r="750" spans="1:6" ht="14.25" customHeight="1">
      <c r="A750" s="27">
        <v>41648.5</v>
      </c>
      <c r="B750" s="28">
        <v>2401.8058121333302</v>
      </c>
      <c r="C750" s="29">
        <v>109.2625</v>
      </c>
      <c r="D750" s="30">
        <v>1</v>
      </c>
      <c r="E750" s="30" t="s">
        <v>64</v>
      </c>
    </row>
    <row r="751" spans="1:6" ht="14.25" customHeight="1">
      <c r="A751" s="27">
        <v>41649</v>
      </c>
      <c r="B751" s="28">
        <v>2113.5125400799898</v>
      </c>
      <c r="C751" s="29">
        <v>110.199</v>
      </c>
      <c r="D751" s="30">
        <v>1</v>
      </c>
      <c r="E751" s="30" t="s">
        <v>64</v>
      </c>
    </row>
    <row r="752" spans="1:6" ht="14.25" customHeight="1">
      <c r="A752" s="27">
        <v>41649.5</v>
      </c>
      <c r="B752" s="28">
        <v>2433.3480168166602</v>
      </c>
      <c r="C752" s="29">
        <v>111.273333333333</v>
      </c>
      <c r="D752" s="30">
        <v>1</v>
      </c>
      <c r="E752" s="30" t="s">
        <v>64</v>
      </c>
    </row>
    <row r="753" spans="1:5" ht="14.25" customHeight="1">
      <c r="A753" s="27">
        <v>41650</v>
      </c>
      <c r="B753" s="28">
        <v>2189.0438997312399</v>
      </c>
      <c r="C753" s="29">
        <v>109.4875</v>
      </c>
      <c r="D753" s="30">
        <v>1</v>
      </c>
      <c r="E753" s="30" t="s">
        <v>64</v>
      </c>
    </row>
    <row r="754" spans="1:5" ht="14.25" customHeight="1">
      <c r="A754" s="27">
        <v>41650.5</v>
      </c>
      <c r="B754" s="28">
        <v>2483.5657340083299</v>
      </c>
      <c r="C754" s="29">
        <v>110.505</v>
      </c>
      <c r="D754" s="30">
        <v>1</v>
      </c>
      <c r="E754" s="30" t="s">
        <v>64</v>
      </c>
    </row>
    <row r="755" spans="1:5" ht="14.25" customHeight="1">
      <c r="A755" s="27">
        <v>41651</v>
      </c>
      <c r="B755" s="28">
        <v>1896.0243473666601</v>
      </c>
      <c r="C755" s="29">
        <v>109.098333333333</v>
      </c>
      <c r="D755" s="30">
        <v>1</v>
      </c>
      <c r="E755" s="30" t="s">
        <v>64</v>
      </c>
    </row>
    <row r="756" spans="1:5" ht="14.25" customHeight="1">
      <c r="A756" s="27">
        <v>41651.5</v>
      </c>
      <c r="B756" s="28">
        <v>2615.8735382874902</v>
      </c>
      <c r="C756" s="29">
        <v>110.826666666666</v>
      </c>
      <c r="D756" s="30">
        <v>1</v>
      </c>
      <c r="E756" s="30" t="s">
        <v>64</v>
      </c>
    </row>
    <row r="757" spans="1:5" ht="14.25" customHeight="1">
      <c r="A757" s="27">
        <v>41652</v>
      </c>
      <c r="B757" s="28">
        <v>1992.70477325416</v>
      </c>
      <c r="C757" s="29">
        <v>111.049166666666</v>
      </c>
      <c r="D757" s="30">
        <v>1</v>
      </c>
      <c r="E757" s="30" t="s">
        <v>64</v>
      </c>
    </row>
    <row r="758" spans="1:5" ht="14.25" customHeight="1">
      <c r="A758" s="27">
        <v>41652.5</v>
      </c>
      <c r="B758" s="28">
        <v>2387.7880464916602</v>
      </c>
      <c r="C758" s="29">
        <v>109.829166666666</v>
      </c>
      <c r="D758" s="30">
        <v>1</v>
      </c>
      <c r="E758" s="30" t="s">
        <v>64</v>
      </c>
    </row>
    <row r="759" spans="1:5" ht="14.25" customHeight="1">
      <c r="A759" s="27">
        <v>41653</v>
      </c>
      <c r="B759" s="28">
        <v>2358.34048073333</v>
      </c>
      <c r="C759" s="29">
        <v>110.7</v>
      </c>
      <c r="D759" s="30">
        <v>1</v>
      </c>
      <c r="E759" s="30" t="s">
        <v>64</v>
      </c>
    </row>
    <row r="760" spans="1:5" ht="14.25" customHeight="1">
      <c r="A760" s="27">
        <v>41653.5</v>
      </c>
      <c r="B760" s="28">
        <v>3340.70503213333</v>
      </c>
      <c r="C760" s="29">
        <v>109.087499999999</v>
      </c>
      <c r="D760" s="30">
        <v>1</v>
      </c>
      <c r="E760" s="30" t="s">
        <v>64</v>
      </c>
    </row>
    <row r="761" spans="1:5" ht="14.25" customHeight="1">
      <c r="A761" s="27">
        <v>41654</v>
      </c>
      <c r="B761" s="28">
        <v>2842.3093060374899</v>
      </c>
      <c r="C761" s="29">
        <v>109.721666666666</v>
      </c>
      <c r="D761" s="30">
        <v>1</v>
      </c>
      <c r="E761" s="30" t="s">
        <v>64</v>
      </c>
    </row>
    <row r="762" spans="1:5" ht="14.25" customHeight="1">
      <c r="A762" s="27">
        <v>41654.5</v>
      </c>
      <c r="B762" s="28">
        <v>3250.4874035166599</v>
      </c>
      <c r="C762" s="29">
        <v>111.22666666666601</v>
      </c>
      <c r="D762" s="30">
        <v>1</v>
      </c>
      <c r="E762" s="30" t="s">
        <v>64</v>
      </c>
    </row>
    <row r="763" spans="1:5" ht="14.25" customHeight="1">
      <c r="A763" s="27">
        <v>41655</v>
      </c>
      <c r="B763" s="28">
        <v>2453.1961141708298</v>
      </c>
      <c r="C763" s="29">
        <v>112.73</v>
      </c>
      <c r="D763" s="30">
        <v>1</v>
      </c>
      <c r="E763" s="30" t="s">
        <v>64</v>
      </c>
    </row>
    <row r="764" spans="1:5" ht="14.25" customHeight="1">
      <c r="A764" s="27">
        <v>41655.5</v>
      </c>
      <c r="B764" s="28">
        <v>2536.4750736916599</v>
      </c>
      <c r="C764" s="29">
        <v>111.52500000000001</v>
      </c>
      <c r="D764" s="30">
        <v>1</v>
      </c>
      <c r="E764" s="30" t="s">
        <v>64</v>
      </c>
    </row>
    <row r="765" spans="1:5" ht="14.25" customHeight="1">
      <c r="A765" s="27">
        <v>41656</v>
      </c>
      <c r="B765" s="28">
        <v>1958.7403593583299</v>
      </c>
      <c r="C765" s="29">
        <v>110.448333333333</v>
      </c>
      <c r="D765" s="30">
        <v>1</v>
      </c>
      <c r="E765" s="30" t="s">
        <v>64</v>
      </c>
    </row>
    <row r="766" spans="1:5" ht="14.25" customHeight="1">
      <c r="A766" s="27">
        <v>41656.5</v>
      </c>
      <c r="B766" s="28">
        <v>2217.7377323208302</v>
      </c>
      <c r="C766" s="29">
        <v>109.19416666666601</v>
      </c>
      <c r="D766" s="30">
        <v>1</v>
      </c>
      <c r="E766" s="30" t="s">
        <v>64</v>
      </c>
    </row>
    <row r="767" spans="1:5" ht="14.25" customHeight="1">
      <c r="A767" s="27">
        <v>41657</v>
      </c>
      <c r="B767" s="28">
        <v>2035.5217133875001</v>
      </c>
      <c r="C767" s="29">
        <v>112.33750000000001</v>
      </c>
      <c r="D767" s="30">
        <v>1</v>
      </c>
      <c r="E767" s="30" t="s">
        <v>64</v>
      </c>
    </row>
    <row r="768" spans="1:5" ht="14.25" customHeight="1">
      <c r="A768" s="27">
        <v>41657.5</v>
      </c>
      <c r="B768" s="28">
        <v>2450.3480851874901</v>
      </c>
      <c r="C768" s="29">
        <v>109.47499999999999</v>
      </c>
      <c r="D768" s="30">
        <v>1</v>
      </c>
      <c r="E768" s="30" t="s">
        <v>64</v>
      </c>
    </row>
    <row r="769" spans="1:5" ht="14.25" customHeight="1">
      <c r="A769" s="27">
        <v>41658</v>
      </c>
      <c r="B769" s="28">
        <v>1864.6022638714201</v>
      </c>
      <c r="C769" s="29">
        <v>109.98857142857101</v>
      </c>
      <c r="D769" s="30">
        <v>1</v>
      </c>
      <c r="E769" s="30" t="s">
        <v>64</v>
      </c>
    </row>
    <row r="770" spans="1:5" ht="14.25" customHeight="1">
      <c r="A770" s="27">
        <v>41658.5</v>
      </c>
      <c r="B770" s="28">
        <v>2278.1295495916602</v>
      </c>
      <c r="C770" s="29">
        <v>110.447499999999</v>
      </c>
      <c r="D770" s="30">
        <v>1</v>
      </c>
      <c r="E770" s="30" t="s">
        <v>64</v>
      </c>
    </row>
    <row r="771" spans="1:5" ht="14.25" customHeight="1">
      <c r="A771" s="27">
        <v>41659</v>
      </c>
      <c r="B771" s="28">
        <v>1924.9605551166601</v>
      </c>
      <c r="C771" s="29">
        <v>109.126666666666</v>
      </c>
      <c r="D771" s="30">
        <v>1</v>
      </c>
      <c r="E771" s="30" t="s">
        <v>64</v>
      </c>
    </row>
    <row r="772" spans="1:5" ht="14.25" customHeight="1">
      <c r="A772" s="27">
        <v>41659.5</v>
      </c>
      <c r="B772" s="28">
        <v>2560.8750446249901</v>
      </c>
      <c r="C772" s="29">
        <v>111.745833333333</v>
      </c>
      <c r="D772" s="30">
        <v>1</v>
      </c>
      <c r="E772" s="30" t="s">
        <v>64</v>
      </c>
    </row>
    <row r="773" spans="1:5" ht="14.25" customHeight="1">
      <c r="A773" s="27">
        <v>41660</v>
      </c>
      <c r="B773" s="28">
        <v>2127.80860193749</v>
      </c>
      <c r="C773" s="29">
        <v>110.930833333333</v>
      </c>
      <c r="D773" s="30">
        <v>1</v>
      </c>
      <c r="E773" s="30" t="s">
        <v>64</v>
      </c>
    </row>
    <row r="774" spans="1:5" ht="14.25" customHeight="1">
      <c r="A774" s="27">
        <v>41660.5</v>
      </c>
      <c r="B774" s="28">
        <v>2746.1296072416599</v>
      </c>
      <c r="C774" s="29">
        <v>110.345833333333</v>
      </c>
      <c r="D774" s="30">
        <v>1</v>
      </c>
      <c r="E774" s="30" t="s">
        <v>64</v>
      </c>
    </row>
    <row r="775" spans="1:5" ht="14.25" customHeight="1">
      <c r="A775" s="27">
        <v>41661</v>
      </c>
      <c r="B775" s="28">
        <v>2140.0864342166601</v>
      </c>
      <c r="C775" s="29">
        <v>110.689999999999</v>
      </c>
      <c r="D775" s="30">
        <v>1</v>
      </c>
      <c r="E775" s="30" t="s">
        <v>64</v>
      </c>
    </row>
    <row r="776" spans="1:5" ht="14.25" customHeight="1">
      <c r="A776" s="27">
        <v>41661.5</v>
      </c>
      <c r="B776" s="28">
        <v>2651.1279091166598</v>
      </c>
      <c r="C776" s="29">
        <v>111.839166666666</v>
      </c>
      <c r="D776" s="30">
        <v>1</v>
      </c>
      <c r="E776" s="30" t="s">
        <v>64</v>
      </c>
    </row>
    <row r="777" spans="1:5" ht="14.25" customHeight="1">
      <c r="A777" s="27">
        <v>41662</v>
      </c>
      <c r="B777" s="28">
        <v>2198.8909038583301</v>
      </c>
      <c r="C777" s="29">
        <v>111.34083333333299</v>
      </c>
      <c r="D777" s="30">
        <v>1</v>
      </c>
      <c r="E777" s="30" t="s">
        <v>64</v>
      </c>
    </row>
    <row r="778" spans="1:5" ht="14.25" customHeight="1">
      <c r="A778" s="27">
        <v>41662.5</v>
      </c>
      <c r="B778" s="28">
        <v>2598.18044052499</v>
      </c>
      <c r="C778" s="29">
        <v>111.143333333333</v>
      </c>
      <c r="D778" s="30">
        <v>1</v>
      </c>
      <c r="E778" s="30" t="s">
        <v>64</v>
      </c>
    </row>
    <row r="779" spans="1:5" ht="14.25" customHeight="1">
      <c r="A779" s="27">
        <v>41663</v>
      </c>
      <c r="B779" s="28">
        <v>2166.8205700090898</v>
      </c>
      <c r="C779" s="29">
        <v>110.728181818181</v>
      </c>
      <c r="D779" s="30">
        <v>1</v>
      </c>
      <c r="E779" s="30" t="s">
        <v>64</v>
      </c>
    </row>
    <row r="780" spans="1:5" ht="14.25" customHeight="1">
      <c r="A780" s="27">
        <v>41663.5</v>
      </c>
      <c r="B780" s="28">
        <v>2420.47367987499</v>
      </c>
      <c r="C780" s="29">
        <v>110.1</v>
      </c>
      <c r="D780" s="30">
        <v>1</v>
      </c>
      <c r="E780" s="30" t="s">
        <v>64</v>
      </c>
    </row>
    <row r="781" spans="1:5" ht="14.25" customHeight="1">
      <c r="A781" s="27">
        <v>41664</v>
      </c>
      <c r="B781" s="28">
        <v>2104.8423878291601</v>
      </c>
      <c r="C781" s="29">
        <v>111.549166666666</v>
      </c>
      <c r="D781" s="30">
        <v>1</v>
      </c>
      <c r="E781" s="30" t="s">
        <v>64</v>
      </c>
    </row>
    <row r="782" spans="1:5" ht="14.25" customHeight="1">
      <c r="A782" s="27">
        <v>41664.5</v>
      </c>
      <c r="B782" s="28">
        <v>2301.0493781833302</v>
      </c>
      <c r="C782" s="29">
        <v>110.77</v>
      </c>
      <c r="D782" s="30">
        <v>1</v>
      </c>
      <c r="E782" s="30" t="s">
        <v>64</v>
      </c>
    </row>
    <row r="783" spans="1:5" ht="14.25" customHeight="1">
      <c r="A783" s="27">
        <v>41665</v>
      </c>
      <c r="B783" s="28">
        <v>2010.89693983749</v>
      </c>
      <c r="C783" s="29">
        <v>109.4325</v>
      </c>
      <c r="D783" s="30">
        <v>1</v>
      </c>
      <c r="E783" s="30" t="s">
        <v>64</v>
      </c>
    </row>
    <row r="784" spans="1:5" ht="14.25" customHeight="1">
      <c r="A784" s="27">
        <v>41665.5</v>
      </c>
      <c r="B784" s="28">
        <v>2440.1286881583301</v>
      </c>
      <c r="C784" s="29">
        <v>110.096666666666</v>
      </c>
      <c r="D784" s="30">
        <v>1</v>
      </c>
      <c r="E784" s="30" t="s">
        <v>64</v>
      </c>
    </row>
    <row r="785" spans="1:5" ht="14.25" customHeight="1">
      <c r="A785" s="27">
        <v>41666</v>
      </c>
      <c r="B785" s="28">
        <v>1872.7888722083301</v>
      </c>
      <c r="C785" s="29">
        <v>110.041666666666</v>
      </c>
      <c r="D785" s="30">
        <v>1</v>
      </c>
      <c r="E785" s="30" t="s">
        <v>64</v>
      </c>
    </row>
    <row r="786" spans="1:5" ht="14.25" customHeight="1">
      <c r="A786" s="27">
        <v>41666.5</v>
      </c>
      <c r="B786" s="28">
        <v>2702.8843677749901</v>
      </c>
      <c r="C786" s="29">
        <v>111.23916666666599</v>
      </c>
      <c r="D786" s="30">
        <v>1</v>
      </c>
      <c r="E786" s="30" t="s">
        <v>64</v>
      </c>
    </row>
    <row r="787" spans="1:5" ht="14.25" customHeight="1">
      <c r="A787" s="27">
        <v>41667</v>
      </c>
      <c r="B787" s="28">
        <v>1862.09098722916</v>
      </c>
      <c r="C787" s="29">
        <v>110.66</v>
      </c>
      <c r="D787" s="30">
        <v>1</v>
      </c>
      <c r="E787" s="30" t="s">
        <v>64</v>
      </c>
    </row>
    <row r="788" spans="1:5" ht="14.25" customHeight="1">
      <c r="A788" s="27">
        <v>41667.5</v>
      </c>
      <c r="B788" s="28">
        <v>2301.8307151874901</v>
      </c>
      <c r="C788" s="29">
        <v>110.686666666666</v>
      </c>
      <c r="D788" s="30">
        <v>1</v>
      </c>
      <c r="E788" s="30" t="s">
        <v>64</v>
      </c>
    </row>
    <row r="789" spans="1:5" ht="14.25" customHeight="1">
      <c r="A789" s="27">
        <v>41668</v>
      </c>
      <c r="B789" s="28">
        <v>2141.2100704499899</v>
      </c>
      <c r="C789" s="29">
        <v>110.626666666666</v>
      </c>
      <c r="D789" s="30">
        <v>1</v>
      </c>
      <c r="E789" s="30" t="s">
        <v>64</v>
      </c>
    </row>
    <row r="790" spans="1:5" ht="14.25" customHeight="1">
      <c r="A790" s="27">
        <v>41668.5</v>
      </c>
      <c r="B790" s="28">
        <v>2542.9754542625001</v>
      </c>
      <c r="C790" s="29">
        <v>111.21833333333301</v>
      </c>
      <c r="D790" s="30">
        <v>1</v>
      </c>
      <c r="E790" s="30" t="s">
        <v>64</v>
      </c>
    </row>
    <row r="791" spans="1:5" ht="14.25" customHeight="1">
      <c r="A791" s="27">
        <v>41669</v>
      </c>
      <c r="B791" s="28">
        <v>2141.6758152541602</v>
      </c>
      <c r="C791" s="29">
        <v>110.458333333333</v>
      </c>
      <c r="D791" s="30">
        <v>1</v>
      </c>
      <c r="E791" s="30" t="s">
        <v>64</v>
      </c>
    </row>
    <row r="792" spans="1:5" ht="14.25" customHeight="1">
      <c r="A792" s="27">
        <v>41669.5</v>
      </c>
      <c r="B792" s="28">
        <v>2821.5852816249899</v>
      </c>
      <c r="C792" s="29">
        <v>109.5825</v>
      </c>
      <c r="D792" s="30">
        <v>1</v>
      </c>
      <c r="E792" s="30" t="s">
        <v>64</v>
      </c>
    </row>
    <row r="793" spans="1:5" ht="14.25" customHeight="1">
      <c r="A793" s="27">
        <v>41670</v>
      </c>
      <c r="B793" s="28">
        <v>2121.2677979249902</v>
      </c>
      <c r="C793" s="29">
        <v>110.05416666666601</v>
      </c>
      <c r="D793" s="30">
        <v>1</v>
      </c>
      <c r="E793" s="30" t="s">
        <v>64</v>
      </c>
    </row>
    <row r="794" spans="1:5" ht="14.25" customHeight="1">
      <c r="A794" s="27">
        <v>41670.5</v>
      </c>
      <c r="B794" s="28">
        <v>2725.2631981750001</v>
      </c>
      <c r="C794" s="29">
        <v>110.781666666666</v>
      </c>
      <c r="D794" s="30">
        <v>1</v>
      </c>
      <c r="E794" s="30" t="s">
        <v>64</v>
      </c>
    </row>
    <row r="795" spans="1:5" ht="14.25" customHeight="1">
      <c r="A795" s="27">
        <v>41671</v>
      </c>
      <c r="B795" s="28">
        <v>2168.7831825916601</v>
      </c>
      <c r="C795" s="29">
        <v>112.41</v>
      </c>
      <c r="D795" s="30">
        <v>2</v>
      </c>
      <c r="E795" s="30" t="s">
        <v>64</v>
      </c>
    </row>
    <row r="796" spans="1:5" ht="14.25" customHeight="1">
      <c r="A796" s="27">
        <v>41671.5</v>
      </c>
      <c r="B796" s="28">
        <v>2961.5898729458299</v>
      </c>
      <c r="C796" s="29">
        <v>110.198333333333</v>
      </c>
      <c r="D796" s="30">
        <v>2</v>
      </c>
      <c r="E796" s="30" t="s">
        <v>64</v>
      </c>
    </row>
    <row r="797" spans="1:5" ht="14.25" customHeight="1">
      <c r="A797" s="27">
        <v>41672</v>
      </c>
      <c r="B797" s="28">
        <v>2059.6434400374901</v>
      </c>
      <c r="C797" s="29">
        <v>110.21749999999901</v>
      </c>
      <c r="D797" s="30">
        <v>2</v>
      </c>
      <c r="E797" s="30" t="s">
        <v>64</v>
      </c>
    </row>
    <row r="798" spans="1:5" ht="14.25" customHeight="1">
      <c r="A798" s="27">
        <v>41672.5</v>
      </c>
      <c r="B798" s="28">
        <v>2915.94190402499</v>
      </c>
      <c r="C798" s="29">
        <v>110.13</v>
      </c>
      <c r="D798" s="30">
        <v>2</v>
      </c>
      <c r="E798" s="30" t="s">
        <v>64</v>
      </c>
    </row>
    <row r="799" spans="1:5" ht="14.25" customHeight="1">
      <c r="A799" s="27">
        <v>41673</v>
      </c>
      <c r="B799" s="28">
        <v>2074.9507374291602</v>
      </c>
      <c r="C799" s="29">
        <v>109.869999999999</v>
      </c>
      <c r="D799" s="30">
        <v>2</v>
      </c>
      <c r="E799" s="30" t="s">
        <v>64</v>
      </c>
    </row>
    <row r="800" spans="1:5" ht="14.25" customHeight="1">
      <c r="A800" s="27">
        <v>41673.5</v>
      </c>
      <c r="B800" s="28">
        <v>2840.1388558458302</v>
      </c>
      <c r="C800" s="29">
        <v>110.466666666666</v>
      </c>
      <c r="D800" s="30">
        <v>2</v>
      </c>
      <c r="E800" s="30" t="s">
        <v>64</v>
      </c>
    </row>
    <row r="801" spans="1:5" ht="14.25" customHeight="1">
      <c r="A801" s="27">
        <v>41674</v>
      </c>
      <c r="B801" s="28">
        <v>2336.1864341833302</v>
      </c>
      <c r="C801" s="29">
        <v>110.5425</v>
      </c>
      <c r="D801" s="30">
        <v>2</v>
      </c>
      <c r="E801" s="30" t="s">
        <v>64</v>
      </c>
    </row>
    <row r="802" spans="1:5" ht="14.25" customHeight="1">
      <c r="A802" s="27">
        <v>41674.5</v>
      </c>
      <c r="B802" s="28">
        <v>2795.9823378666601</v>
      </c>
      <c r="C802" s="29">
        <v>110.20083333333299</v>
      </c>
      <c r="D802" s="30">
        <v>2</v>
      </c>
      <c r="E802" s="30" t="s">
        <v>64</v>
      </c>
    </row>
    <row r="803" spans="1:5" ht="14.25" customHeight="1">
      <c r="A803" s="27">
        <v>41675</v>
      </c>
      <c r="B803" s="28">
        <v>2203.7443846374899</v>
      </c>
      <c r="C803" s="29">
        <v>111.087499999999</v>
      </c>
      <c r="D803" s="30">
        <v>2</v>
      </c>
      <c r="E803" s="30" t="s">
        <v>64</v>
      </c>
    </row>
    <row r="804" spans="1:5" ht="14.25" customHeight="1">
      <c r="A804" s="27">
        <v>41675.5</v>
      </c>
      <c r="B804" s="28">
        <v>2514.4400851124901</v>
      </c>
      <c r="C804" s="29">
        <v>111.925833333333</v>
      </c>
      <c r="D804" s="30">
        <v>2</v>
      </c>
      <c r="E804" s="30" t="s">
        <v>64</v>
      </c>
    </row>
    <row r="805" spans="1:5" ht="14.25" customHeight="1">
      <c r="A805" s="27">
        <v>41676</v>
      </c>
      <c r="B805" s="28">
        <v>2254.8362323375</v>
      </c>
      <c r="C805" s="29">
        <v>112.255</v>
      </c>
      <c r="D805" s="30">
        <v>2</v>
      </c>
      <c r="E805" s="30" t="s">
        <v>64</v>
      </c>
    </row>
    <row r="806" spans="1:5" ht="14.25" customHeight="1">
      <c r="A806" s="27">
        <v>41676.5</v>
      </c>
      <c r="B806" s="28">
        <v>2369.5948363374901</v>
      </c>
      <c r="C806" s="29">
        <v>109.486666666666</v>
      </c>
      <c r="D806" s="30">
        <v>2</v>
      </c>
      <c r="E806" s="30" t="s">
        <v>64</v>
      </c>
    </row>
    <row r="807" spans="1:5" ht="14.25" customHeight="1">
      <c r="A807" s="27">
        <v>41677</v>
      </c>
      <c r="B807" s="28">
        <v>1974.18200617916</v>
      </c>
      <c r="C807" s="29">
        <v>109.698333333333</v>
      </c>
      <c r="D807" s="30">
        <v>2</v>
      </c>
      <c r="E807" s="30" t="s">
        <v>64</v>
      </c>
    </row>
    <row r="808" spans="1:5" ht="14.25" customHeight="1">
      <c r="A808" s="27">
        <v>41677.5</v>
      </c>
      <c r="B808" s="28">
        <v>2271.7791866166599</v>
      </c>
      <c r="C808" s="29">
        <v>111.64666666666599</v>
      </c>
      <c r="D808" s="30">
        <v>2</v>
      </c>
      <c r="E808" s="30" t="s">
        <v>64</v>
      </c>
    </row>
    <row r="809" spans="1:5" ht="14.25" customHeight="1">
      <c r="A809" s="27">
        <v>41678</v>
      </c>
      <c r="B809" s="28">
        <v>2014.2160829833299</v>
      </c>
      <c r="C809" s="29">
        <v>111.567777777777</v>
      </c>
      <c r="D809" s="30">
        <v>2</v>
      </c>
      <c r="E809" s="30" t="s">
        <v>64</v>
      </c>
    </row>
    <row r="810" spans="1:5" ht="14.25" customHeight="1">
      <c r="A810" s="27">
        <v>41678.5</v>
      </c>
      <c r="B810" s="28">
        <v>2596.5701936458299</v>
      </c>
      <c r="C810" s="29">
        <v>109.755833333333</v>
      </c>
      <c r="D810" s="30">
        <v>2</v>
      </c>
      <c r="E810" s="30" t="s">
        <v>64</v>
      </c>
    </row>
    <row r="811" spans="1:5" ht="14.25" customHeight="1">
      <c r="A811" s="27">
        <v>41679</v>
      </c>
      <c r="B811" s="28">
        <v>1867.4815676363601</v>
      </c>
      <c r="C811" s="29">
        <v>109.17090909090901</v>
      </c>
      <c r="D811" s="30">
        <v>2</v>
      </c>
      <c r="E811" s="30" t="s">
        <v>64</v>
      </c>
    </row>
    <row r="812" spans="1:5" ht="14.25" customHeight="1">
      <c r="A812" s="27">
        <v>41679.5</v>
      </c>
      <c r="B812" s="28">
        <v>2828.9775346166598</v>
      </c>
      <c r="C812" s="29">
        <v>111.13249999999999</v>
      </c>
      <c r="D812" s="30">
        <v>2</v>
      </c>
      <c r="E812" s="30" t="s">
        <v>64</v>
      </c>
    </row>
    <row r="813" spans="1:5" ht="14.25" customHeight="1">
      <c r="A813" s="27">
        <v>41680</v>
      </c>
      <c r="B813" s="28">
        <v>1994.4438366499901</v>
      </c>
      <c r="C813" s="29">
        <v>109.654166666666</v>
      </c>
      <c r="D813" s="30">
        <v>2</v>
      </c>
      <c r="E813" s="30" t="s">
        <v>64</v>
      </c>
    </row>
    <row r="814" spans="1:5" ht="14.25" customHeight="1">
      <c r="A814" s="27">
        <v>41680.5</v>
      </c>
      <c r="B814" s="28">
        <v>2926.1708955250001</v>
      </c>
      <c r="C814" s="29">
        <v>109.68</v>
      </c>
      <c r="D814" s="30">
        <v>2</v>
      </c>
      <c r="E814" s="30" t="s">
        <v>64</v>
      </c>
    </row>
    <row r="815" spans="1:5" ht="14.25" customHeight="1">
      <c r="A815" s="27">
        <v>41681</v>
      </c>
      <c r="B815" s="28">
        <v>2554.6178627291602</v>
      </c>
      <c r="C815" s="29">
        <v>110.40583333333301</v>
      </c>
      <c r="D815" s="30">
        <v>2</v>
      </c>
      <c r="E815" s="30" t="s">
        <v>64</v>
      </c>
    </row>
    <row r="816" spans="1:5" ht="14.25" customHeight="1">
      <c r="A816" s="27">
        <v>41681.5</v>
      </c>
      <c r="B816" s="28">
        <v>3236.4869237541602</v>
      </c>
      <c r="C816" s="29">
        <v>112.82250000000001</v>
      </c>
      <c r="D816" s="30">
        <v>2</v>
      </c>
      <c r="E816" s="30" t="s">
        <v>64</v>
      </c>
    </row>
    <row r="817" spans="1:5" ht="14.25" customHeight="1">
      <c r="A817" s="27">
        <v>41682</v>
      </c>
      <c r="B817" s="28">
        <v>2762.5157089416598</v>
      </c>
      <c r="C817" s="29">
        <v>110.1425</v>
      </c>
      <c r="D817" s="30">
        <v>2</v>
      </c>
      <c r="E817" s="30" t="s">
        <v>64</v>
      </c>
    </row>
    <row r="818" spans="1:5" ht="14.25" customHeight="1">
      <c r="A818" s="27">
        <v>41682.5</v>
      </c>
      <c r="B818" s="28">
        <v>3531.5317287999901</v>
      </c>
      <c r="C818" s="29">
        <v>109.690833333333</v>
      </c>
      <c r="D818" s="30">
        <v>2</v>
      </c>
      <c r="E818" s="30" t="s">
        <v>64</v>
      </c>
    </row>
    <row r="819" spans="1:5" ht="14.25" customHeight="1">
      <c r="A819" s="27">
        <v>41683</v>
      </c>
      <c r="B819" s="28">
        <v>2745.1802333625001</v>
      </c>
      <c r="C819" s="29">
        <v>109.82583333333299</v>
      </c>
      <c r="D819" s="30">
        <v>2</v>
      </c>
      <c r="E819" s="30" t="s">
        <v>64</v>
      </c>
    </row>
    <row r="820" spans="1:5" ht="14.25" customHeight="1">
      <c r="A820" s="27">
        <v>41683.5</v>
      </c>
      <c r="B820" s="28">
        <v>3355.4509319083299</v>
      </c>
      <c r="C820" s="29">
        <v>111.9975</v>
      </c>
      <c r="D820" s="30">
        <v>2</v>
      </c>
      <c r="E820" s="30" t="s">
        <v>64</v>
      </c>
    </row>
    <row r="821" spans="1:5" ht="14.25" customHeight="1">
      <c r="A821" s="27">
        <v>41684</v>
      </c>
      <c r="B821" s="28">
        <v>2603.7976719583298</v>
      </c>
      <c r="C821" s="29">
        <v>111.880833333333</v>
      </c>
      <c r="D821" s="30">
        <v>2</v>
      </c>
      <c r="E821" s="30" t="s">
        <v>64</v>
      </c>
    </row>
    <row r="822" spans="1:5" ht="14.25" customHeight="1">
      <c r="A822" s="27">
        <v>41684.5</v>
      </c>
      <c r="B822" s="28">
        <v>2861.9960459624899</v>
      </c>
      <c r="C822" s="29">
        <v>112.26333333333299</v>
      </c>
      <c r="D822" s="30">
        <v>2</v>
      </c>
      <c r="E822" s="30" t="s">
        <v>64</v>
      </c>
    </row>
    <row r="823" spans="1:5" ht="14.25" customHeight="1">
      <c r="A823" s="27">
        <v>41685</v>
      </c>
      <c r="B823" s="28">
        <v>2363.6217625333302</v>
      </c>
      <c r="C823" s="29">
        <v>110.1575</v>
      </c>
      <c r="D823" s="30">
        <v>2</v>
      </c>
      <c r="E823" s="30" t="s">
        <v>64</v>
      </c>
    </row>
    <row r="824" spans="1:5" ht="14.25" customHeight="1">
      <c r="A824" s="27">
        <v>41685.5</v>
      </c>
      <c r="B824" s="28">
        <v>2935.9480111624898</v>
      </c>
      <c r="C824" s="29">
        <v>111.238333333333</v>
      </c>
      <c r="D824" s="30">
        <v>2</v>
      </c>
      <c r="E824" s="30" t="s">
        <v>64</v>
      </c>
    </row>
    <row r="825" spans="1:5" ht="14.25" customHeight="1">
      <c r="A825" s="27">
        <v>41686</v>
      </c>
      <c r="B825" s="28">
        <v>2179.3191565458301</v>
      </c>
      <c r="C825" s="29">
        <v>110.713333333333</v>
      </c>
      <c r="D825" s="30">
        <v>2</v>
      </c>
      <c r="E825" s="30" t="s">
        <v>64</v>
      </c>
    </row>
    <row r="826" spans="1:5" ht="14.25" customHeight="1">
      <c r="A826" s="27">
        <v>41686.5</v>
      </c>
      <c r="B826" s="28">
        <v>2726.05105495833</v>
      </c>
      <c r="C826" s="29">
        <v>109.839166666666</v>
      </c>
      <c r="D826" s="30">
        <v>2</v>
      </c>
      <c r="E826" s="30" t="s">
        <v>64</v>
      </c>
    </row>
    <row r="827" spans="1:5" ht="14.25" customHeight="1">
      <c r="A827" s="27">
        <v>41687</v>
      </c>
      <c r="B827" s="28">
        <v>1942.2621511416601</v>
      </c>
      <c r="C827" s="29">
        <v>111.431666666666</v>
      </c>
      <c r="D827" s="30">
        <v>2</v>
      </c>
      <c r="E827" s="30" t="s">
        <v>64</v>
      </c>
    </row>
    <row r="828" spans="1:5" ht="14.25" customHeight="1">
      <c r="A828" s="27">
        <v>41687.5</v>
      </c>
      <c r="B828" s="28">
        <v>2233.6403290041599</v>
      </c>
      <c r="C828" s="29">
        <v>111.12583333333301</v>
      </c>
      <c r="D828" s="30">
        <v>2</v>
      </c>
      <c r="E828" s="30" t="s">
        <v>64</v>
      </c>
    </row>
    <row r="829" spans="1:5" ht="14.25" customHeight="1">
      <c r="A829" s="27">
        <v>41688</v>
      </c>
      <c r="B829" s="28">
        <v>2017.2257905399899</v>
      </c>
      <c r="C829" s="29">
        <v>111.320999999999</v>
      </c>
      <c r="D829" s="30">
        <v>2</v>
      </c>
      <c r="E829" s="30" t="s">
        <v>64</v>
      </c>
    </row>
    <row r="830" spans="1:5" ht="14.25" customHeight="1">
      <c r="A830" s="27">
        <v>41688.5</v>
      </c>
      <c r="B830" s="28">
        <v>2359.1199209874899</v>
      </c>
      <c r="C830" s="29">
        <v>111.66500000000001</v>
      </c>
      <c r="D830" s="30">
        <v>2</v>
      </c>
      <c r="E830" s="30" t="s">
        <v>64</v>
      </c>
    </row>
    <row r="831" spans="1:5" ht="14.25" customHeight="1">
      <c r="A831" s="27">
        <v>41689</v>
      </c>
      <c r="B831" s="28">
        <v>2334.5526278249999</v>
      </c>
      <c r="C831" s="29">
        <v>111.086249999999</v>
      </c>
      <c r="D831" s="30">
        <v>2</v>
      </c>
      <c r="E831" s="30" t="s">
        <v>64</v>
      </c>
    </row>
    <row r="832" spans="1:5" ht="14.25" customHeight="1">
      <c r="A832" s="27">
        <v>41689.5</v>
      </c>
      <c r="B832" s="28">
        <v>2805.6281315333299</v>
      </c>
      <c r="C832" s="29">
        <v>110.28916666666601</v>
      </c>
      <c r="D832" s="30">
        <v>2</v>
      </c>
      <c r="E832" s="30" t="s">
        <v>64</v>
      </c>
    </row>
    <row r="833" spans="1:5" ht="14.25" customHeight="1">
      <c r="A833" s="27">
        <v>41690</v>
      </c>
      <c r="B833" s="28">
        <v>2303.4694622749898</v>
      </c>
      <c r="C833" s="29">
        <v>111.447499999999</v>
      </c>
      <c r="D833" s="30">
        <v>2</v>
      </c>
      <c r="E833" s="30" t="s">
        <v>64</v>
      </c>
    </row>
    <row r="834" spans="1:5" ht="14.25" customHeight="1">
      <c r="A834" s="27">
        <v>41690.5</v>
      </c>
      <c r="B834" s="28">
        <v>3590.6828627166601</v>
      </c>
      <c r="C834" s="29">
        <v>111.65249999999899</v>
      </c>
      <c r="D834" s="30">
        <v>2</v>
      </c>
      <c r="E834" s="30" t="s">
        <v>64</v>
      </c>
    </row>
    <row r="835" spans="1:5" ht="14.25" customHeight="1">
      <c r="A835" s="27">
        <v>41691</v>
      </c>
      <c r="B835" s="28">
        <v>2704.1649466458298</v>
      </c>
      <c r="C835" s="29">
        <v>110.511666666666</v>
      </c>
      <c r="D835" s="30">
        <v>2</v>
      </c>
      <c r="E835" s="30" t="s">
        <v>64</v>
      </c>
    </row>
    <row r="836" spans="1:5" ht="14.25" customHeight="1">
      <c r="A836" s="27">
        <v>41691.5</v>
      </c>
      <c r="B836" s="28">
        <v>3365.87835465833</v>
      </c>
      <c r="C836" s="29">
        <v>111.26</v>
      </c>
      <c r="D836" s="30">
        <v>2</v>
      </c>
      <c r="E836" s="30" t="s">
        <v>64</v>
      </c>
    </row>
    <row r="837" spans="1:5" ht="14.25" customHeight="1">
      <c r="A837" s="27">
        <v>41692</v>
      </c>
      <c r="B837" s="28">
        <v>2625.0986705750001</v>
      </c>
      <c r="C837" s="29">
        <v>108.296666666666</v>
      </c>
      <c r="D837" s="30">
        <v>2</v>
      </c>
      <c r="E837" s="30" t="s">
        <v>64</v>
      </c>
    </row>
    <row r="838" spans="1:5" ht="14.25" customHeight="1">
      <c r="A838" s="27">
        <v>41692.5</v>
      </c>
      <c r="B838" s="28">
        <v>2556.60953337916</v>
      </c>
      <c r="C838" s="29">
        <v>110.400833333333</v>
      </c>
      <c r="D838" s="30">
        <v>2</v>
      </c>
      <c r="E838" s="30" t="s">
        <v>64</v>
      </c>
    </row>
    <row r="839" spans="1:5" ht="14.25" customHeight="1">
      <c r="A839" s="27">
        <v>41693</v>
      </c>
      <c r="B839" s="28">
        <v>1823.0696327749899</v>
      </c>
      <c r="C839" s="29">
        <v>109.86499999999999</v>
      </c>
      <c r="D839" s="30">
        <v>2</v>
      </c>
      <c r="E839" s="30" t="s">
        <v>64</v>
      </c>
    </row>
    <row r="840" spans="1:5" ht="14.25" customHeight="1">
      <c r="A840" s="27">
        <v>41693.5</v>
      </c>
      <c r="B840" s="28">
        <v>2037.7230165041599</v>
      </c>
      <c r="C840" s="29">
        <v>110.74250000000001</v>
      </c>
      <c r="D840" s="30">
        <v>2</v>
      </c>
      <c r="E840" s="30" t="s">
        <v>64</v>
      </c>
    </row>
    <row r="841" spans="1:5" ht="14.25" customHeight="1">
      <c r="A841" s="27">
        <v>41694</v>
      </c>
      <c r="B841" s="28">
        <v>1722.8896464541599</v>
      </c>
      <c r="C841" s="29">
        <v>110.730833333333</v>
      </c>
      <c r="D841" s="30">
        <v>2</v>
      </c>
      <c r="E841" s="30" t="s">
        <v>64</v>
      </c>
    </row>
    <row r="842" spans="1:5" ht="14.25" customHeight="1">
      <c r="A842" s="27">
        <v>41694.5</v>
      </c>
      <c r="B842" s="28">
        <v>2063.51221467083</v>
      </c>
      <c r="C842" s="29">
        <v>108.71583333333299</v>
      </c>
      <c r="D842" s="30">
        <v>2</v>
      </c>
      <c r="E842" s="30" t="s">
        <v>64</v>
      </c>
    </row>
    <row r="843" spans="1:5" ht="14.25" customHeight="1">
      <c r="A843" s="27">
        <v>41695</v>
      </c>
      <c r="B843" s="28">
        <v>2069.9034216374898</v>
      </c>
      <c r="C843" s="29">
        <v>109.44750000000001</v>
      </c>
      <c r="D843" s="30">
        <v>2</v>
      </c>
      <c r="E843" s="30" t="s">
        <v>64</v>
      </c>
    </row>
    <row r="844" spans="1:5" ht="14.25" customHeight="1">
      <c r="A844" s="27">
        <v>41695.5</v>
      </c>
      <c r="B844" s="28">
        <v>2923.37536639583</v>
      </c>
      <c r="C844" s="29">
        <v>111.644999999999</v>
      </c>
      <c r="D844" s="30">
        <v>2</v>
      </c>
      <c r="E844" s="30" t="s">
        <v>64</v>
      </c>
    </row>
    <row r="845" spans="1:5" ht="14.25" customHeight="1">
      <c r="A845" s="27">
        <v>41696</v>
      </c>
      <c r="B845" s="28">
        <v>2277.0611217166602</v>
      </c>
      <c r="C845" s="29">
        <v>111.01499999999901</v>
      </c>
      <c r="D845" s="30">
        <v>2</v>
      </c>
      <c r="E845" s="30" t="s">
        <v>64</v>
      </c>
    </row>
    <row r="846" spans="1:5" ht="14.25" customHeight="1">
      <c r="A846" s="27">
        <v>41696.5</v>
      </c>
      <c r="B846" s="28">
        <v>3388.0708861041599</v>
      </c>
      <c r="C846" s="29">
        <v>110.439166666666</v>
      </c>
      <c r="D846" s="30">
        <v>2</v>
      </c>
      <c r="E846" s="30" t="s">
        <v>64</v>
      </c>
    </row>
    <row r="847" spans="1:5" ht="14.25" customHeight="1">
      <c r="A847" s="27">
        <v>41697</v>
      </c>
      <c r="B847" s="28">
        <v>2553.06626393333</v>
      </c>
      <c r="C847" s="29">
        <v>109.7925</v>
      </c>
      <c r="D847" s="30">
        <v>2</v>
      </c>
      <c r="E847" s="30" t="s">
        <v>64</v>
      </c>
    </row>
    <row r="848" spans="1:5" ht="14.25" customHeight="1">
      <c r="A848" s="27">
        <v>41697.5</v>
      </c>
      <c r="B848" s="28">
        <v>3123.8353176083301</v>
      </c>
      <c r="C848" s="29">
        <v>110.529166666666</v>
      </c>
      <c r="D848" s="30">
        <v>2</v>
      </c>
      <c r="E848" s="30" t="s">
        <v>64</v>
      </c>
    </row>
    <row r="849" spans="1:5" ht="14.25" customHeight="1">
      <c r="A849" s="27">
        <v>41698</v>
      </c>
      <c r="B849" s="28">
        <v>2302.3936510291601</v>
      </c>
      <c r="C849" s="29">
        <v>110.634166666666</v>
      </c>
      <c r="D849" s="30">
        <v>2</v>
      </c>
      <c r="E849" s="30" t="s">
        <v>64</v>
      </c>
    </row>
    <row r="850" spans="1:5" ht="14.25" customHeight="1">
      <c r="A850" s="27">
        <v>41698.5</v>
      </c>
      <c r="B850" s="28">
        <v>2913.6543985708299</v>
      </c>
      <c r="C850" s="29">
        <v>109.00416666666599</v>
      </c>
      <c r="D850" s="30">
        <v>2</v>
      </c>
      <c r="E850" s="30" t="s">
        <v>64</v>
      </c>
    </row>
    <row r="851" spans="1:5" ht="14.25" customHeight="1">
      <c r="A851" s="27">
        <v>41699</v>
      </c>
      <c r="B851" s="28">
        <v>2279.9175524666598</v>
      </c>
      <c r="C851" s="29">
        <v>110.425</v>
      </c>
      <c r="D851" s="30">
        <v>3</v>
      </c>
      <c r="E851" s="30" t="s">
        <v>64</v>
      </c>
    </row>
    <row r="852" spans="1:5" ht="14.25" customHeight="1">
      <c r="A852" s="27">
        <v>41699.5</v>
      </c>
      <c r="B852" s="28">
        <v>2813.4237973208301</v>
      </c>
      <c r="C852" s="29">
        <v>110.660833333333</v>
      </c>
      <c r="D852" s="30">
        <v>3</v>
      </c>
      <c r="E852" s="30" t="s">
        <v>64</v>
      </c>
    </row>
    <row r="853" spans="1:5" ht="14.25" customHeight="1">
      <c r="A853" s="27">
        <v>41700</v>
      </c>
      <c r="B853" s="28">
        <v>1968.99549426666</v>
      </c>
      <c r="C853" s="29">
        <v>110.2175</v>
      </c>
      <c r="D853" s="30">
        <v>3</v>
      </c>
      <c r="E853" s="30" t="s">
        <v>64</v>
      </c>
    </row>
    <row r="854" spans="1:5" ht="14.25" customHeight="1">
      <c r="A854" s="27">
        <v>41700.5</v>
      </c>
      <c r="B854" s="28">
        <v>2389.08068954583</v>
      </c>
      <c r="C854" s="29">
        <v>109.52249999999999</v>
      </c>
      <c r="D854" s="30">
        <v>3</v>
      </c>
      <c r="E854" s="30" t="s">
        <v>64</v>
      </c>
    </row>
    <row r="855" spans="1:5" ht="14.25" customHeight="1">
      <c r="A855" s="27">
        <v>41701</v>
      </c>
      <c r="B855" s="28">
        <v>1789.86981436666</v>
      </c>
      <c r="C855" s="29">
        <v>111.56</v>
      </c>
      <c r="D855" s="30">
        <v>3</v>
      </c>
      <c r="E855" s="30" t="s">
        <v>64</v>
      </c>
    </row>
    <row r="856" spans="1:5" ht="14.25" customHeight="1">
      <c r="A856" s="27">
        <v>41701.5</v>
      </c>
      <c r="B856" s="28">
        <v>2359.7180916666598</v>
      </c>
      <c r="C856" s="29">
        <v>108.58</v>
      </c>
      <c r="D856" s="30">
        <v>3</v>
      </c>
      <c r="E856" s="30" t="s">
        <v>64</v>
      </c>
    </row>
    <row r="857" spans="1:5" ht="14.25" customHeight="1">
      <c r="A857" s="27">
        <v>41702</v>
      </c>
      <c r="B857" s="28">
        <v>2029.4388739291601</v>
      </c>
      <c r="C857" s="29">
        <v>110.815833333333</v>
      </c>
      <c r="D857" s="30">
        <v>3</v>
      </c>
      <c r="E857" s="30" t="s">
        <v>64</v>
      </c>
    </row>
    <row r="858" spans="1:5" ht="14.25" customHeight="1">
      <c r="A858" s="27">
        <v>41702.5</v>
      </c>
      <c r="B858" s="28">
        <v>2184.9103650041602</v>
      </c>
      <c r="C858" s="29">
        <v>110.408333333333</v>
      </c>
      <c r="D858" s="30">
        <v>3</v>
      </c>
      <c r="E858" s="30" t="s">
        <v>64</v>
      </c>
    </row>
    <row r="859" spans="1:5" ht="14.25" customHeight="1">
      <c r="A859" s="27">
        <v>41703</v>
      </c>
      <c r="B859" s="28">
        <v>2196.38929249999</v>
      </c>
      <c r="C859" s="29">
        <v>111.223333333333</v>
      </c>
      <c r="D859" s="30">
        <v>3</v>
      </c>
      <c r="E859" s="30" t="s">
        <v>64</v>
      </c>
    </row>
    <row r="860" spans="1:5" ht="14.25" customHeight="1">
      <c r="A860" s="27">
        <v>41703.5</v>
      </c>
      <c r="B860" s="28">
        <v>2432.6821969624998</v>
      </c>
      <c r="C860" s="29">
        <v>109.50083333333301</v>
      </c>
      <c r="D860" s="30">
        <v>3</v>
      </c>
      <c r="E860" s="30" t="s">
        <v>64</v>
      </c>
    </row>
    <row r="861" spans="1:5" ht="14.25" customHeight="1">
      <c r="A861" s="27">
        <v>41704</v>
      </c>
      <c r="B861" s="28">
        <v>2011.3950495611</v>
      </c>
      <c r="C861" s="29">
        <v>111.568888888888</v>
      </c>
      <c r="D861" s="30">
        <v>3</v>
      </c>
      <c r="E861" s="30" t="s">
        <v>64</v>
      </c>
    </row>
    <row r="862" spans="1:5" ht="14.25" customHeight="1">
      <c r="A862" s="27">
        <v>41704.5</v>
      </c>
      <c r="B862" s="28">
        <v>2633.6015288999902</v>
      </c>
      <c r="C862" s="29">
        <v>109.425</v>
      </c>
      <c r="D862" s="30">
        <v>3</v>
      </c>
      <c r="E862" s="30" t="s">
        <v>64</v>
      </c>
    </row>
    <row r="863" spans="1:5" ht="14.25" customHeight="1">
      <c r="A863" s="27">
        <v>41705</v>
      </c>
      <c r="B863" s="28">
        <v>2200.4233423099899</v>
      </c>
      <c r="C863" s="29">
        <v>110.59399999999999</v>
      </c>
      <c r="D863" s="30">
        <v>3</v>
      </c>
      <c r="E863" s="30" t="s">
        <v>64</v>
      </c>
    </row>
    <row r="864" spans="1:5" ht="14.25" customHeight="1">
      <c r="A864" s="27">
        <v>41705.5</v>
      </c>
      <c r="B864" s="28">
        <v>2618.3027622916602</v>
      </c>
      <c r="C864" s="29">
        <v>111.001666666666</v>
      </c>
      <c r="D864" s="30">
        <v>3</v>
      </c>
      <c r="E864" s="30" t="s">
        <v>64</v>
      </c>
    </row>
    <row r="865" spans="1:5" ht="14.25" customHeight="1">
      <c r="A865" s="27">
        <v>41706</v>
      </c>
      <c r="B865" s="28">
        <v>2180.1996981277698</v>
      </c>
      <c r="C865" s="29">
        <v>110.672222222222</v>
      </c>
      <c r="D865" s="30">
        <v>3</v>
      </c>
      <c r="E865" s="30" t="s">
        <v>64</v>
      </c>
    </row>
    <row r="866" spans="1:5" ht="14.25" customHeight="1">
      <c r="A866" s="27">
        <v>41706.5</v>
      </c>
      <c r="B866" s="28">
        <v>2672.35888205833</v>
      </c>
      <c r="C866" s="29">
        <v>110.75083333333301</v>
      </c>
      <c r="D866" s="30">
        <v>3</v>
      </c>
      <c r="E866" s="30" t="s">
        <v>64</v>
      </c>
    </row>
    <row r="867" spans="1:5" ht="14.25" customHeight="1">
      <c r="A867" s="27">
        <v>41707</v>
      </c>
      <c r="B867" s="28">
        <v>2004.5064299727201</v>
      </c>
      <c r="C867" s="29">
        <v>109.534545454545</v>
      </c>
      <c r="D867" s="30">
        <v>3</v>
      </c>
      <c r="E867" s="30" t="s">
        <v>64</v>
      </c>
    </row>
    <row r="868" spans="1:5" ht="14.25" customHeight="1">
      <c r="A868" s="27">
        <v>41707.5</v>
      </c>
      <c r="B868" s="28">
        <v>2614.9927077249899</v>
      </c>
      <c r="C868" s="29">
        <v>111.82583333333299</v>
      </c>
      <c r="D868" s="30">
        <v>3</v>
      </c>
      <c r="E868" s="30" t="s">
        <v>64</v>
      </c>
    </row>
    <row r="869" spans="1:5" ht="14.25" customHeight="1">
      <c r="A869" s="27">
        <v>41708</v>
      </c>
      <c r="B869" s="28">
        <v>2097.69024651666</v>
      </c>
      <c r="C869" s="29">
        <v>109.93749999999901</v>
      </c>
      <c r="D869" s="30">
        <v>3</v>
      </c>
      <c r="E869" s="30" t="s">
        <v>64</v>
      </c>
    </row>
    <row r="870" spans="1:5" ht="14.25" customHeight="1">
      <c r="A870" s="27">
        <v>41708.5</v>
      </c>
      <c r="B870" s="28">
        <v>2409.2647808500001</v>
      </c>
      <c r="C870" s="29">
        <v>110.033333333333</v>
      </c>
      <c r="D870" s="30">
        <v>3</v>
      </c>
      <c r="E870" s="30" t="s">
        <v>64</v>
      </c>
    </row>
    <row r="871" spans="1:5" ht="14.25" customHeight="1">
      <c r="A871" s="27">
        <v>41709</v>
      </c>
      <c r="B871" s="28">
        <v>2208.2178144750001</v>
      </c>
      <c r="C871" s="29">
        <v>110.322499999999</v>
      </c>
      <c r="D871" s="30">
        <v>3</v>
      </c>
      <c r="E871" s="30" t="s">
        <v>64</v>
      </c>
    </row>
    <row r="872" spans="1:5" ht="14.25" customHeight="1">
      <c r="A872" s="27">
        <v>41709.5</v>
      </c>
      <c r="B872" s="28">
        <v>2481.62320262916</v>
      </c>
      <c r="C872" s="29">
        <v>112.010833333333</v>
      </c>
      <c r="D872" s="30">
        <v>3</v>
      </c>
      <c r="E872" s="30" t="s">
        <v>64</v>
      </c>
    </row>
    <row r="873" spans="1:5" ht="14.25" customHeight="1">
      <c r="A873" s="27">
        <v>41710</v>
      </c>
      <c r="B873" s="28">
        <v>1865.7514559624899</v>
      </c>
      <c r="C873" s="29">
        <v>111.680833333333</v>
      </c>
      <c r="D873" s="30">
        <v>3</v>
      </c>
      <c r="E873" s="30" t="s">
        <v>64</v>
      </c>
    </row>
    <row r="874" spans="1:5" ht="14.25" customHeight="1">
      <c r="A874" s="27">
        <v>41710.5</v>
      </c>
      <c r="B874" s="28">
        <v>2161.9760966541598</v>
      </c>
      <c r="C874" s="29">
        <v>110.705833333333</v>
      </c>
      <c r="D874" s="30">
        <v>3</v>
      </c>
      <c r="E874" s="30" t="s">
        <v>64</v>
      </c>
    </row>
    <row r="875" spans="1:5" ht="14.25" customHeight="1">
      <c r="A875" s="27">
        <v>41711</v>
      </c>
      <c r="B875" s="28">
        <v>2059.1577108863598</v>
      </c>
      <c r="C875" s="29">
        <v>109.649999999999</v>
      </c>
      <c r="D875" s="30">
        <v>3</v>
      </c>
      <c r="E875" s="30" t="s">
        <v>64</v>
      </c>
    </row>
    <row r="876" spans="1:5" ht="14.25" customHeight="1">
      <c r="A876" s="27">
        <v>41711.5</v>
      </c>
      <c r="B876" s="28">
        <v>2244.5299330875</v>
      </c>
      <c r="C876" s="29">
        <v>110.38</v>
      </c>
      <c r="D876" s="30">
        <v>3</v>
      </c>
      <c r="E876" s="30" t="s">
        <v>64</v>
      </c>
    </row>
    <row r="877" spans="1:5" ht="14.25" customHeight="1">
      <c r="A877" s="27">
        <v>41712</v>
      </c>
      <c r="B877" s="28">
        <v>2290.24188112499</v>
      </c>
      <c r="C877" s="29">
        <v>112.07250000000001</v>
      </c>
      <c r="D877" s="30">
        <v>3</v>
      </c>
      <c r="E877" s="30" t="s">
        <v>64</v>
      </c>
    </row>
    <row r="878" spans="1:5" ht="14.25" customHeight="1">
      <c r="A878" s="27">
        <v>41712.5</v>
      </c>
      <c r="B878" s="28">
        <v>2529.3986842363602</v>
      </c>
      <c r="C878" s="29">
        <v>110.425454545454</v>
      </c>
      <c r="D878" s="30">
        <v>3</v>
      </c>
      <c r="E878" s="30" t="s">
        <v>64</v>
      </c>
    </row>
    <row r="879" spans="1:5" ht="14.25" customHeight="1">
      <c r="A879" s="27">
        <v>41713</v>
      </c>
      <c r="B879" s="28">
        <v>2028.51025856499</v>
      </c>
      <c r="C879" s="29">
        <v>107.849</v>
      </c>
      <c r="D879" s="30">
        <v>3</v>
      </c>
      <c r="E879" s="30" t="s">
        <v>64</v>
      </c>
    </row>
    <row r="880" spans="1:5" ht="14.25" customHeight="1">
      <c r="A880" s="27">
        <v>41713.5</v>
      </c>
      <c r="B880" s="28">
        <v>2377.9403508958299</v>
      </c>
      <c r="C880" s="29">
        <v>109.603333333333</v>
      </c>
      <c r="D880" s="30">
        <v>3</v>
      </c>
      <c r="E880" s="30" t="s">
        <v>64</v>
      </c>
    </row>
    <row r="881" spans="1:5" ht="14.25" customHeight="1">
      <c r="A881" s="27">
        <v>41714</v>
      </c>
      <c r="B881" s="28">
        <v>1952.47576309285</v>
      </c>
      <c r="C881" s="29">
        <v>110.65714285714201</v>
      </c>
      <c r="D881" s="30">
        <v>3</v>
      </c>
      <c r="E881" s="30" t="s">
        <v>64</v>
      </c>
    </row>
    <row r="882" spans="1:5" ht="14.25" customHeight="1">
      <c r="A882" s="27">
        <v>41714.5</v>
      </c>
      <c r="B882" s="28">
        <v>2220.3295659833302</v>
      </c>
      <c r="C882" s="29">
        <v>110.18583333333299</v>
      </c>
      <c r="D882" s="30">
        <v>3</v>
      </c>
      <c r="E882" s="30" t="s">
        <v>64</v>
      </c>
    </row>
    <row r="883" spans="1:5" ht="14.25" customHeight="1">
      <c r="A883" s="27">
        <v>41715</v>
      </c>
      <c r="B883" s="28">
        <v>1874.4952763250001</v>
      </c>
      <c r="C883" s="29">
        <v>108.954999999999</v>
      </c>
      <c r="D883" s="30">
        <v>3</v>
      </c>
      <c r="E883" s="30" t="s">
        <v>64</v>
      </c>
    </row>
    <row r="884" spans="1:5" ht="14.25" customHeight="1">
      <c r="A884" s="27">
        <v>41715.5</v>
      </c>
      <c r="B884" s="28">
        <v>2408.1716978958302</v>
      </c>
      <c r="C884" s="29">
        <v>111.346666666666</v>
      </c>
      <c r="D884" s="30">
        <v>3</v>
      </c>
      <c r="E884" s="30" t="s">
        <v>64</v>
      </c>
    </row>
    <row r="885" spans="1:5" ht="14.25" customHeight="1">
      <c r="A885" s="27">
        <v>41716</v>
      </c>
      <c r="B885" s="28">
        <v>2348.2187846291599</v>
      </c>
      <c r="C885" s="29">
        <v>109.24166666666601</v>
      </c>
      <c r="D885" s="30">
        <v>3</v>
      </c>
      <c r="E885" s="30" t="s">
        <v>64</v>
      </c>
    </row>
    <row r="886" spans="1:5" ht="14.25" customHeight="1">
      <c r="A886" s="27">
        <v>41716.5</v>
      </c>
      <c r="B886" s="28">
        <v>2781.20463690833</v>
      </c>
      <c r="C886" s="29">
        <v>110.784166666666</v>
      </c>
      <c r="D886" s="30">
        <v>3</v>
      </c>
      <c r="E886" s="30" t="s">
        <v>64</v>
      </c>
    </row>
    <row r="887" spans="1:5" ht="14.25" customHeight="1">
      <c r="A887" s="27">
        <v>41717</v>
      </c>
      <c r="B887" s="28">
        <v>2134.7472275291602</v>
      </c>
      <c r="C887" s="29">
        <v>110.38166666666601</v>
      </c>
      <c r="D887" s="30">
        <v>3</v>
      </c>
      <c r="E887" s="30" t="s">
        <v>64</v>
      </c>
    </row>
    <row r="888" spans="1:5" ht="14.25" customHeight="1">
      <c r="A888" s="27">
        <v>41717.5</v>
      </c>
      <c r="B888" s="28">
        <v>2486.2344025124899</v>
      </c>
      <c r="C888" s="29">
        <v>110.847499999999</v>
      </c>
      <c r="D888" s="30">
        <v>3</v>
      </c>
      <c r="E888" s="30" t="s">
        <v>64</v>
      </c>
    </row>
    <row r="889" spans="1:5" ht="14.25" customHeight="1">
      <c r="A889" s="27">
        <v>41718</v>
      </c>
      <c r="B889" s="28">
        <v>2081.8465858208301</v>
      </c>
      <c r="C889" s="29">
        <v>110.451666666666</v>
      </c>
      <c r="D889" s="30">
        <v>3</v>
      </c>
      <c r="E889" s="30" t="s">
        <v>64</v>
      </c>
    </row>
    <row r="890" spans="1:5" ht="14.25" customHeight="1">
      <c r="A890" s="27">
        <v>41718.5</v>
      </c>
      <c r="B890" s="28">
        <v>2492.7292517333299</v>
      </c>
      <c r="C890" s="29">
        <v>110.620833333333</v>
      </c>
      <c r="D890" s="30">
        <v>3</v>
      </c>
      <c r="E890" s="30" t="s">
        <v>64</v>
      </c>
    </row>
    <row r="891" spans="1:5" ht="14.25" customHeight="1">
      <c r="A891" s="27">
        <v>41719</v>
      </c>
      <c r="B891" s="28">
        <v>2041.2911814045401</v>
      </c>
      <c r="C891" s="29">
        <v>110.66181818181801</v>
      </c>
      <c r="D891" s="30">
        <v>3</v>
      </c>
      <c r="E891" s="30" t="s">
        <v>64</v>
      </c>
    </row>
    <row r="892" spans="1:5" ht="14.25" customHeight="1">
      <c r="A892" s="27">
        <v>41719.5</v>
      </c>
      <c r="B892" s="28">
        <v>2261.4539451958299</v>
      </c>
      <c r="C892" s="29">
        <v>109.99166666666601</v>
      </c>
      <c r="D892" s="30">
        <v>3</v>
      </c>
      <c r="E892" s="30" t="s">
        <v>64</v>
      </c>
    </row>
    <row r="893" spans="1:5" ht="14.25" customHeight="1">
      <c r="A893" s="27">
        <v>41720</v>
      </c>
      <c r="B893" s="28">
        <v>2236.3815262166599</v>
      </c>
      <c r="C893" s="29">
        <v>111.17444444444401</v>
      </c>
      <c r="D893" s="30">
        <v>3</v>
      </c>
      <c r="E893" s="30" t="s">
        <v>64</v>
      </c>
    </row>
    <row r="894" spans="1:5" ht="14.25" customHeight="1">
      <c r="A894" s="27">
        <v>41720.5</v>
      </c>
      <c r="B894" s="28">
        <v>2294.4026380458299</v>
      </c>
      <c r="C894" s="29">
        <v>111.35250000000001</v>
      </c>
      <c r="D894" s="30">
        <v>3</v>
      </c>
      <c r="E894" s="30" t="s">
        <v>64</v>
      </c>
    </row>
    <row r="895" spans="1:5" ht="14.25" customHeight="1">
      <c r="A895" s="27">
        <v>41721</v>
      </c>
      <c r="B895" s="28">
        <v>1918.97782055624</v>
      </c>
      <c r="C895" s="29">
        <v>111.416249999999</v>
      </c>
      <c r="D895" s="30">
        <v>3</v>
      </c>
      <c r="E895" s="30" t="s">
        <v>64</v>
      </c>
    </row>
    <row r="896" spans="1:5" ht="14.25" customHeight="1">
      <c r="A896" s="27">
        <v>41721.5</v>
      </c>
      <c r="B896" s="28">
        <v>2049.31759405499</v>
      </c>
      <c r="C896" s="29">
        <v>112.17400000000001</v>
      </c>
      <c r="D896" s="30">
        <v>3</v>
      </c>
      <c r="E896" s="30" t="s">
        <v>64</v>
      </c>
    </row>
    <row r="897" spans="1:5" ht="14.25" customHeight="1">
      <c r="A897" s="27">
        <v>41722</v>
      </c>
      <c r="B897" s="28">
        <v>1942.2035167500001</v>
      </c>
      <c r="C897" s="29">
        <v>109.81</v>
      </c>
      <c r="D897" s="30">
        <v>3</v>
      </c>
      <c r="E897" s="30" t="s">
        <v>64</v>
      </c>
    </row>
    <row r="898" spans="1:5" ht="14.25" customHeight="1">
      <c r="A898" s="27">
        <v>41722.5</v>
      </c>
      <c r="B898" s="28">
        <v>2079.3220612045402</v>
      </c>
      <c r="C898" s="29">
        <v>108.751818181818</v>
      </c>
      <c r="D898" s="30">
        <v>3</v>
      </c>
      <c r="E898" s="30" t="s">
        <v>64</v>
      </c>
    </row>
    <row r="899" spans="1:5" ht="14.25" customHeight="1">
      <c r="A899" s="27">
        <v>41723</v>
      </c>
      <c r="B899" s="28">
        <v>2228.21130526874</v>
      </c>
      <c r="C899" s="29">
        <v>112.31874999999999</v>
      </c>
      <c r="D899" s="30">
        <v>3</v>
      </c>
      <c r="E899" s="30" t="s">
        <v>64</v>
      </c>
    </row>
    <row r="900" spans="1:5" ht="14.25" customHeight="1">
      <c r="A900" s="27">
        <v>41723.5</v>
      </c>
      <c r="B900" s="28">
        <v>2356.6979502374902</v>
      </c>
      <c r="C900" s="29">
        <v>110.475833333333</v>
      </c>
      <c r="D900" s="30">
        <v>3</v>
      </c>
      <c r="E900" s="30" t="s">
        <v>64</v>
      </c>
    </row>
    <row r="901" spans="1:5" ht="14.25" customHeight="1">
      <c r="A901" s="27">
        <v>41724</v>
      </c>
      <c r="B901" s="28">
        <v>2131.2112628357099</v>
      </c>
      <c r="C901" s="29">
        <v>110.97571428571401</v>
      </c>
      <c r="D901" s="30">
        <v>3</v>
      </c>
      <c r="E901" s="30" t="s">
        <v>64</v>
      </c>
    </row>
    <row r="902" spans="1:5" ht="14.25" customHeight="1">
      <c r="A902" s="27">
        <v>41724.5</v>
      </c>
      <c r="B902" s="28">
        <v>2234.2020854749899</v>
      </c>
      <c r="C902" s="29">
        <v>109.71583333333299</v>
      </c>
      <c r="D902" s="30">
        <v>3</v>
      </c>
      <c r="E902" s="30" t="s">
        <v>64</v>
      </c>
    </row>
    <row r="903" spans="1:5" ht="14.25" customHeight="1">
      <c r="A903" s="27">
        <v>41725</v>
      </c>
      <c r="B903" s="28">
        <v>1989.2252733749899</v>
      </c>
      <c r="C903" s="29">
        <v>111.19416666666601</v>
      </c>
      <c r="D903" s="30">
        <v>3</v>
      </c>
      <c r="E903" s="30" t="s">
        <v>64</v>
      </c>
    </row>
    <row r="904" spans="1:5" ht="14.25" customHeight="1">
      <c r="A904" s="27">
        <v>41725.5</v>
      </c>
      <c r="B904" s="28">
        <v>2125.4146722874898</v>
      </c>
      <c r="C904" s="29">
        <v>111.43833333333301</v>
      </c>
      <c r="D904" s="30">
        <v>3</v>
      </c>
      <c r="E904" s="30" t="s">
        <v>64</v>
      </c>
    </row>
    <row r="905" spans="1:5" ht="14.25" customHeight="1">
      <c r="A905" s="27">
        <v>41726</v>
      </c>
      <c r="B905" s="28">
        <v>2170.7718819333199</v>
      </c>
      <c r="C905" s="29">
        <v>111.075555555555</v>
      </c>
      <c r="D905" s="30">
        <v>3</v>
      </c>
      <c r="E905" s="30" t="s">
        <v>64</v>
      </c>
    </row>
    <row r="906" spans="1:5" ht="14.25" customHeight="1">
      <c r="A906" s="27">
        <v>41726.5</v>
      </c>
      <c r="B906" s="28">
        <v>2196.29722014444</v>
      </c>
      <c r="C906" s="29">
        <v>111.92333333333301</v>
      </c>
      <c r="D906" s="30">
        <v>3</v>
      </c>
      <c r="E906" s="30" t="s">
        <v>64</v>
      </c>
    </row>
    <row r="907" spans="1:5" ht="14.25" customHeight="1">
      <c r="A907" s="27">
        <v>41727</v>
      </c>
      <c r="B907" s="28">
        <v>1865.2321135875</v>
      </c>
      <c r="C907" s="29">
        <v>109.86</v>
      </c>
      <c r="D907" s="30">
        <v>3</v>
      </c>
      <c r="E907" s="30" t="s">
        <v>64</v>
      </c>
    </row>
    <row r="908" spans="1:5" ht="14.25" customHeight="1">
      <c r="A908" s="27">
        <v>41727.5</v>
      </c>
      <c r="B908" s="28">
        <v>1895.44555601666</v>
      </c>
      <c r="C908" s="29">
        <v>111.73111111111101</v>
      </c>
      <c r="D908" s="30">
        <v>3</v>
      </c>
      <c r="E908" s="30" t="s">
        <v>64</v>
      </c>
    </row>
    <row r="909" spans="1:5" ht="14.25" customHeight="1">
      <c r="A909" s="27">
        <v>41728</v>
      </c>
      <c r="B909" s="28">
        <v>1872.2638883899899</v>
      </c>
      <c r="C909" s="29">
        <v>109.65</v>
      </c>
      <c r="D909" s="30">
        <v>3</v>
      </c>
      <c r="E909" s="30" t="s">
        <v>64</v>
      </c>
    </row>
    <row r="910" spans="1:5" ht="14.25" customHeight="1">
      <c r="A910" s="27">
        <v>41728.5</v>
      </c>
      <c r="B910" s="28">
        <v>2022.95829487777</v>
      </c>
      <c r="C910" s="29">
        <v>109.64444444444401</v>
      </c>
      <c r="D910" s="30">
        <v>3</v>
      </c>
      <c r="E910" s="30" t="s">
        <v>64</v>
      </c>
    </row>
    <row r="911" spans="1:5" ht="14.25" customHeight="1">
      <c r="A911" s="27">
        <v>41729</v>
      </c>
      <c r="B911" s="28">
        <v>1790.18647413333</v>
      </c>
      <c r="C911" s="29">
        <v>113.766666666666</v>
      </c>
      <c r="D911" s="30">
        <v>3</v>
      </c>
      <c r="E911" s="30" t="s">
        <v>64</v>
      </c>
    </row>
    <row r="912" spans="1:5" ht="14.25" customHeight="1">
      <c r="A912" s="27">
        <v>41729.5</v>
      </c>
      <c r="B912" s="28">
        <v>2015.71379709999</v>
      </c>
      <c r="C912" s="29">
        <v>109.075</v>
      </c>
      <c r="D912" s="30">
        <v>3</v>
      </c>
      <c r="E912" s="30" t="s">
        <v>64</v>
      </c>
    </row>
    <row r="913" spans="1:5" ht="14.25" customHeight="1">
      <c r="A913" s="27">
        <v>41730</v>
      </c>
      <c r="B913" s="28">
        <v>2113.80004124999</v>
      </c>
      <c r="C913" s="29">
        <v>94.158333333333303</v>
      </c>
      <c r="D913" s="30">
        <v>4</v>
      </c>
      <c r="E913" s="30" t="s">
        <v>64</v>
      </c>
    </row>
    <row r="914" spans="1:5" ht="14.25" customHeight="1">
      <c r="A914" s="27">
        <v>41730.5</v>
      </c>
      <c r="B914" s="28">
        <v>2426.57113838636</v>
      </c>
      <c r="C914" s="29">
        <v>95.01</v>
      </c>
      <c r="D914" s="30">
        <v>4</v>
      </c>
      <c r="E914" s="30" t="s">
        <v>64</v>
      </c>
    </row>
    <row r="915" spans="1:5" ht="14.25" customHeight="1">
      <c r="A915" s="27">
        <v>41731</v>
      </c>
      <c r="B915" s="28">
        <v>2448.2077285999999</v>
      </c>
      <c r="C915" s="29">
        <v>97.0042857142857</v>
      </c>
      <c r="D915" s="30">
        <v>4</v>
      </c>
      <c r="E915" s="30" t="s">
        <v>64</v>
      </c>
    </row>
    <row r="916" spans="1:5" ht="14.25" customHeight="1">
      <c r="A916" s="27">
        <v>41731.5</v>
      </c>
      <c r="B916" s="28">
        <v>2647.5638321749898</v>
      </c>
      <c r="C916" s="29">
        <v>91.094999999999999</v>
      </c>
      <c r="D916" s="30">
        <v>4</v>
      </c>
      <c r="E916" s="30" t="s">
        <v>64</v>
      </c>
    </row>
    <row r="917" spans="1:5" ht="14.25" customHeight="1">
      <c r="A917" s="27">
        <v>41732</v>
      </c>
      <c r="B917" s="28">
        <v>2236.15374529583</v>
      </c>
      <c r="C917" s="29">
        <v>93.653333333333293</v>
      </c>
      <c r="D917" s="30">
        <v>4</v>
      </c>
      <c r="E917" s="30" t="s">
        <v>64</v>
      </c>
    </row>
    <row r="918" spans="1:5" ht="14.25" customHeight="1">
      <c r="A918" s="27">
        <v>41732.5</v>
      </c>
      <c r="B918" s="28">
        <v>2960.3368238749899</v>
      </c>
      <c r="C918" s="29">
        <v>93.149999999999906</v>
      </c>
      <c r="D918" s="30">
        <v>4</v>
      </c>
      <c r="E918" s="30" t="s">
        <v>64</v>
      </c>
    </row>
    <row r="919" spans="1:5" ht="14.25" customHeight="1">
      <c r="A919" s="27">
        <v>41733</v>
      </c>
      <c r="B919" s="28">
        <v>2407.5297075374901</v>
      </c>
      <c r="C919" s="29">
        <v>91.319166666666604</v>
      </c>
      <c r="D919" s="30">
        <v>4</v>
      </c>
      <c r="E919" s="30" t="s">
        <v>64</v>
      </c>
    </row>
    <row r="920" spans="1:5" ht="14.25" customHeight="1">
      <c r="A920" s="27">
        <v>41733.5</v>
      </c>
      <c r="B920" s="28">
        <v>3090.4349697999901</v>
      </c>
      <c r="C920" s="29">
        <v>92.242499999999893</v>
      </c>
      <c r="D920" s="30">
        <v>4</v>
      </c>
      <c r="E920" s="30" t="s">
        <v>64</v>
      </c>
    </row>
    <row r="921" spans="1:5" ht="14.25" customHeight="1">
      <c r="A921" s="27">
        <v>41734</v>
      </c>
      <c r="B921" s="28">
        <v>2288.5196504999899</v>
      </c>
      <c r="C921" s="29">
        <v>94.639999999999901</v>
      </c>
      <c r="D921" s="30">
        <v>4</v>
      </c>
      <c r="E921" s="30" t="s">
        <v>64</v>
      </c>
    </row>
    <row r="922" spans="1:5" ht="14.25" customHeight="1">
      <c r="A922" s="27">
        <v>41734.5</v>
      </c>
      <c r="B922" s="28">
        <v>2693.8758898999899</v>
      </c>
      <c r="C922" s="29">
        <v>93.194166666666604</v>
      </c>
      <c r="D922" s="30">
        <v>4</v>
      </c>
      <c r="E922" s="30" t="s">
        <v>64</v>
      </c>
    </row>
    <row r="923" spans="1:5" ht="14.25" customHeight="1">
      <c r="A923" s="27">
        <v>41735</v>
      </c>
      <c r="B923" s="28">
        <v>2206.7949992642798</v>
      </c>
      <c r="C923" s="29">
        <v>93.35</v>
      </c>
      <c r="D923" s="30">
        <v>4</v>
      </c>
      <c r="E923" s="30" t="s">
        <v>64</v>
      </c>
    </row>
    <row r="924" spans="1:5" ht="14.25" customHeight="1">
      <c r="A924" s="27">
        <v>41735.5</v>
      </c>
      <c r="B924" s="28">
        <v>2365.86784169166</v>
      </c>
      <c r="C924" s="29">
        <v>90.462500000000006</v>
      </c>
      <c r="D924" s="30">
        <v>4</v>
      </c>
      <c r="E924" s="30" t="s">
        <v>64</v>
      </c>
    </row>
    <row r="925" spans="1:5" ht="14.25" customHeight="1">
      <c r="A925" s="27">
        <v>41736</v>
      </c>
      <c r="B925" s="28">
        <v>2131.5617423333301</v>
      </c>
      <c r="C925" s="29">
        <v>98.07</v>
      </c>
      <c r="D925" s="30">
        <v>4</v>
      </c>
      <c r="E925" s="30" t="s">
        <v>64</v>
      </c>
    </row>
    <row r="926" spans="1:5" ht="14.25" customHeight="1">
      <c r="A926" s="27">
        <v>41736.5</v>
      </c>
      <c r="B926" s="28">
        <v>2359.2976642333301</v>
      </c>
      <c r="C926" s="29">
        <v>92.285833333333301</v>
      </c>
      <c r="D926" s="30">
        <v>4</v>
      </c>
      <c r="E926" s="30" t="s">
        <v>64</v>
      </c>
    </row>
    <row r="927" spans="1:5" ht="14.25" customHeight="1">
      <c r="A927" s="27">
        <v>41737</v>
      </c>
      <c r="B927" s="28">
        <v>2337.9500703833301</v>
      </c>
      <c r="C927" s="29">
        <v>95.527499999999904</v>
      </c>
      <c r="D927" s="30">
        <v>4</v>
      </c>
      <c r="E927" s="30" t="s">
        <v>64</v>
      </c>
    </row>
    <row r="928" spans="1:5" ht="14.25" customHeight="1">
      <c r="A928" s="27">
        <v>41737.5</v>
      </c>
      <c r="B928" s="28">
        <v>2912.4833422541601</v>
      </c>
      <c r="C928" s="29">
        <v>94.653333333333293</v>
      </c>
      <c r="D928" s="30">
        <v>4</v>
      </c>
      <c r="E928" s="30" t="s">
        <v>64</v>
      </c>
    </row>
    <row r="929" spans="1:5" ht="14.25" customHeight="1">
      <c r="A929" s="27">
        <v>41738</v>
      </c>
      <c r="B929" s="28">
        <v>2295.36409883333</v>
      </c>
      <c r="C929" s="29">
        <v>90.486666666666594</v>
      </c>
      <c r="D929" s="30">
        <v>4</v>
      </c>
      <c r="E929" s="30" t="s">
        <v>64</v>
      </c>
    </row>
    <row r="930" spans="1:5" ht="14.25" customHeight="1">
      <c r="A930" s="27">
        <v>41738.5</v>
      </c>
      <c r="B930" s="28">
        <v>2958.7262230958299</v>
      </c>
      <c r="C930" s="29">
        <v>93.8391666666666</v>
      </c>
      <c r="D930" s="30">
        <v>4</v>
      </c>
      <c r="E930" s="30" t="s">
        <v>64</v>
      </c>
    </row>
    <row r="931" spans="1:5" ht="14.25" customHeight="1">
      <c r="A931" s="27">
        <v>41739</v>
      </c>
      <c r="B931" s="28">
        <v>2372.2789152708301</v>
      </c>
      <c r="C931" s="29">
        <v>94.469166666666595</v>
      </c>
      <c r="D931" s="30">
        <v>4</v>
      </c>
      <c r="E931" s="30" t="s">
        <v>64</v>
      </c>
    </row>
    <row r="932" spans="1:5" ht="14.25" customHeight="1">
      <c r="A932" s="27">
        <v>41739.5</v>
      </c>
      <c r="B932" s="28">
        <v>2944.1665049916601</v>
      </c>
      <c r="C932" s="29">
        <v>93.632499999999993</v>
      </c>
      <c r="D932" s="30">
        <v>4</v>
      </c>
      <c r="E932" s="30" t="s">
        <v>64</v>
      </c>
    </row>
    <row r="933" spans="1:5" ht="14.25" customHeight="1">
      <c r="A933" s="27">
        <v>41740</v>
      </c>
      <c r="B933" s="28">
        <v>2434.2545983291602</v>
      </c>
      <c r="C933" s="29">
        <v>95.8958333333333</v>
      </c>
      <c r="D933" s="30">
        <v>4</v>
      </c>
      <c r="E933" s="30" t="s">
        <v>64</v>
      </c>
    </row>
    <row r="934" spans="1:5" ht="14.25" customHeight="1">
      <c r="A934" s="27">
        <v>41740.5</v>
      </c>
      <c r="B934" s="28">
        <v>2856.5136013041601</v>
      </c>
      <c r="C934" s="29">
        <v>91.8391666666666</v>
      </c>
      <c r="D934" s="30">
        <v>4</v>
      </c>
      <c r="E934" s="30" t="s">
        <v>64</v>
      </c>
    </row>
    <row r="935" spans="1:5" ht="14.25" customHeight="1">
      <c r="A935" s="27">
        <v>41741</v>
      </c>
      <c r="B935" s="28">
        <v>2476.64930895833</v>
      </c>
      <c r="C935" s="29">
        <v>93.137499999999903</v>
      </c>
      <c r="D935" s="30">
        <v>4</v>
      </c>
      <c r="E935" s="30" t="s">
        <v>64</v>
      </c>
    </row>
    <row r="936" spans="1:5" ht="14.25" customHeight="1">
      <c r="A936" s="27">
        <v>41741.5</v>
      </c>
      <c r="B936" s="28">
        <v>2751.0332943083299</v>
      </c>
      <c r="C936" s="29">
        <v>94.092500000000001</v>
      </c>
      <c r="D936" s="30">
        <v>4</v>
      </c>
      <c r="E936" s="30" t="s">
        <v>64</v>
      </c>
    </row>
    <row r="937" spans="1:5" ht="14.25" customHeight="1">
      <c r="A937" s="27">
        <v>41742</v>
      </c>
      <c r="B937" s="28">
        <v>2073.3610607041601</v>
      </c>
      <c r="C937" s="29">
        <v>92.850833333333298</v>
      </c>
      <c r="D937" s="30">
        <v>4</v>
      </c>
      <c r="E937" s="30" t="s">
        <v>64</v>
      </c>
    </row>
    <row r="938" spans="1:5" ht="14.25" customHeight="1">
      <c r="A938" s="27">
        <v>41742.5</v>
      </c>
      <c r="B938" s="28">
        <v>2334.1648400416602</v>
      </c>
      <c r="C938" s="29">
        <v>95.744166666666601</v>
      </c>
      <c r="D938" s="30">
        <v>4</v>
      </c>
      <c r="E938" s="30" t="s">
        <v>64</v>
      </c>
    </row>
    <row r="939" spans="1:5" ht="14.25" customHeight="1">
      <c r="A939" s="27">
        <v>41743</v>
      </c>
      <c r="B939" s="28">
        <v>2055.7750104791598</v>
      </c>
      <c r="C939" s="29">
        <v>92.740833333333299</v>
      </c>
      <c r="D939" s="30">
        <v>4</v>
      </c>
      <c r="E939" s="30" t="s">
        <v>64</v>
      </c>
    </row>
    <row r="940" spans="1:5" ht="14.25" customHeight="1">
      <c r="A940" s="27">
        <v>41743.5</v>
      </c>
      <c r="B940" s="28">
        <v>2477.5667578541602</v>
      </c>
      <c r="C940" s="29">
        <v>90.087500000000006</v>
      </c>
      <c r="D940" s="30">
        <v>4</v>
      </c>
      <c r="E940" s="30" t="s">
        <v>64</v>
      </c>
    </row>
    <row r="941" spans="1:5" ht="14.25" customHeight="1">
      <c r="A941" s="27">
        <v>41744</v>
      </c>
      <c r="B941" s="28">
        <v>2201.8428448958298</v>
      </c>
      <c r="C941" s="29">
        <v>92.152499999999904</v>
      </c>
      <c r="D941" s="30">
        <v>4</v>
      </c>
      <c r="E941" s="30" t="s">
        <v>64</v>
      </c>
    </row>
    <row r="942" spans="1:5" ht="14.25" customHeight="1">
      <c r="A942" s="27">
        <v>41744.5</v>
      </c>
      <c r="B942" s="28">
        <v>2783.7458944458299</v>
      </c>
      <c r="C942" s="29">
        <v>95.6875</v>
      </c>
      <c r="D942" s="30">
        <v>4</v>
      </c>
      <c r="E942" s="30" t="s">
        <v>64</v>
      </c>
    </row>
    <row r="943" spans="1:5" ht="14.25" customHeight="1">
      <c r="A943" s="27">
        <v>41745</v>
      </c>
      <c r="B943" s="28">
        <v>2191.43477437916</v>
      </c>
      <c r="C943" s="29">
        <v>91.192499999999995</v>
      </c>
      <c r="D943" s="30">
        <v>4</v>
      </c>
      <c r="E943" s="30" t="s">
        <v>64</v>
      </c>
    </row>
    <row r="944" spans="1:5" ht="14.25" customHeight="1">
      <c r="A944" s="27">
        <v>41745.5</v>
      </c>
      <c r="B944" s="28">
        <v>2736.8444697791601</v>
      </c>
      <c r="C944" s="29">
        <v>93.9166666666666</v>
      </c>
      <c r="D944" s="30">
        <v>4</v>
      </c>
      <c r="E944" s="30" t="s">
        <v>64</v>
      </c>
    </row>
    <row r="945" spans="1:5" ht="14.25" customHeight="1">
      <c r="A945" s="27">
        <v>41746</v>
      </c>
      <c r="B945" s="28">
        <v>2292.4584675374999</v>
      </c>
      <c r="C945" s="29">
        <v>90.254166666666606</v>
      </c>
      <c r="D945" s="30">
        <v>4</v>
      </c>
      <c r="E945" s="30" t="s">
        <v>64</v>
      </c>
    </row>
    <row r="946" spans="1:5" ht="14.25" customHeight="1">
      <c r="A946" s="27">
        <v>41746.5</v>
      </c>
      <c r="B946" s="28">
        <v>2600.28185396249</v>
      </c>
      <c r="C946" s="29">
        <v>93.100833333333298</v>
      </c>
      <c r="D946" s="30">
        <v>4</v>
      </c>
      <c r="E946" s="30" t="s">
        <v>64</v>
      </c>
    </row>
    <row r="947" spans="1:5" ht="14.25" customHeight="1">
      <c r="A947" s="27">
        <v>41747</v>
      </c>
      <c r="B947" s="28">
        <v>2238.1594617291598</v>
      </c>
      <c r="C947" s="29">
        <v>96.163333333333298</v>
      </c>
      <c r="D947" s="30">
        <v>4</v>
      </c>
      <c r="E947" s="30" t="s">
        <v>64</v>
      </c>
    </row>
    <row r="948" spans="1:5" ht="14.25" customHeight="1">
      <c r="A948" s="27">
        <v>41747.5</v>
      </c>
      <c r="B948" s="28">
        <v>2570.20604453333</v>
      </c>
      <c r="C948" s="29">
        <v>92.972499999999997</v>
      </c>
      <c r="D948" s="30">
        <v>4</v>
      </c>
      <c r="E948" s="30" t="s">
        <v>64</v>
      </c>
    </row>
    <row r="949" spans="1:5" ht="14.25" customHeight="1">
      <c r="A949" s="27">
        <v>41748</v>
      </c>
      <c r="B949" s="28">
        <v>2178.1450835374999</v>
      </c>
      <c r="C949" s="29">
        <v>88.909999999999897</v>
      </c>
      <c r="D949" s="30">
        <v>4</v>
      </c>
      <c r="E949" s="30" t="s">
        <v>64</v>
      </c>
    </row>
    <row r="950" spans="1:5" ht="14.25" customHeight="1">
      <c r="A950" s="27">
        <v>41748.5</v>
      </c>
      <c r="B950" s="28">
        <v>2458.4068403333299</v>
      </c>
      <c r="C950" s="29">
        <v>93.142499999999899</v>
      </c>
      <c r="D950" s="30">
        <v>4</v>
      </c>
      <c r="E950" s="30" t="s">
        <v>64</v>
      </c>
    </row>
    <row r="951" spans="1:5" ht="14.25" customHeight="1">
      <c r="A951" s="27">
        <v>41749</v>
      </c>
      <c r="B951" s="28">
        <v>1947.3650472541599</v>
      </c>
      <c r="C951" s="29">
        <v>93.240833333333299</v>
      </c>
      <c r="D951" s="30">
        <v>4</v>
      </c>
      <c r="E951" s="30" t="s">
        <v>64</v>
      </c>
    </row>
    <row r="952" spans="1:5" ht="14.25" customHeight="1">
      <c r="A952" s="27">
        <v>41749.5</v>
      </c>
      <c r="B952" s="28">
        <v>2177.5841689416602</v>
      </c>
      <c r="C952" s="29">
        <v>91.870833333333294</v>
      </c>
      <c r="D952" s="30">
        <v>4</v>
      </c>
      <c r="E952" s="30" t="s">
        <v>64</v>
      </c>
    </row>
    <row r="953" spans="1:5" ht="14.25" customHeight="1">
      <c r="A953" s="27">
        <v>41750</v>
      </c>
      <c r="B953" s="28">
        <v>1923.60790184999</v>
      </c>
      <c r="C953" s="29">
        <v>92.873333333333306</v>
      </c>
      <c r="D953" s="30">
        <v>4</v>
      </c>
      <c r="E953" s="30" t="s">
        <v>64</v>
      </c>
    </row>
    <row r="954" spans="1:5" ht="14.25" customHeight="1">
      <c r="A954" s="27">
        <v>41750.5</v>
      </c>
      <c r="B954" s="28">
        <v>2084.3268327874898</v>
      </c>
      <c r="C954" s="29">
        <v>88.707499999999996</v>
      </c>
      <c r="D954" s="30">
        <v>4</v>
      </c>
      <c r="E954" s="30" t="s">
        <v>64</v>
      </c>
    </row>
    <row r="955" spans="1:5" ht="14.25" customHeight="1">
      <c r="A955" s="27">
        <v>41751</v>
      </c>
      <c r="B955" s="28">
        <v>2178.3010684624901</v>
      </c>
      <c r="C955" s="29">
        <v>92.928333333333299</v>
      </c>
      <c r="D955" s="30">
        <v>4</v>
      </c>
      <c r="E955" s="30" t="s">
        <v>64</v>
      </c>
    </row>
    <row r="956" spans="1:5" ht="14.25" customHeight="1">
      <c r="A956" s="27">
        <v>41751.5</v>
      </c>
      <c r="B956" s="28">
        <v>2342.1035759041602</v>
      </c>
      <c r="C956" s="29">
        <v>94.216666666666598</v>
      </c>
      <c r="D956" s="30">
        <v>4</v>
      </c>
      <c r="E956" s="30" t="s">
        <v>64</v>
      </c>
    </row>
    <row r="957" spans="1:5" ht="14.25" customHeight="1">
      <c r="A957" s="27">
        <v>41752</v>
      </c>
      <c r="B957" s="28">
        <v>1986.8119818208299</v>
      </c>
      <c r="C957" s="29">
        <v>90.968333333333305</v>
      </c>
      <c r="D957" s="30">
        <v>4</v>
      </c>
      <c r="E957" s="30" t="s">
        <v>64</v>
      </c>
    </row>
    <row r="958" spans="1:5" ht="14.25" customHeight="1">
      <c r="A958" s="27">
        <v>41752.5</v>
      </c>
      <c r="B958" s="28">
        <v>2492.27483820416</v>
      </c>
      <c r="C958" s="29">
        <v>93.7708333333333</v>
      </c>
      <c r="D958" s="30">
        <v>4</v>
      </c>
      <c r="E958" s="30" t="s">
        <v>64</v>
      </c>
    </row>
    <row r="959" spans="1:5" ht="14.25" customHeight="1">
      <c r="A959" s="27">
        <v>41753</v>
      </c>
      <c r="B959" s="28">
        <v>2011.5389245375</v>
      </c>
      <c r="C959" s="29">
        <v>97.500833333333304</v>
      </c>
      <c r="D959" s="30">
        <v>4</v>
      </c>
      <c r="E959" s="30" t="s">
        <v>64</v>
      </c>
    </row>
    <row r="960" spans="1:5" ht="14.25" customHeight="1">
      <c r="A960" s="27">
        <v>41753.5</v>
      </c>
      <c r="B960" s="28">
        <v>2541.34914761666</v>
      </c>
      <c r="C960" s="29">
        <v>95.994166666666601</v>
      </c>
      <c r="D960" s="30">
        <v>4</v>
      </c>
      <c r="E960" s="30" t="s">
        <v>64</v>
      </c>
    </row>
    <row r="961" spans="1:5" ht="14.25" customHeight="1">
      <c r="A961" s="27">
        <v>41754</v>
      </c>
      <c r="B961" s="28">
        <v>1869.39257215833</v>
      </c>
      <c r="C961" s="29">
        <v>92.954166666666595</v>
      </c>
      <c r="D961" s="30">
        <v>4</v>
      </c>
      <c r="E961" s="30" t="s">
        <v>64</v>
      </c>
    </row>
    <row r="962" spans="1:5" ht="14.25" customHeight="1">
      <c r="A962" s="27">
        <v>41754.5</v>
      </c>
      <c r="B962" s="28">
        <v>2113.9166695624899</v>
      </c>
      <c r="C962" s="29">
        <v>93.922499999999999</v>
      </c>
      <c r="D962" s="30">
        <v>4</v>
      </c>
      <c r="E962" s="30" t="s">
        <v>64</v>
      </c>
    </row>
    <row r="963" spans="1:5" ht="14.25" customHeight="1">
      <c r="A963" s="27">
        <v>41755</v>
      </c>
      <c r="B963" s="28">
        <v>2041.3888132874899</v>
      </c>
      <c r="C963" s="29">
        <v>94.066666666666606</v>
      </c>
      <c r="D963" s="30">
        <v>4</v>
      </c>
      <c r="E963" s="30" t="s">
        <v>64</v>
      </c>
    </row>
    <row r="964" spans="1:5" ht="14.25" customHeight="1">
      <c r="A964" s="27">
        <v>41755.5</v>
      </c>
      <c r="B964" s="28">
        <v>2392.579391925</v>
      </c>
      <c r="C964" s="29">
        <v>91.638333333333307</v>
      </c>
      <c r="D964" s="30">
        <v>4</v>
      </c>
      <c r="E964" s="30" t="s">
        <v>64</v>
      </c>
    </row>
    <row r="965" spans="1:5" ht="14.25" customHeight="1">
      <c r="A965" s="27">
        <v>41756</v>
      </c>
      <c r="B965" s="28">
        <v>1847.6206024749899</v>
      </c>
      <c r="C965" s="29">
        <v>92.293333333333294</v>
      </c>
      <c r="D965" s="30">
        <v>4</v>
      </c>
      <c r="E965" s="30" t="s">
        <v>64</v>
      </c>
    </row>
    <row r="966" spans="1:5" ht="14.25" customHeight="1">
      <c r="A966" s="27">
        <v>41756.5</v>
      </c>
      <c r="B966" s="28">
        <v>2103.7799291791598</v>
      </c>
      <c r="C966" s="29">
        <v>90.272499999999994</v>
      </c>
      <c r="D966" s="30">
        <v>4</v>
      </c>
      <c r="E966" s="30" t="s">
        <v>64</v>
      </c>
    </row>
    <row r="967" spans="1:5" ht="14.25" customHeight="1">
      <c r="A967" s="27">
        <v>41757</v>
      </c>
      <c r="B967" s="28">
        <v>1684.3235995374901</v>
      </c>
      <c r="C967" s="29">
        <v>96.438333333333304</v>
      </c>
      <c r="D967" s="30">
        <v>4</v>
      </c>
      <c r="E967" s="30" t="s">
        <v>64</v>
      </c>
    </row>
    <row r="968" spans="1:5" ht="14.25" customHeight="1">
      <c r="A968" s="27">
        <v>41757.5</v>
      </c>
      <c r="B968" s="28">
        <v>2057.4672101124902</v>
      </c>
      <c r="C968" s="29">
        <v>93.667500000000004</v>
      </c>
      <c r="D968" s="30">
        <v>4</v>
      </c>
      <c r="E968" s="30" t="s">
        <v>64</v>
      </c>
    </row>
    <row r="969" spans="1:5" ht="14.25" customHeight="1">
      <c r="A969" s="27">
        <v>41758</v>
      </c>
      <c r="B969" s="28">
        <v>2173.1531144277701</v>
      </c>
      <c r="C969" s="29">
        <v>90.662222222222198</v>
      </c>
      <c r="D969" s="30">
        <v>4</v>
      </c>
      <c r="E969" s="30" t="s">
        <v>64</v>
      </c>
    </row>
    <row r="970" spans="1:5" ht="14.25" customHeight="1">
      <c r="A970" s="27">
        <v>41758.5</v>
      </c>
      <c r="B970" s="28">
        <v>2380.5147788583299</v>
      </c>
      <c r="C970" s="29">
        <v>93.676666666666605</v>
      </c>
      <c r="D970" s="30">
        <v>4</v>
      </c>
      <c r="E970" s="30" t="s">
        <v>64</v>
      </c>
    </row>
    <row r="971" spans="1:5" ht="14.25" customHeight="1">
      <c r="A971" s="27">
        <v>41759</v>
      </c>
      <c r="B971" s="28">
        <v>2278.7772955714199</v>
      </c>
      <c r="C971" s="29">
        <v>89.397142857142796</v>
      </c>
      <c r="D971" s="30">
        <v>4</v>
      </c>
      <c r="E971" s="30" t="s">
        <v>64</v>
      </c>
    </row>
    <row r="972" spans="1:5" ht="14.25" customHeight="1">
      <c r="A972" s="27">
        <v>41759.5</v>
      </c>
      <c r="B972" s="28">
        <v>2434.3405128333302</v>
      </c>
      <c r="C972" s="29">
        <v>93.325833333333307</v>
      </c>
      <c r="D972" s="30">
        <v>4</v>
      </c>
      <c r="E972" s="30" t="s">
        <v>64</v>
      </c>
    </row>
    <row r="973" spans="1:5" ht="14.25" customHeight="1">
      <c r="A973" s="27">
        <v>41760</v>
      </c>
      <c r="B973" s="28">
        <v>2006.54166748749</v>
      </c>
      <c r="C973" s="29">
        <v>95.897499999999994</v>
      </c>
      <c r="D973" s="30">
        <v>5</v>
      </c>
      <c r="E973" s="30" t="s">
        <v>64</v>
      </c>
    </row>
    <row r="974" spans="1:5" ht="14.25" customHeight="1">
      <c r="A974" s="27">
        <v>41760.5</v>
      </c>
      <c r="B974" s="28">
        <v>2714.09375346363</v>
      </c>
      <c r="C974" s="29">
        <v>91.956363636363605</v>
      </c>
      <c r="D974" s="30">
        <v>5</v>
      </c>
      <c r="E974" s="30" t="s">
        <v>64</v>
      </c>
    </row>
    <row r="975" spans="1:5" ht="14.25" customHeight="1">
      <c r="A975" s="27">
        <v>41761</v>
      </c>
      <c r="B975" s="28">
        <v>2391.99487152856</v>
      </c>
      <c r="C975" s="29">
        <v>92.462857142857104</v>
      </c>
      <c r="D975" s="30">
        <v>5</v>
      </c>
      <c r="E975" s="30" t="s">
        <v>64</v>
      </c>
    </row>
    <row r="976" spans="1:5" ht="14.25" customHeight="1">
      <c r="A976" s="27">
        <v>41761.5</v>
      </c>
      <c r="B976" s="28">
        <v>2329.3039084624902</v>
      </c>
      <c r="C976" s="29">
        <v>95.384999999999906</v>
      </c>
      <c r="D976" s="30">
        <v>5</v>
      </c>
      <c r="E976" s="30" t="s">
        <v>64</v>
      </c>
    </row>
    <row r="977" spans="1:5" ht="14.25" customHeight="1">
      <c r="A977" s="27">
        <v>41762</v>
      </c>
      <c r="B977" s="28">
        <v>2077.1218812541601</v>
      </c>
      <c r="C977" s="29">
        <v>90.847499999999997</v>
      </c>
      <c r="D977" s="30">
        <v>5</v>
      </c>
      <c r="E977" s="30" t="s">
        <v>64</v>
      </c>
    </row>
    <row r="978" spans="1:5" ht="14.25" customHeight="1">
      <c r="A978" s="27">
        <v>41762.5</v>
      </c>
      <c r="B978" s="28">
        <v>2290.5947934124902</v>
      </c>
      <c r="C978" s="29">
        <v>93.663333333333298</v>
      </c>
      <c r="D978" s="30">
        <v>5</v>
      </c>
      <c r="E978" s="30" t="s">
        <v>64</v>
      </c>
    </row>
    <row r="979" spans="1:5" ht="14.25" customHeight="1">
      <c r="A979" s="27">
        <v>41763</v>
      </c>
      <c r="B979" s="28">
        <v>1952.5976356333299</v>
      </c>
      <c r="C979" s="29">
        <v>90.486666666666594</v>
      </c>
      <c r="D979" s="30">
        <v>5</v>
      </c>
      <c r="E979" s="30" t="s">
        <v>64</v>
      </c>
    </row>
    <row r="980" spans="1:5" ht="14.25" customHeight="1">
      <c r="A980" s="27">
        <v>41763.5</v>
      </c>
      <c r="B980" s="28">
        <v>2205.2421286318099</v>
      </c>
      <c r="C980" s="29">
        <v>97.206363636363605</v>
      </c>
      <c r="D980" s="30">
        <v>5</v>
      </c>
      <c r="E980" s="30" t="s">
        <v>64</v>
      </c>
    </row>
    <row r="981" spans="1:5" ht="14.25" customHeight="1">
      <c r="A981" s="27">
        <v>41764</v>
      </c>
      <c r="B981" s="28">
        <v>1820.63976945833</v>
      </c>
      <c r="C981" s="29">
        <v>95.418333333333294</v>
      </c>
      <c r="D981" s="30">
        <v>5</v>
      </c>
      <c r="E981" s="30" t="s">
        <v>64</v>
      </c>
    </row>
    <row r="982" spans="1:5" ht="14.25" customHeight="1">
      <c r="A982" s="27">
        <v>41764.5</v>
      </c>
      <c r="B982" s="28">
        <v>1949.2376995124901</v>
      </c>
      <c r="C982" s="29">
        <v>96.343333333333305</v>
      </c>
      <c r="D982" s="30">
        <v>5</v>
      </c>
      <c r="E982" s="30" t="s">
        <v>64</v>
      </c>
    </row>
    <row r="983" spans="1:5" ht="14.25" customHeight="1">
      <c r="A983" s="27">
        <v>41765</v>
      </c>
      <c r="B983" s="28">
        <v>2011.5588322041599</v>
      </c>
      <c r="C983" s="29">
        <v>91.496666666666599</v>
      </c>
      <c r="D983" s="30">
        <v>5</v>
      </c>
      <c r="E983" s="30" t="s">
        <v>64</v>
      </c>
    </row>
    <row r="984" spans="1:5" ht="14.25" customHeight="1">
      <c r="A984" s="27">
        <v>41765.5</v>
      </c>
      <c r="B984" s="28">
        <v>2407.8819831791602</v>
      </c>
      <c r="C984" s="29">
        <v>93.445833333333297</v>
      </c>
      <c r="D984" s="30">
        <v>5</v>
      </c>
      <c r="E984" s="30" t="s">
        <v>64</v>
      </c>
    </row>
    <row r="985" spans="1:5" ht="14.25" customHeight="1">
      <c r="A985" s="27">
        <v>41766</v>
      </c>
      <c r="B985" s="28">
        <v>2108.0878239458302</v>
      </c>
      <c r="C985" s="29">
        <v>98.274999999999906</v>
      </c>
      <c r="D985" s="30">
        <v>5</v>
      </c>
      <c r="E985" s="30" t="s">
        <v>64</v>
      </c>
    </row>
    <row r="986" spans="1:5" ht="14.25" customHeight="1">
      <c r="A986" s="27">
        <v>41766.5</v>
      </c>
      <c r="B986" s="28">
        <v>2425.3941229549901</v>
      </c>
      <c r="C986" s="29">
        <v>94.355999999999995</v>
      </c>
      <c r="D986" s="30">
        <v>5</v>
      </c>
      <c r="E986" s="30" t="s">
        <v>64</v>
      </c>
    </row>
    <row r="987" spans="1:5" ht="14.25" customHeight="1">
      <c r="A987" s="27">
        <v>41767</v>
      </c>
      <c r="B987" s="28">
        <v>2276.4651883285601</v>
      </c>
      <c r="C987" s="29">
        <v>93.0085714285714</v>
      </c>
      <c r="D987" s="30">
        <v>5</v>
      </c>
      <c r="E987" s="30" t="s">
        <v>64</v>
      </c>
    </row>
    <row r="988" spans="1:5" ht="14.25" customHeight="1">
      <c r="A988" s="27">
        <v>41767.5</v>
      </c>
      <c r="B988" s="28">
        <v>2385.3081387208299</v>
      </c>
      <c r="C988" s="29">
        <v>94.266666666666595</v>
      </c>
      <c r="D988" s="30">
        <v>5</v>
      </c>
      <c r="E988" s="30" t="s">
        <v>64</v>
      </c>
    </row>
    <row r="989" spans="1:5" ht="14.25" customHeight="1">
      <c r="A989" s="27">
        <v>41768</v>
      </c>
      <c r="B989" s="28">
        <v>2207.3602180749999</v>
      </c>
      <c r="C989" s="29">
        <v>94.058333333333294</v>
      </c>
      <c r="D989" s="30">
        <v>5</v>
      </c>
      <c r="E989" s="30" t="s">
        <v>64</v>
      </c>
    </row>
    <row r="990" spans="1:5" ht="14.25" customHeight="1">
      <c r="A990" s="27">
        <v>41768.5</v>
      </c>
      <c r="B990" s="28">
        <v>2288.4663373499902</v>
      </c>
      <c r="C990" s="29">
        <v>94.706666666666607</v>
      </c>
      <c r="D990" s="30">
        <v>5</v>
      </c>
      <c r="E990" s="30" t="s">
        <v>64</v>
      </c>
    </row>
    <row r="991" spans="1:5" ht="14.25" customHeight="1">
      <c r="A991" s="27">
        <v>41769</v>
      </c>
      <c r="B991" s="28">
        <v>2266.71607263332</v>
      </c>
      <c r="C991" s="29">
        <v>92.304999999999893</v>
      </c>
      <c r="D991" s="30">
        <v>5</v>
      </c>
      <c r="E991" s="30" t="s">
        <v>64</v>
      </c>
    </row>
    <row r="992" spans="1:5" ht="14.25" customHeight="1">
      <c r="A992" s="27">
        <v>41769.5</v>
      </c>
      <c r="B992" s="28">
        <v>2149.3511236791601</v>
      </c>
      <c r="C992" s="29">
        <v>91.306666666666601</v>
      </c>
      <c r="D992" s="30">
        <v>5</v>
      </c>
      <c r="E992" s="30" t="s">
        <v>64</v>
      </c>
    </row>
    <row r="993" spans="1:5" ht="14.25" customHeight="1">
      <c r="A993" s="27">
        <v>41770</v>
      </c>
      <c r="B993" s="28">
        <v>1762.31032626666</v>
      </c>
      <c r="C993" s="29">
        <v>90.8958333333333</v>
      </c>
      <c r="D993" s="30">
        <v>5</v>
      </c>
      <c r="E993" s="30" t="s">
        <v>64</v>
      </c>
    </row>
    <row r="994" spans="1:5" ht="14.25" customHeight="1">
      <c r="A994" s="27">
        <v>41770.5</v>
      </c>
      <c r="B994" s="28">
        <v>2091.57613969166</v>
      </c>
      <c r="C994" s="29">
        <v>92.348333333333301</v>
      </c>
      <c r="D994" s="30">
        <v>5</v>
      </c>
      <c r="E994" s="30" t="s">
        <v>64</v>
      </c>
    </row>
    <row r="995" spans="1:5" ht="14.25" customHeight="1">
      <c r="A995" s="27">
        <v>41771</v>
      </c>
      <c r="B995" s="28">
        <v>1767.7216455299899</v>
      </c>
      <c r="C995" s="29">
        <v>95.63</v>
      </c>
      <c r="D995" s="30">
        <v>5</v>
      </c>
      <c r="E995" s="30" t="s">
        <v>64</v>
      </c>
    </row>
    <row r="996" spans="1:5" ht="14.25" customHeight="1">
      <c r="A996" s="27">
        <v>41771.5</v>
      </c>
      <c r="B996" s="28">
        <v>2194.2849347363599</v>
      </c>
      <c r="C996" s="29">
        <v>93.398181818181797</v>
      </c>
      <c r="D996" s="30">
        <v>5</v>
      </c>
      <c r="E996" s="30" t="s">
        <v>64</v>
      </c>
    </row>
    <row r="997" spans="1:5" ht="14.25" customHeight="1">
      <c r="A997" s="27">
        <v>41772</v>
      </c>
      <c r="B997" s="28">
        <v>2256.8843618562501</v>
      </c>
      <c r="C997" s="29">
        <v>96.203749999999999</v>
      </c>
      <c r="D997" s="30">
        <v>5</v>
      </c>
      <c r="E997" s="30" t="s">
        <v>64</v>
      </c>
    </row>
    <row r="998" spans="1:5" ht="14.25" customHeight="1">
      <c r="A998" s="27">
        <v>41772.5</v>
      </c>
      <c r="B998" s="28">
        <v>2440.1407365749901</v>
      </c>
      <c r="C998" s="29">
        <v>94.444166666666604</v>
      </c>
      <c r="D998" s="30">
        <v>5</v>
      </c>
      <c r="E998" s="30" t="s">
        <v>64</v>
      </c>
    </row>
    <row r="999" spans="1:5" ht="14.25" customHeight="1">
      <c r="A999" s="27">
        <v>41773</v>
      </c>
      <c r="B999" s="28">
        <v>2054.2260679208298</v>
      </c>
      <c r="C999" s="29">
        <v>92.017499999999998</v>
      </c>
      <c r="D999" s="30">
        <v>5</v>
      </c>
      <c r="E999" s="30" t="s">
        <v>64</v>
      </c>
    </row>
    <row r="1000" spans="1:5" ht="14.25" customHeight="1">
      <c r="A1000" s="27">
        <v>41773.5</v>
      </c>
      <c r="B1000" s="28">
        <v>2363.7651461291598</v>
      </c>
      <c r="C1000" s="29">
        <v>95.212499999999906</v>
      </c>
      <c r="D1000" s="30">
        <v>5</v>
      </c>
      <c r="E1000" s="30" t="s">
        <v>64</v>
      </c>
    </row>
    <row r="1001" spans="1:5" ht="14.25" customHeight="1">
      <c r="A1001" s="27">
        <v>41774</v>
      </c>
      <c r="B1001" s="28">
        <v>2197.8695865333302</v>
      </c>
      <c r="C1001" s="29">
        <v>95.262222222222206</v>
      </c>
      <c r="D1001" s="30">
        <v>5</v>
      </c>
      <c r="E1001" s="30" t="s">
        <v>64</v>
      </c>
    </row>
    <row r="1002" spans="1:5" ht="14.25" customHeight="1">
      <c r="A1002" s="27">
        <v>41774.5</v>
      </c>
      <c r="B1002" s="28">
        <v>2418.2252856916598</v>
      </c>
      <c r="C1002" s="29">
        <v>92.738333333333301</v>
      </c>
      <c r="D1002" s="30">
        <v>5</v>
      </c>
      <c r="E1002" s="30" t="s">
        <v>64</v>
      </c>
    </row>
    <row r="1003" spans="1:5" ht="14.25" customHeight="1">
      <c r="A1003" s="27">
        <v>41775</v>
      </c>
      <c r="B1003" s="28">
        <v>2219.37749874375</v>
      </c>
      <c r="C1003" s="29">
        <v>96.783749999999998</v>
      </c>
      <c r="D1003" s="30">
        <v>5</v>
      </c>
      <c r="E1003" s="30" t="s">
        <v>64</v>
      </c>
    </row>
    <row r="1004" spans="1:5" ht="14.25" customHeight="1">
      <c r="A1004" s="27">
        <v>41775.5</v>
      </c>
      <c r="B1004" s="28">
        <v>2426.06493250416</v>
      </c>
      <c r="C1004" s="29">
        <v>94.048333333333304</v>
      </c>
      <c r="D1004" s="30">
        <v>5</v>
      </c>
      <c r="E1004" s="30" t="s">
        <v>64</v>
      </c>
    </row>
    <row r="1005" spans="1:5" ht="14.25" customHeight="1">
      <c r="A1005" s="27">
        <v>41776</v>
      </c>
      <c r="B1005" s="28">
        <v>2061.1680646954501</v>
      </c>
      <c r="C1005" s="29">
        <v>91.727272727272705</v>
      </c>
      <c r="D1005" s="30">
        <v>5</v>
      </c>
      <c r="E1005" s="30" t="s">
        <v>64</v>
      </c>
    </row>
    <row r="1006" spans="1:5" ht="14.25" customHeight="1">
      <c r="A1006" s="27">
        <v>41776.5</v>
      </c>
      <c r="B1006" s="28">
        <v>2398.4183871208202</v>
      </c>
      <c r="C1006" s="29">
        <v>92.79</v>
      </c>
      <c r="D1006" s="30">
        <v>5</v>
      </c>
      <c r="E1006" s="30" t="s">
        <v>64</v>
      </c>
    </row>
    <row r="1007" spans="1:5" ht="14.25" customHeight="1">
      <c r="A1007" s="27">
        <v>41777</v>
      </c>
      <c r="B1007" s="28">
        <v>1932.5191484818099</v>
      </c>
      <c r="C1007" s="29">
        <v>91.99</v>
      </c>
      <c r="D1007" s="30">
        <v>5</v>
      </c>
      <c r="E1007" s="30" t="s">
        <v>64</v>
      </c>
    </row>
    <row r="1008" spans="1:5" ht="14.25" customHeight="1">
      <c r="A1008" s="27">
        <v>41777.5</v>
      </c>
      <c r="B1008" s="28">
        <v>2209.34832387499</v>
      </c>
      <c r="C1008" s="29">
        <v>90.05</v>
      </c>
      <c r="D1008" s="30">
        <v>5</v>
      </c>
      <c r="E1008" s="30" t="s">
        <v>64</v>
      </c>
    </row>
    <row r="1009" spans="1:5" ht="14.25" customHeight="1">
      <c r="A1009" s="27">
        <v>41778</v>
      </c>
      <c r="B1009" s="28">
        <v>1804.0047631083301</v>
      </c>
      <c r="C1009" s="29">
        <v>93.491666666666603</v>
      </c>
      <c r="D1009" s="30">
        <v>5</v>
      </c>
      <c r="E1009" s="30" t="s">
        <v>64</v>
      </c>
    </row>
    <row r="1010" spans="1:5" ht="14.25" customHeight="1">
      <c r="A1010" s="27">
        <v>41778.5</v>
      </c>
      <c r="B1010" s="28">
        <v>2239.4996949791598</v>
      </c>
      <c r="C1010" s="29">
        <v>90.999166666666596</v>
      </c>
      <c r="D1010" s="30">
        <v>5</v>
      </c>
      <c r="E1010" s="30" t="s">
        <v>64</v>
      </c>
    </row>
    <row r="1011" spans="1:5" ht="14.25" customHeight="1">
      <c r="A1011" s="27">
        <v>41779</v>
      </c>
      <c r="B1011" s="28">
        <v>2215.2909385708299</v>
      </c>
      <c r="C1011" s="29">
        <v>93.266666666666595</v>
      </c>
      <c r="D1011" s="30">
        <v>5</v>
      </c>
      <c r="E1011" s="30" t="s">
        <v>64</v>
      </c>
    </row>
    <row r="1012" spans="1:5" ht="14.25" customHeight="1">
      <c r="A1012" s="27">
        <v>41779.5</v>
      </c>
      <c r="B1012" s="28">
        <v>2526.5955351749899</v>
      </c>
      <c r="C1012" s="29">
        <v>91.999166666666596</v>
      </c>
      <c r="D1012" s="30">
        <v>5</v>
      </c>
      <c r="E1012" s="30" t="s">
        <v>64</v>
      </c>
    </row>
    <row r="1013" spans="1:5" ht="14.25" customHeight="1">
      <c r="A1013" s="27">
        <v>41780</v>
      </c>
      <c r="B1013" s="28">
        <v>2102.5246024374901</v>
      </c>
      <c r="C1013" s="29">
        <v>90.307500000000005</v>
      </c>
      <c r="D1013" s="30">
        <v>5</v>
      </c>
      <c r="E1013" s="30" t="s">
        <v>64</v>
      </c>
    </row>
    <row r="1014" spans="1:5" ht="14.25" customHeight="1">
      <c r="A1014" s="27">
        <v>41780.5</v>
      </c>
      <c r="B1014" s="28">
        <v>2350.89282996666</v>
      </c>
      <c r="C1014" s="29">
        <v>91.424166666666594</v>
      </c>
      <c r="D1014" s="30">
        <v>5</v>
      </c>
      <c r="E1014" s="30" t="s">
        <v>64</v>
      </c>
    </row>
    <row r="1015" spans="1:5" ht="14.25" customHeight="1">
      <c r="A1015" s="27">
        <v>41781</v>
      </c>
      <c r="B1015" s="28">
        <v>2121.1059986833302</v>
      </c>
      <c r="C1015" s="29">
        <v>92.987499999999997</v>
      </c>
      <c r="D1015" s="30">
        <v>5</v>
      </c>
      <c r="E1015" s="30" t="s">
        <v>64</v>
      </c>
    </row>
    <row r="1016" spans="1:5" ht="14.25" customHeight="1">
      <c r="A1016" s="27">
        <v>41781.5</v>
      </c>
      <c r="B1016" s="28">
        <v>2473.74528315416</v>
      </c>
      <c r="C1016" s="29">
        <v>96.709166666666604</v>
      </c>
      <c r="D1016" s="30">
        <v>5</v>
      </c>
      <c r="E1016" s="30" t="s">
        <v>64</v>
      </c>
    </row>
    <row r="1017" spans="1:5" ht="14.25" customHeight="1">
      <c r="A1017" s="27">
        <v>41782</v>
      </c>
      <c r="B1017" s="28">
        <v>2153.7002823791599</v>
      </c>
      <c r="C1017" s="29">
        <v>94.152500000000003</v>
      </c>
      <c r="D1017" s="30">
        <v>5</v>
      </c>
      <c r="E1017" s="30" t="s">
        <v>64</v>
      </c>
    </row>
    <row r="1018" spans="1:5" ht="14.25" customHeight="1">
      <c r="A1018" s="27">
        <v>41782.5</v>
      </c>
      <c r="B1018" s="28">
        <v>2502.3010268374901</v>
      </c>
      <c r="C1018" s="29">
        <v>94.873333333333306</v>
      </c>
      <c r="D1018" s="30">
        <v>5</v>
      </c>
      <c r="E1018" s="30" t="s">
        <v>64</v>
      </c>
    </row>
    <row r="1019" spans="1:5" ht="14.25" customHeight="1">
      <c r="A1019" s="27">
        <v>41783</v>
      </c>
      <c r="B1019" s="28">
        <v>2305.6693803666599</v>
      </c>
      <c r="C1019" s="29">
        <v>95.133333333333297</v>
      </c>
      <c r="D1019" s="30">
        <v>5</v>
      </c>
      <c r="E1019" s="30" t="s">
        <v>64</v>
      </c>
    </row>
    <row r="1020" spans="1:5" ht="14.25" customHeight="1">
      <c r="A1020" s="27">
        <v>41783.5</v>
      </c>
      <c r="B1020" s="28">
        <v>2412.1884145583299</v>
      </c>
      <c r="C1020" s="29">
        <v>93.0208333333333</v>
      </c>
      <c r="D1020" s="30">
        <v>5</v>
      </c>
      <c r="E1020" s="30" t="s">
        <v>64</v>
      </c>
    </row>
    <row r="1021" spans="1:5" ht="14.25" customHeight="1">
      <c r="A1021" s="27">
        <v>41784</v>
      </c>
      <c r="B1021" s="28">
        <v>2151.8897925285601</v>
      </c>
      <c r="C1021" s="29">
        <v>96.294285714285706</v>
      </c>
      <c r="D1021" s="30">
        <v>5</v>
      </c>
      <c r="E1021" s="30" t="s">
        <v>64</v>
      </c>
    </row>
    <row r="1022" spans="1:5" ht="14.25" customHeight="1">
      <c r="A1022" s="27">
        <v>41784.5</v>
      </c>
      <c r="B1022" s="28">
        <v>2256.65196733333</v>
      </c>
      <c r="C1022" s="29">
        <v>94.922499999999999</v>
      </c>
      <c r="D1022" s="30">
        <v>5</v>
      </c>
      <c r="E1022" s="30" t="s">
        <v>64</v>
      </c>
    </row>
    <row r="1023" spans="1:5" ht="14.25" customHeight="1">
      <c r="A1023" s="27">
        <v>41785</v>
      </c>
      <c r="B1023" s="28">
        <v>1836.86610517083</v>
      </c>
      <c r="C1023" s="29">
        <v>92.642499999999998</v>
      </c>
      <c r="D1023" s="30">
        <v>5</v>
      </c>
      <c r="E1023" s="30" t="s">
        <v>64</v>
      </c>
    </row>
    <row r="1024" spans="1:5" ht="14.25" customHeight="1">
      <c r="A1024" s="27">
        <v>41785.5</v>
      </c>
      <c r="B1024" s="28">
        <v>2239.7297245291602</v>
      </c>
      <c r="C1024" s="29">
        <v>93.298333333333304</v>
      </c>
      <c r="D1024" s="30">
        <v>5</v>
      </c>
      <c r="E1024" s="30" t="s">
        <v>64</v>
      </c>
    </row>
    <row r="1025" spans="1:5" ht="14.25" customHeight="1">
      <c r="A1025" s="27">
        <v>41786</v>
      </c>
      <c r="B1025" s="28">
        <v>2140.23545285416</v>
      </c>
      <c r="C1025" s="29">
        <v>90.047499999999999</v>
      </c>
      <c r="D1025" s="30">
        <v>5</v>
      </c>
      <c r="E1025" s="30" t="s">
        <v>64</v>
      </c>
    </row>
    <row r="1026" spans="1:5" ht="14.25" customHeight="1">
      <c r="A1026" s="27">
        <v>41786.5</v>
      </c>
      <c r="B1026" s="28">
        <v>2506.3152242749902</v>
      </c>
      <c r="C1026" s="29">
        <v>93.348333333333301</v>
      </c>
      <c r="D1026" s="30">
        <v>5</v>
      </c>
      <c r="E1026" s="30" t="s">
        <v>64</v>
      </c>
    </row>
    <row r="1027" spans="1:5" ht="14.25" customHeight="1">
      <c r="A1027" s="27">
        <v>41787</v>
      </c>
      <c r="B1027" s="28">
        <v>2137.7923270874899</v>
      </c>
      <c r="C1027" s="29">
        <v>91.872500000000002</v>
      </c>
      <c r="D1027" s="30">
        <v>5</v>
      </c>
      <c r="E1027" s="30" t="s">
        <v>64</v>
      </c>
    </row>
    <row r="1028" spans="1:5" ht="14.25" customHeight="1">
      <c r="A1028" s="27">
        <v>41787.5</v>
      </c>
      <c r="B1028" s="28">
        <v>2460.35066638749</v>
      </c>
      <c r="C1028" s="29">
        <v>89.765833333333305</v>
      </c>
      <c r="D1028" s="30">
        <v>5</v>
      </c>
      <c r="E1028" s="30" t="s">
        <v>64</v>
      </c>
    </row>
    <row r="1029" spans="1:5" ht="14.25" customHeight="1">
      <c r="A1029" s="27">
        <v>41788</v>
      </c>
      <c r="B1029" s="28">
        <v>2122.5202968374902</v>
      </c>
      <c r="C1029" s="29">
        <v>93.4583333333333</v>
      </c>
      <c r="D1029" s="30">
        <v>5</v>
      </c>
      <c r="E1029" s="30" t="s">
        <v>64</v>
      </c>
    </row>
    <row r="1030" spans="1:5" ht="14.25" customHeight="1">
      <c r="A1030" s="27">
        <v>41788.5</v>
      </c>
      <c r="B1030" s="28">
        <v>2413.4504149291602</v>
      </c>
      <c r="C1030" s="29">
        <v>91.805833333333297</v>
      </c>
      <c r="D1030" s="30">
        <v>5</v>
      </c>
      <c r="E1030" s="30" t="s">
        <v>64</v>
      </c>
    </row>
    <row r="1031" spans="1:5" ht="14.25" customHeight="1">
      <c r="A1031" s="27">
        <v>41789</v>
      </c>
      <c r="B1031" s="28">
        <v>2454.0782498888798</v>
      </c>
      <c r="C1031" s="29">
        <v>94.952222222222204</v>
      </c>
      <c r="D1031" s="30">
        <v>5</v>
      </c>
      <c r="E1031" s="30" t="s">
        <v>64</v>
      </c>
    </row>
    <row r="1032" spans="1:5" ht="14.25" customHeight="1">
      <c r="A1032" s="27">
        <v>41789.5</v>
      </c>
      <c r="B1032" s="28">
        <v>2702.1822030666599</v>
      </c>
      <c r="C1032" s="29">
        <v>95.894166666666607</v>
      </c>
      <c r="D1032" s="30">
        <v>5</v>
      </c>
      <c r="E1032" s="30" t="s">
        <v>64</v>
      </c>
    </row>
    <row r="1033" spans="1:5" ht="14.25" customHeight="1">
      <c r="A1033" s="27">
        <v>41790</v>
      </c>
      <c r="B1033" s="28">
        <v>2678.7584678062399</v>
      </c>
      <c r="C1033" s="29">
        <v>90.924999999999997</v>
      </c>
      <c r="D1033" s="30">
        <v>5</v>
      </c>
      <c r="E1033" s="30" t="s">
        <v>64</v>
      </c>
    </row>
    <row r="1034" spans="1:5" ht="14.25" customHeight="1">
      <c r="A1034" s="27">
        <v>41790.5</v>
      </c>
      <c r="B1034" s="28">
        <v>2736.0415722318098</v>
      </c>
      <c r="C1034" s="29">
        <v>91.3272727272727</v>
      </c>
      <c r="D1034" s="30">
        <v>5</v>
      </c>
      <c r="E1034" s="30" t="s">
        <v>64</v>
      </c>
    </row>
    <row r="1035" spans="1:5" ht="14.25" customHeight="1">
      <c r="A1035" s="27">
        <v>41791</v>
      </c>
      <c r="B1035" s="28">
        <v>2425.2262150699898</v>
      </c>
      <c r="C1035" s="29">
        <v>89.527999999999906</v>
      </c>
      <c r="D1035" s="30">
        <v>6</v>
      </c>
      <c r="E1035" s="30" t="s">
        <v>64</v>
      </c>
    </row>
    <row r="1036" spans="1:5" ht="14.25" customHeight="1">
      <c r="A1036" s="27">
        <v>41791.5</v>
      </c>
      <c r="B1036" s="28">
        <v>2471.2303256999899</v>
      </c>
      <c r="C1036" s="29">
        <v>95.992499999999893</v>
      </c>
      <c r="D1036" s="30">
        <v>6</v>
      </c>
      <c r="E1036" s="30" t="s">
        <v>64</v>
      </c>
    </row>
    <row r="1037" spans="1:5" ht="14.25" customHeight="1">
      <c r="A1037" s="27">
        <v>41792</v>
      </c>
      <c r="B1037" s="28">
        <v>2015.5064658958299</v>
      </c>
      <c r="C1037" s="29">
        <v>95.757499999999993</v>
      </c>
      <c r="D1037" s="30">
        <v>6</v>
      </c>
      <c r="E1037" s="30" t="s">
        <v>64</v>
      </c>
    </row>
    <row r="1038" spans="1:5" ht="14.25" customHeight="1">
      <c r="A1038" s="27">
        <v>41792.5</v>
      </c>
      <c r="B1038" s="28">
        <v>2465.7789927958302</v>
      </c>
      <c r="C1038" s="29">
        <v>88.090833333333293</v>
      </c>
      <c r="D1038" s="30">
        <v>6</v>
      </c>
      <c r="E1038" s="30" t="s">
        <v>64</v>
      </c>
    </row>
    <row r="1039" spans="1:5" ht="14.25" customHeight="1">
      <c r="A1039" s="27">
        <v>41793</v>
      </c>
      <c r="B1039" s="28">
        <v>1971.19641015555</v>
      </c>
      <c r="C1039" s="29">
        <v>91.118888888888804</v>
      </c>
      <c r="D1039" s="30">
        <v>6</v>
      </c>
      <c r="E1039" s="30" t="s">
        <v>64</v>
      </c>
    </row>
    <row r="1040" spans="1:5" ht="14.25" customHeight="1">
      <c r="A1040" s="27">
        <v>41793.5</v>
      </c>
      <c r="B1040" s="28">
        <v>2330.57700935</v>
      </c>
      <c r="C1040" s="29">
        <v>88.774166666666602</v>
      </c>
      <c r="D1040" s="30">
        <v>6</v>
      </c>
      <c r="E1040" s="30" t="s">
        <v>64</v>
      </c>
    </row>
    <row r="1041" spans="1:5" ht="14.25" customHeight="1">
      <c r="A1041" s="27">
        <v>41794</v>
      </c>
      <c r="B1041" s="28">
        <v>2225.8439881541599</v>
      </c>
      <c r="C1041" s="29">
        <v>91.893333333333302</v>
      </c>
      <c r="D1041" s="30">
        <v>6</v>
      </c>
      <c r="E1041" s="30" t="s">
        <v>64</v>
      </c>
    </row>
    <row r="1042" spans="1:5" ht="14.25" customHeight="1">
      <c r="A1042" s="27">
        <v>41794.5</v>
      </c>
      <c r="B1042" s="28">
        <v>2563.3973150874899</v>
      </c>
      <c r="C1042" s="29">
        <v>91.952500000000001</v>
      </c>
      <c r="D1042" s="30">
        <v>6</v>
      </c>
      <c r="E1042" s="30" t="s">
        <v>64</v>
      </c>
    </row>
    <row r="1043" spans="1:5" ht="14.25" customHeight="1">
      <c r="A1043" s="27">
        <v>41795</v>
      </c>
      <c r="B1043" s="28">
        <v>2178.5005601166599</v>
      </c>
      <c r="C1043" s="29">
        <v>94.504999999999995</v>
      </c>
      <c r="D1043" s="30">
        <v>6</v>
      </c>
      <c r="E1043" s="30" t="s">
        <v>64</v>
      </c>
    </row>
    <row r="1044" spans="1:5" ht="14.25" customHeight="1">
      <c r="A1044" s="27">
        <v>41795.5</v>
      </c>
      <c r="B1044" s="28">
        <v>2503.8253872708201</v>
      </c>
      <c r="C1044" s="29">
        <v>91.514999999999901</v>
      </c>
      <c r="D1044" s="30">
        <v>6</v>
      </c>
      <c r="E1044" s="30" t="s">
        <v>64</v>
      </c>
    </row>
    <row r="1045" spans="1:5" ht="14.25" customHeight="1">
      <c r="A1045" s="27">
        <v>41796</v>
      </c>
      <c r="B1045" s="28">
        <v>2083.68529156666</v>
      </c>
      <c r="C1045" s="29">
        <v>92.745000000000005</v>
      </c>
      <c r="D1045" s="30">
        <v>6</v>
      </c>
      <c r="E1045" s="30" t="s">
        <v>64</v>
      </c>
    </row>
    <row r="1046" spans="1:5" ht="14.25" customHeight="1">
      <c r="A1046" s="27">
        <v>41796.5</v>
      </c>
      <c r="B1046" s="28">
        <v>2555.2738623083301</v>
      </c>
      <c r="C1046" s="29">
        <v>89.092499999999902</v>
      </c>
      <c r="D1046" s="30">
        <v>6</v>
      </c>
      <c r="E1046" s="30" t="s">
        <v>64</v>
      </c>
    </row>
    <row r="1047" spans="1:5" ht="14.25" customHeight="1">
      <c r="A1047" s="27">
        <v>41797</v>
      </c>
      <c r="B1047" s="28">
        <v>2183.7037006874998</v>
      </c>
      <c r="C1047" s="29">
        <v>98.242499999999893</v>
      </c>
      <c r="D1047" s="30">
        <v>6</v>
      </c>
      <c r="E1047" s="30" t="s">
        <v>64</v>
      </c>
    </row>
    <row r="1048" spans="1:5" ht="14.25" customHeight="1">
      <c r="A1048" s="27">
        <v>41797.5</v>
      </c>
      <c r="B1048" s="28">
        <v>2578.8708050083301</v>
      </c>
      <c r="C1048" s="29">
        <v>93.010833333333295</v>
      </c>
      <c r="D1048" s="30">
        <v>6</v>
      </c>
      <c r="E1048" s="30" t="s">
        <v>64</v>
      </c>
    </row>
    <row r="1049" spans="1:5" ht="14.25" customHeight="1">
      <c r="A1049" s="27">
        <v>41798</v>
      </c>
      <c r="B1049" s="28">
        <v>2021.06139560833</v>
      </c>
      <c r="C1049" s="29">
        <v>92.356666666666598</v>
      </c>
      <c r="D1049" s="30">
        <v>6</v>
      </c>
      <c r="E1049" s="30" t="s">
        <v>64</v>
      </c>
    </row>
    <row r="1050" spans="1:5" ht="14.25" customHeight="1">
      <c r="A1050" s="27">
        <v>41798.5</v>
      </c>
      <c r="B1050" s="28">
        <v>2307.6349154958298</v>
      </c>
      <c r="C1050" s="29">
        <v>93.078333333333305</v>
      </c>
      <c r="D1050" s="30">
        <v>6</v>
      </c>
      <c r="E1050" s="30" t="s">
        <v>64</v>
      </c>
    </row>
    <row r="1051" spans="1:5" ht="14.25" customHeight="1">
      <c r="A1051" s="27">
        <v>41799</v>
      </c>
      <c r="B1051" s="28">
        <v>1877.57732694583</v>
      </c>
      <c r="C1051" s="29">
        <v>92.907499999999899</v>
      </c>
      <c r="D1051" s="30">
        <v>6</v>
      </c>
      <c r="E1051" s="30" t="s">
        <v>64</v>
      </c>
    </row>
    <row r="1052" spans="1:5" ht="14.25" customHeight="1">
      <c r="A1052" s="27">
        <v>41799.5</v>
      </c>
      <c r="B1052" s="28">
        <v>2290.7028185624899</v>
      </c>
      <c r="C1052" s="29">
        <v>92.074999999999903</v>
      </c>
      <c r="D1052" s="30">
        <v>6</v>
      </c>
      <c r="E1052" s="30" t="s">
        <v>64</v>
      </c>
    </row>
    <row r="1053" spans="1:5" ht="14.25" customHeight="1">
      <c r="A1053" s="27">
        <v>41800</v>
      </c>
      <c r="B1053" s="28">
        <v>2201.9893836583301</v>
      </c>
      <c r="C1053" s="29">
        <v>90.574166666666599</v>
      </c>
      <c r="D1053" s="30">
        <v>6</v>
      </c>
      <c r="E1053" s="30" t="s">
        <v>64</v>
      </c>
    </row>
    <row r="1054" spans="1:5" ht="14.25" customHeight="1">
      <c r="A1054" s="27">
        <v>41800.5</v>
      </c>
      <c r="B1054" s="28">
        <v>2536.5788713624902</v>
      </c>
      <c r="C1054" s="29">
        <v>91.566666666666606</v>
      </c>
      <c r="D1054" s="30">
        <v>6</v>
      </c>
      <c r="E1054" s="30" t="s">
        <v>64</v>
      </c>
    </row>
    <row r="1055" spans="1:5" ht="14.25" customHeight="1">
      <c r="A1055" s="27">
        <v>41801</v>
      </c>
      <c r="B1055" s="28">
        <v>2227.0405394958302</v>
      </c>
      <c r="C1055" s="29">
        <v>90.649999999999906</v>
      </c>
      <c r="D1055" s="30">
        <v>6</v>
      </c>
      <c r="E1055" s="30" t="s">
        <v>64</v>
      </c>
    </row>
    <row r="1056" spans="1:5" ht="14.25" customHeight="1">
      <c r="A1056" s="27">
        <v>41801.5</v>
      </c>
      <c r="B1056" s="28">
        <v>2665.6304535374902</v>
      </c>
      <c r="C1056" s="29">
        <v>93.179999999999893</v>
      </c>
      <c r="D1056" s="30">
        <v>6</v>
      </c>
      <c r="E1056" s="30" t="s">
        <v>64</v>
      </c>
    </row>
    <row r="1057" spans="1:5" ht="14.25" customHeight="1">
      <c r="A1057" s="27">
        <v>41802</v>
      </c>
      <c r="B1057" s="28">
        <v>2358.7919673049901</v>
      </c>
      <c r="C1057" s="29">
        <v>92.728999999999999</v>
      </c>
      <c r="D1057" s="30">
        <v>6</v>
      </c>
      <c r="E1057" s="30" t="s">
        <v>64</v>
      </c>
    </row>
    <row r="1058" spans="1:5" ht="14.25" customHeight="1">
      <c r="A1058" s="27">
        <v>41802.5</v>
      </c>
      <c r="B1058" s="28">
        <v>2582.399825</v>
      </c>
      <c r="C1058" s="29">
        <v>91.346666666666593</v>
      </c>
      <c r="D1058" s="30">
        <v>6</v>
      </c>
      <c r="E1058" s="30" t="s">
        <v>64</v>
      </c>
    </row>
    <row r="1059" spans="1:5" ht="14.25" customHeight="1">
      <c r="A1059" s="27">
        <v>41803</v>
      </c>
      <c r="B1059" s="28">
        <v>2205.4939439708301</v>
      </c>
      <c r="C1059" s="29">
        <v>97.366666666666603</v>
      </c>
      <c r="D1059" s="30">
        <v>6</v>
      </c>
      <c r="E1059" s="30" t="s">
        <v>64</v>
      </c>
    </row>
    <row r="1060" spans="1:5" ht="14.25" customHeight="1">
      <c r="A1060" s="27">
        <v>41803.5</v>
      </c>
      <c r="B1060" s="28">
        <v>2531.0467592124901</v>
      </c>
      <c r="C1060" s="29">
        <v>90.375833333333304</v>
      </c>
      <c r="D1060" s="30">
        <v>6</v>
      </c>
      <c r="E1060" s="30" t="s">
        <v>64</v>
      </c>
    </row>
    <row r="1061" spans="1:5" ht="14.25" customHeight="1">
      <c r="A1061" s="27">
        <v>41804</v>
      </c>
      <c r="B1061" s="28">
        <v>2264.1822469833301</v>
      </c>
      <c r="C1061" s="29">
        <v>87.474999999999994</v>
      </c>
      <c r="D1061" s="30">
        <v>6</v>
      </c>
      <c r="E1061" s="30" t="s">
        <v>64</v>
      </c>
    </row>
    <row r="1062" spans="1:5" ht="14.25" customHeight="1">
      <c r="A1062" s="27">
        <v>41804.5</v>
      </c>
      <c r="B1062" s="28">
        <v>2578.9773850833299</v>
      </c>
      <c r="C1062" s="29">
        <v>94.589999999999904</v>
      </c>
      <c r="D1062" s="30">
        <v>6</v>
      </c>
      <c r="E1062" s="30" t="s">
        <v>64</v>
      </c>
    </row>
    <row r="1063" spans="1:5" ht="14.25" customHeight="1">
      <c r="A1063" s="27">
        <v>41805</v>
      </c>
      <c r="B1063" s="28">
        <v>2073.3362390083298</v>
      </c>
      <c r="C1063" s="29">
        <v>92.352500000000006</v>
      </c>
      <c r="D1063" s="30">
        <v>6</v>
      </c>
      <c r="E1063" s="30" t="s">
        <v>64</v>
      </c>
    </row>
    <row r="1064" spans="1:5" ht="14.25" customHeight="1">
      <c r="A1064" s="27">
        <v>41805.5</v>
      </c>
      <c r="B1064" s="28">
        <v>2549.9073886291599</v>
      </c>
      <c r="C1064" s="29">
        <v>93.919166666666598</v>
      </c>
      <c r="D1064" s="30">
        <v>6</v>
      </c>
      <c r="E1064" s="30" t="s">
        <v>64</v>
      </c>
    </row>
    <row r="1065" spans="1:5" ht="14.25" customHeight="1">
      <c r="A1065" s="27">
        <v>41806</v>
      </c>
      <c r="B1065" s="28">
        <v>2066.1066521041598</v>
      </c>
      <c r="C1065" s="29">
        <v>92.703333333333305</v>
      </c>
      <c r="D1065" s="30">
        <v>6</v>
      </c>
      <c r="E1065" s="30" t="s">
        <v>64</v>
      </c>
    </row>
    <row r="1066" spans="1:5" ht="14.25" customHeight="1">
      <c r="A1066" s="27">
        <v>41806.5</v>
      </c>
      <c r="B1066" s="28">
        <v>2391.6909986791602</v>
      </c>
      <c r="C1066" s="29">
        <v>89.927499999999995</v>
      </c>
      <c r="D1066" s="30">
        <v>6</v>
      </c>
      <c r="E1066" s="30" t="s">
        <v>64</v>
      </c>
    </row>
    <row r="1067" spans="1:5" ht="14.25" customHeight="1">
      <c r="A1067" s="27">
        <v>41807</v>
      </c>
      <c r="B1067" s="28">
        <v>2231.3980455291598</v>
      </c>
      <c r="C1067" s="29">
        <v>92.654999999999902</v>
      </c>
      <c r="D1067" s="30">
        <v>6</v>
      </c>
      <c r="E1067" s="30" t="s">
        <v>64</v>
      </c>
    </row>
    <row r="1068" spans="1:5" ht="14.25" customHeight="1">
      <c r="A1068" s="27">
        <v>41807.5</v>
      </c>
      <c r="B1068" s="28">
        <v>2742.09098012499</v>
      </c>
      <c r="C1068" s="29">
        <v>93.805833333333297</v>
      </c>
      <c r="D1068" s="30">
        <v>6</v>
      </c>
      <c r="E1068" s="30" t="s">
        <v>64</v>
      </c>
    </row>
    <row r="1069" spans="1:5" ht="14.25" customHeight="1">
      <c r="A1069" s="27">
        <v>41808</v>
      </c>
      <c r="B1069" s="28">
        <v>2318.3316843083298</v>
      </c>
      <c r="C1069" s="29">
        <v>91.402500000000003</v>
      </c>
      <c r="D1069" s="30">
        <v>6</v>
      </c>
      <c r="E1069" s="30" t="s">
        <v>64</v>
      </c>
    </row>
    <row r="1070" spans="1:5" ht="14.25" customHeight="1">
      <c r="A1070" s="27">
        <v>41808.5</v>
      </c>
      <c r="B1070" s="28">
        <v>2765.9187628833301</v>
      </c>
      <c r="C1070" s="29">
        <v>92.496666666666599</v>
      </c>
      <c r="D1070" s="30">
        <v>6</v>
      </c>
      <c r="E1070" s="30" t="s">
        <v>64</v>
      </c>
    </row>
    <row r="1071" spans="1:5" ht="14.25" customHeight="1">
      <c r="A1071" s="27">
        <v>41809</v>
      </c>
      <c r="B1071" s="28">
        <v>2283.41872064166</v>
      </c>
      <c r="C1071" s="29">
        <v>90.926666666666605</v>
      </c>
      <c r="D1071" s="30">
        <v>6</v>
      </c>
      <c r="E1071" s="30" t="s">
        <v>64</v>
      </c>
    </row>
    <row r="1072" spans="1:5" ht="14.25" customHeight="1">
      <c r="A1072" s="27">
        <v>41809.5</v>
      </c>
      <c r="B1072" s="28">
        <v>2579.1935956208299</v>
      </c>
      <c r="C1072" s="29">
        <v>95.913333333333298</v>
      </c>
      <c r="D1072" s="30">
        <v>6</v>
      </c>
      <c r="E1072" s="30" t="s">
        <v>64</v>
      </c>
    </row>
    <row r="1073" spans="1:5" ht="14.25" customHeight="1">
      <c r="A1073" s="27">
        <v>41810</v>
      </c>
      <c r="B1073" s="28">
        <v>2345.47395315833</v>
      </c>
      <c r="C1073" s="29">
        <v>92.822500000000005</v>
      </c>
      <c r="D1073" s="30">
        <v>6</v>
      </c>
      <c r="E1073" s="30" t="s">
        <v>64</v>
      </c>
    </row>
    <row r="1074" spans="1:5" ht="14.25" customHeight="1">
      <c r="A1074" s="27">
        <v>41810.5</v>
      </c>
      <c r="B1074" s="28">
        <v>2774.09424652499</v>
      </c>
      <c r="C1074" s="29">
        <v>93.805833333333297</v>
      </c>
      <c r="D1074" s="30">
        <v>6</v>
      </c>
      <c r="E1074" s="30" t="s">
        <v>64</v>
      </c>
    </row>
    <row r="1075" spans="1:5" ht="14.25" customHeight="1">
      <c r="A1075" s="27">
        <v>41811</v>
      </c>
      <c r="B1075" s="28">
        <v>2511.9457208888798</v>
      </c>
      <c r="C1075" s="29">
        <v>96.0555555555555</v>
      </c>
      <c r="D1075" s="30">
        <v>6</v>
      </c>
      <c r="E1075" s="30" t="s">
        <v>64</v>
      </c>
    </row>
    <row r="1076" spans="1:5" ht="14.25" customHeight="1">
      <c r="A1076" s="27">
        <v>41811.5</v>
      </c>
      <c r="B1076" s="28">
        <v>2589.7789234666602</v>
      </c>
      <c r="C1076" s="29">
        <v>91.576666666666597</v>
      </c>
      <c r="D1076" s="30">
        <v>6</v>
      </c>
      <c r="E1076" s="30" t="s">
        <v>64</v>
      </c>
    </row>
    <row r="1077" spans="1:5" ht="14.25" customHeight="1">
      <c r="A1077" s="27">
        <v>41812</v>
      </c>
      <c r="B1077" s="28">
        <v>2260.8152649937501</v>
      </c>
      <c r="C1077" s="29">
        <v>90.302499999999995</v>
      </c>
      <c r="D1077" s="30">
        <v>6</v>
      </c>
      <c r="E1077" s="30" t="s">
        <v>64</v>
      </c>
    </row>
    <row r="1078" spans="1:5" ht="14.25" customHeight="1">
      <c r="A1078" s="27">
        <v>41812.5</v>
      </c>
      <c r="B1078" s="28">
        <v>2314.3122076</v>
      </c>
      <c r="C1078" s="29">
        <v>93.009166666666601</v>
      </c>
      <c r="D1078" s="30">
        <v>6</v>
      </c>
      <c r="E1078" s="30" t="s">
        <v>64</v>
      </c>
    </row>
    <row r="1079" spans="1:5" ht="14.25" customHeight="1">
      <c r="A1079" s="27">
        <v>41813</v>
      </c>
      <c r="B1079" s="28">
        <v>2167.0786755899899</v>
      </c>
      <c r="C1079" s="29">
        <v>95.102000000000004</v>
      </c>
      <c r="D1079" s="30">
        <v>6</v>
      </c>
      <c r="E1079" s="30" t="s">
        <v>64</v>
      </c>
    </row>
    <row r="1080" spans="1:5" ht="14.25" customHeight="1">
      <c r="A1080" s="27">
        <v>41813.5</v>
      </c>
      <c r="B1080" s="28">
        <v>2499.29126914166</v>
      </c>
      <c r="C1080" s="29">
        <v>93.831666666666607</v>
      </c>
      <c r="D1080" s="30">
        <v>6</v>
      </c>
      <c r="E1080" s="30" t="s">
        <v>64</v>
      </c>
    </row>
    <row r="1081" spans="1:5" ht="14.25" customHeight="1">
      <c r="A1081" s="27">
        <v>41814</v>
      </c>
      <c r="B1081" s="28">
        <v>2245.5092780908999</v>
      </c>
      <c r="C1081" s="29">
        <v>92.270909090909001</v>
      </c>
      <c r="D1081" s="30">
        <v>6</v>
      </c>
      <c r="E1081" s="30" t="s">
        <v>64</v>
      </c>
    </row>
    <row r="1082" spans="1:5" ht="14.25" customHeight="1">
      <c r="A1082" s="27">
        <v>41814.5</v>
      </c>
      <c r="B1082" s="28">
        <v>2493.59503287083</v>
      </c>
      <c r="C1082" s="29">
        <v>95.849166666666605</v>
      </c>
      <c r="D1082" s="30">
        <v>6</v>
      </c>
      <c r="E1082" s="30" t="s">
        <v>64</v>
      </c>
    </row>
    <row r="1083" spans="1:5" ht="14.25" customHeight="1">
      <c r="A1083" s="27">
        <v>41815</v>
      </c>
      <c r="B1083" s="28">
        <v>2274.4805100541598</v>
      </c>
      <c r="C1083" s="29">
        <v>92.894999999999897</v>
      </c>
      <c r="D1083" s="30">
        <v>6</v>
      </c>
      <c r="E1083" s="30" t="s">
        <v>64</v>
      </c>
    </row>
    <row r="1084" spans="1:5" ht="14.25" customHeight="1">
      <c r="A1084" s="27">
        <v>41815.5</v>
      </c>
      <c r="B1084" s="28">
        <v>2519.4081521583298</v>
      </c>
      <c r="C1084" s="29">
        <v>97.459166666666604</v>
      </c>
      <c r="D1084" s="30">
        <v>6</v>
      </c>
      <c r="E1084" s="30" t="s">
        <v>64</v>
      </c>
    </row>
    <row r="1085" spans="1:5" ht="14.25" customHeight="1">
      <c r="A1085" s="27">
        <v>41816</v>
      </c>
      <c r="B1085" s="28">
        <v>2344.2071731041601</v>
      </c>
      <c r="C1085" s="29">
        <v>90.898333333333298</v>
      </c>
      <c r="D1085" s="30">
        <v>6</v>
      </c>
      <c r="E1085" s="30" t="s">
        <v>64</v>
      </c>
    </row>
    <row r="1086" spans="1:5" ht="14.25" customHeight="1">
      <c r="A1086" s="27">
        <v>41816.5</v>
      </c>
      <c r="B1086" s="28">
        <v>2672.66476106666</v>
      </c>
      <c r="C1086" s="29">
        <v>92.4224999999999</v>
      </c>
      <c r="D1086" s="30">
        <v>6</v>
      </c>
      <c r="E1086" s="30" t="s">
        <v>64</v>
      </c>
    </row>
    <row r="1087" spans="1:5" ht="14.25" customHeight="1">
      <c r="A1087" s="27">
        <v>41817</v>
      </c>
      <c r="B1087" s="28">
        <v>2233.1198583833302</v>
      </c>
      <c r="C1087" s="29">
        <v>96.047499999999999</v>
      </c>
      <c r="D1087" s="30">
        <v>6</v>
      </c>
      <c r="E1087" s="30" t="s">
        <v>64</v>
      </c>
    </row>
    <row r="1088" spans="1:5" ht="14.25" customHeight="1">
      <c r="A1088" s="27">
        <v>41817.5</v>
      </c>
      <c r="B1088" s="28">
        <v>2668.0619382708301</v>
      </c>
      <c r="C1088" s="29">
        <v>92.858333333333306</v>
      </c>
      <c r="D1088" s="30">
        <v>6</v>
      </c>
      <c r="E1088" s="30" t="s">
        <v>64</v>
      </c>
    </row>
    <row r="1089" spans="1:6" ht="14.25" customHeight="1">
      <c r="A1089" s="27">
        <v>41818</v>
      </c>
      <c r="B1089" s="28">
        <v>2219.4378834791601</v>
      </c>
      <c r="C1089" s="29">
        <v>96.7766666666666</v>
      </c>
      <c r="D1089" s="30">
        <v>6</v>
      </c>
      <c r="E1089" s="30" t="s">
        <v>64</v>
      </c>
    </row>
    <row r="1090" spans="1:6" ht="14.25" customHeight="1">
      <c r="A1090" s="27">
        <v>41818.5</v>
      </c>
      <c r="B1090" s="28">
        <v>2484.5921682708299</v>
      </c>
      <c r="C1090" s="29">
        <v>93.782499999999999</v>
      </c>
      <c r="D1090" s="30">
        <v>6</v>
      </c>
      <c r="E1090" s="30" t="s">
        <v>64</v>
      </c>
    </row>
    <row r="1091" spans="1:6" ht="14.25" customHeight="1">
      <c r="A1091" s="27">
        <v>41819</v>
      </c>
      <c r="B1091" s="28">
        <v>1975.0117345541601</v>
      </c>
      <c r="C1091" s="29">
        <v>91.845833333333303</v>
      </c>
      <c r="D1091" s="30">
        <v>6</v>
      </c>
      <c r="E1091" s="30" t="s">
        <v>64</v>
      </c>
    </row>
    <row r="1092" spans="1:6" ht="14.25" customHeight="1">
      <c r="A1092" s="27">
        <v>41819.5</v>
      </c>
      <c r="B1092" s="28">
        <v>2351.1718993333302</v>
      </c>
      <c r="C1092" s="29">
        <v>94.476666666666603</v>
      </c>
      <c r="D1092" s="30">
        <v>6</v>
      </c>
      <c r="E1092" s="30" t="s">
        <v>64</v>
      </c>
    </row>
    <row r="1093" spans="1:6" ht="14.25" customHeight="1">
      <c r="A1093" s="27">
        <v>41820</v>
      </c>
      <c r="B1093" s="28">
        <v>2140.66846049374</v>
      </c>
      <c r="C1093" s="29">
        <v>95.429999999999893</v>
      </c>
      <c r="D1093" s="30">
        <v>6</v>
      </c>
      <c r="E1093" s="30" t="s">
        <v>64</v>
      </c>
    </row>
    <row r="1094" spans="1:6" ht="14.25" customHeight="1">
      <c r="A1094" s="27">
        <v>41820.5</v>
      </c>
      <c r="B1094" s="28">
        <v>2271.0611251458299</v>
      </c>
      <c r="C1094" s="29">
        <v>92.961666666666602</v>
      </c>
      <c r="D1094" s="30">
        <v>6</v>
      </c>
      <c r="E1094" s="30" t="s">
        <v>64</v>
      </c>
    </row>
    <row r="1095" spans="1:6" ht="14.25" customHeight="1">
      <c r="A1095" s="27">
        <v>41821</v>
      </c>
      <c r="B1095" s="28">
        <v>2574.4839794437498</v>
      </c>
      <c r="C1095" s="29">
        <v>94.661249999999995</v>
      </c>
      <c r="D1095" s="30">
        <v>7</v>
      </c>
      <c r="E1095" s="30" t="s">
        <v>64</v>
      </c>
      <c r="F1095" s="160">
        <f>SUM(B1095:B1156)</f>
        <v>151482.44245101005</v>
      </c>
    </row>
    <row r="1096" spans="1:6" ht="14.25" customHeight="1">
      <c r="A1096" s="27">
        <v>41821.5</v>
      </c>
      <c r="B1096" s="28">
        <v>2609.5576928791602</v>
      </c>
      <c r="C1096" s="29">
        <v>91.629166666666606</v>
      </c>
      <c r="D1096" s="30">
        <v>7</v>
      </c>
      <c r="E1096" s="30" t="s">
        <v>64</v>
      </c>
    </row>
    <row r="1097" spans="1:6" ht="14.25" customHeight="1">
      <c r="A1097" s="27">
        <v>41822</v>
      </c>
      <c r="B1097" s="28">
        <v>2346.5856706916602</v>
      </c>
      <c r="C1097" s="29">
        <v>93.872500000000002</v>
      </c>
      <c r="D1097" s="30">
        <v>7</v>
      </c>
      <c r="E1097" s="30" t="s">
        <v>64</v>
      </c>
    </row>
    <row r="1098" spans="1:6" ht="14.25" customHeight="1">
      <c r="A1098" s="27">
        <v>41822.5</v>
      </c>
      <c r="B1098" s="28">
        <v>2516.7227591958299</v>
      </c>
      <c r="C1098" s="29">
        <v>94.749166666666596</v>
      </c>
      <c r="D1098" s="30">
        <v>7</v>
      </c>
      <c r="E1098" s="30" t="s">
        <v>64</v>
      </c>
    </row>
    <row r="1099" spans="1:6" ht="14.25" customHeight="1">
      <c r="A1099" s="27">
        <v>41823</v>
      </c>
      <c r="B1099" s="28">
        <v>2310.1774498208301</v>
      </c>
      <c r="C1099" s="29">
        <v>94.245000000000005</v>
      </c>
      <c r="D1099" s="30">
        <v>7</v>
      </c>
      <c r="E1099" s="30" t="s">
        <v>64</v>
      </c>
    </row>
    <row r="1100" spans="1:6" ht="14.25" customHeight="1">
      <c r="A1100" s="27">
        <v>41823.5</v>
      </c>
      <c r="B1100" s="28">
        <v>2751.0745728249999</v>
      </c>
      <c r="C1100" s="29">
        <v>90.465000000000003</v>
      </c>
      <c r="D1100" s="30">
        <v>7</v>
      </c>
      <c r="E1100" s="30" t="s">
        <v>64</v>
      </c>
    </row>
    <row r="1101" spans="1:6" ht="14.25" customHeight="1">
      <c r="A1101" s="27">
        <v>41824</v>
      </c>
      <c r="B1101" s="28">
        <v>2400.1643356333302</v>
      </c>
      <c r="C1101" s="29">
        <v>94.051666666666605</v>
      </c>
      <c r="D1101" s="30">
        <v>7</v>
      </c>
      <c r="E1101" s="30" t="s">
        <v>64</v>
      </c>
    </row>
    <row r="1102" spans="1:6" ht="14.25" customHeight="1">
      <c r="A1102" s="27">
        <v>41824.5</v>
      </c>
      <c r="B1102" s="28">
        <v>2722.1102453374901</v>
      </c>
      <c r="C1102" s="29">
        <v>94.584166666666604</v>
      </c>
      <c r="D1102" s="30">
        <v>7</v>
      </c>
      <c r="E1102" s="30" t="s">
        <v>64</v>
      </c>
    </row>
    <row r="1103" spans="1:6" ht="14.25" customHeight="1">
      <c r="A1103" s="27">
        <v>41825</v>
      </c>
      <c r="B1103" s="28">
        <v>2495.8680823333302</v>
      </c>
      <c r="C1103" s="29">
        <v>90.363333333333301</v>
      </c>
      <c r="D1103" s="30">
        <v>7</v>
      </c>
      <c r="E1103" s="30" t="s">
        <v>64</v>
      </c>
    </row>
    <row r="1104" spans="1:6" ht="14.25" customHeight="1">
      <c r="A1104" s="27">
        <v>41825.5</v>
      </c>
      <c r="B1104" s="28">
        <v>2687.2987756124899</v>
      </c>
      <c r="C1104" s="29">
        <v>94.014166666666597</v>
      </c>
      <c r="D1104" s="30">
        <v>7</v>
      </c>
      <c r="E1104" s="30" t="s">
        <v>64</v>
      </c>
    </row>
    <row r="1105" spans="1:5" ht="14.25" customHeight="1">
      <c r="A1105" s="27">
        <v>41826</v>
      </c>
      <c r="B1105" s="28">
        <v>2199.4620709124902</v>
      </c>
      <c r="C1105" s="29">
        <v>91.417500000000004</v>
      </c>
      <c r="D1105" s="30">
        <v>7</v>
      </c>
      <c r="E1105" s="30" t="s">
        <v>64</v>
      </c>
    </row>
    <row r="1106" spans="1:5" ht="14.25" customHeight="1">
      <c r="A1106" s="27">
        <v>41826.5</v>
      </c>
      <c r="B1106" s="28">
        <v>2519.9222484124898</v>
      </c>
      <c r="C1106" s="29">
        <v>94.453333333333305</v>
      </c>
      <c r="D1106" s="30">
        <v>7</v>
      </c>
      <c r="E1106" s="30" t="s">
        <v>64</v>
      </c>
    </row>
    <row r="1107" spans="1:5" ht="14.25" customHeight="1">
      <c r="A1107" s="27">
        <v>41827</v>
      </c>
      <c r="B1107" s="28">
        <v>2144.8894027624901</v>
      </c>
      <c r="C1107" s="29">
        <v>94.170833333333306</v>
      </c>
      <c r="D1107" s="30">
        <v>7</v>
      </c>
      <c r="E1107" s="30" t="s">
        <v>64</v>
      </c>
    </row>
    <row r="1108" spans="1:5" ht="14.25" customHeight="1">
      <c r="A1108" s="27">
        <v>41827.5</v>
      </c>
      <c r="B1108" s="28">
        <v>2539.6737235833298</v>
      </c>
      <c r="C1108" s="29">
        <v>93.12</v>
      </c>
      <c r="D1108" s="30">
        <v>7</v>
      </c>
      <c r="E1108" s="30" t="s">
        <v>64</v>
      </c>
    </row>
    <row r="1109" spans="1:5" ht="14.25" customHeight="1">
      <c r="A1109" s="27">
        <v>41828</v>
      </c>
      <c r="B1109" s="28">
        <v>2440.8228677041602</v>
      </c>
      <c r="C1109" s="29">
        <v>96.348333333333301</v>
      </c>
      <c r="D1109" s="30">
        <v>7</v>
      </c>
      <c r="E1109" s="30" t="s">
        <v>64</v>
      </c>
    </row>
    <row r="1110" spans="1:5" ht="14.25" customHeight="1">
      <c r="A1110" s="27">
        <v>41828.5</v>
      </c>
      <c r="B1110" s="28">
        <v>2736.0700492958299</v>
      </c>
      <c r="C1110" s="29">
        <v>92.232500000000002</v>
      </c>
      <c r="D1110" s="30">
        <v>7</v>
      </c>
      <c r="E1110" s="30" t="s">
        <v>64</v>
      </c>
    </row>
    <row r="1111" spans="1:5" ht="14.25" customHeight="1">
      <c r="A1111" s="27">
        <v>41829</v>
      </c>
      <c r="B1111" s="28">
        <v>2403.47110140416</v>
      </c>
      <c r="C1111" s="29">
        <v>95.015833333333305</v>
      </c>
      <c r="D1111" s="30">
        <v>7</v>
      </c>
      <c r="E1111" s="30" t="s">
        <v>64</v>
      </c>
    </row>
    <row r="1112" spans="1:5" ht="14.25" customHeight="1">
      <c r="A1112" s="27">
        <v>41829.5</v>
      </c>
      <c r="B1112" s="28">
        <v>2780.5965677541599</v>
      </c>
      <c r="C1112" s="29">
        <v>93.649166666666602</v>
      </c>
      <c r="D1112" s="30">
        <v>7</v>
      </c>
      <c r="E1112" s="30" t="s">
        <v>64</v>
      </c>
    </row>
    <row r="1113" spans="1:5" ht="14.25" customHeight="1">
      <c r="A1113" s="27">
        <v>41830</v>
      </c>
      <c r="B1113" s="28">
        <v>2162.8221352833302</v>
      </c>
      <c r="C1113" s="29">
        <v>93.278333333333293</v>
      </c>
      <c r="D1113" s="30">
        <v>7</v>
      </c>
      <c r="E1113" s="30" t="s">
        <v>64</v>
      </c>
    </row>
    <row r="1114" spans="1:5" ht="14.25" customHeight="1">
      <c r="A1114" s="27">
        <v>41830.5</v>
      </c>
      <c r="B1114" s="28">
        <v>2573.8093451916602</v>
      </c>
      <c r="C1114" s="29">
        <v>92.955833333333302</v>
      </c>
      <c r="D1114" s="30">
        <v>7</v>
      </c>
      <c r="E1114" s="30" t="s">
        <v>64</v>
      </c>
    </row>
    <row r="1115" spans="1:5" ht="14.25" customHeight="1">
      <c r="A1115" s="27">
        <v>41831</v>
      </c>
      <c r="B1115" s="28">
        <v>2343.7493510458198</v>
      </c>
      <c r="C1115" s="29">
        <v>90.924166666666594</v>
      </c>
      <c r="D1115" s="30">
        <v>7</v>
      </c>
      <c r="E1115" s="30" t="s">
        <v>64</v>
      </c>
    </row>
    <row r="1116" spans="1:5" ht="14.25" customHeight="1">
      <c r="A1116" s="27">
        <v>41831.5</v>
      </c>
      <c r="B1116" s="28">
        <v>2857.1240147541598</v>
      </c>
      <c r="C1116" s="29">
        <v>92.703333333333305</v>
      </c>
      <c r="D1116" s="30">
        <v>7</v>
      </c>
      <c r="E1116" s="30" t="s">
        <v>64</v>
      </c>
    </row>
    <row r="1117" spans="1:5" ht="14.25" customHeight="1">
      <c r="A1117" s="27">
        <v>41832</v>
      </c>
      <c r="B1117" s="28">
        <v>2318.55609405416</v>
      </c>
      <c r="C1117" s="29">
        <v>93.4016666666666</v>
      </c>
      <c r="D1117" s="30">
        <v>7</v>
      </c>
      <c r="E1117" s="30" t="s">
        <v>64</v>
      </c>
    </row>
    <row r="1118" spans="1:5" ht="14.25" customHeight="1">
      <c r="A1118" s="27">
        <v>41832.5</v>
      </c>
      <c r="B1118" s="28">
        <v>2505.1996293375</v>
      </c>
      <c r="C1118" s="29">
        <v>90.633333333333297</v>
      </c>
      <c r="D1118" s="30">
        <v>7</v>
      </c>
      <c r="E1118" s="30" t="s">
        <v>64</v>
      </c>
    </row>
    <row r="1119" spans="1:5" ht="14.25" customHeight="1">
      <c r="A1119" s="27">
        <v>41833</v>
      </c>
      <c r="B1119" s="28">
        <v>2020.46666515416</v>
      </c>
      <c r="C1119" s="29">
        <v>92.266666666666595</v>
      </c>
      <c r="D1119" s="30">
        <v>7</v>
      </c>
      <c r="E1119" s="30" t="s">
        <v>64</v>
      </c>
    </row>
    <row r="1120" spans="1:5" ht="14.25" customHeight="1">
      <c r="A1120" s="27">
        <v>41833.5</v>
      </c>
      <c r="B1120" s="28">
        <v>2413.80579378333</v>
      </c>
      <c r="C1120" s="29">
        <v>91.115833333333299</v>
      </c>
      <c r="D1120" s="30">
        <v>7</v>
      </c>
      <c r="E1120" s="30" t="s">
        <v>64</v>
      </c>
    </row>
    <row r="1121" spans="1:5" ht="14.25" customHeight="1">
      <c r="A1121" s="27">
        <v>41834</v>
      </c>
      <c r="B1121" s="28">
        <v>1996.57660631249</v>
      </c>
      <c r="C1121" s="29">
        <v>92.415833333333296</v>
      </c>
      <c r="D1121" s="30">
        <v>7</v>
      </c>
      <c r="E1121" s="30" t="s">
        <v>64</v>
      </c>
    </row>
    <row r="1122" spans="1:5" ht="14.25" customHeight="1">
      <c r="A1122" s="27">
        <v>41834.5</v>
      </c>
      <c r="B1122" s="28">
        <v>2352.0824248041599</v>
      </c>
      <c r="C1122" s="29">
        <v>94.924166666666594</v>
      </c>
      <c r="D1122" s="30">
        <v>7</v>
      </c>
      <c r="E1122" s="30" t="s">
        <v>64</v>
      </c>
    </row>
    <row r="1123" spans="1:5" ht="14.25" customHeight="1">
      <c r="A1123" s="27">
        <v>41835</v>
      </c>
      <c r="B1123" s="28">
        <v>2143.90196194583</v>
      </c>
      <c r="C1123" s="29">
        <v>86.441666666666606</v>
      </c>
      <c r="D1123" s="30">
        <v>7</v>
      </c>
      <c r="E1123" s="30" t="s">
        <v>64</v>
      </c>
    </row>
    <row r="1124" spans="1:5" ht="14.25" customHeight="1">
      <c r="A1124" s="27">
        <v>41835.5</v>
      </c>
      <c r="B1124" s="28">
        <v>2606.9075596708299</v>
      </c>
      <c r="C1124" s="29">
        <v>93.585833333333298</v>
      </c>
      <c r="D1124" s="30">
        <v>7</v>
      </c>
      <c r="E1124" s="30" t="s">
        <v>64</v>
      </c>
    </row>
    <row r="1125" spans="1:5" ht="14.25" customHeight="1">
      <c r="A1125" s="27">
        <v>41836</v>
      </c>
      <c r="B1125" s="28">
        <v>2324.38466607499</v>
      </c>
      <c r="C1125" s="29">
        <v>91.088333333333296</v>
      </c>
      <c r="D1125" s="30">
        <v>7</v>
      </c>
      <c r="E1125" s="30" t="s">
        <v>64</v>
      </c>
    </row>
    <row r="1126" spans="1:5" ht="14.25" customHeight="1">
      <c r="A1126" s="27">
        <v>41836.5</v>
      </c>
      <c r="B1126" s="28">
        <v>2648.5148793624899</v>
      </c>
      <c r="C1126" s="29">
        <v>89.025833333333296</v>
      </c>
      <c r="D1126" s="30">
        <v>7</v>
      </c>
      <c r="E1126" s="30" t="s">
        <v>64</v>
      </c>
    </row>
    <row r="1127" spans="1:5" ht="14.25" customHeight="1">
      <c r="A1127" s="27">
        <v>41837</v>
      </c>
      <c r="B1127" s="28">
        <v>2291.0671482749899</v>
      </c>
      <c r="C1127" s="29">
        <v>92.524166666666602</v>
      </c>
      <c r="D1127" s="30">
        <v>7</v>
      </c>
      <c r="E1127" s="30" t="s">
        <v>64</v>
      </c>
    </row>
    <row r="1128" spans="1:5" ht="14.25" customHeight="1">
      <c r="A1128" s="27">
        <v>41837.5</v>
      </c>
      <c r="B1128" s="28">
        <v>2642.4324848708302</v>
      </c>
      <c r="C1128" s="29">
        <v>90.219166666666595</v>
      </c>
      <c r="D1128" s="30">
        <v>7</v>
      </c>
      <c r="E1128" s="30" t="s">
        <v>64</v>
      </c>
    </row>
    <row r="1129" spans="1:5" ht="14.25" customHeight="1">
      <c r="A1129" s="27">
        <v>41838</v>
      </c>
      <c r="B1129" s="28">
        <v>2486.63121728749</v>
      </c>
      <c r="C1129" s="29">
        <v>93.884166666666601</v>
      </c>
      <c r="D1129" s="30">
        <v>7</v>
      </c>
      <c r="E1129" s="30" t="s">
        <v>64</v>
      </c>
    </row>
    <row r="1130" spans="1:5" ht="14.25" customHeight="1">
      <c r="A1130" s="27">
        <v>41838.5</v>
      </c>
      <c r="B1130" s="28">
        <v>2778.6083636916601</v>
      </c>
      <c r="C1130" s="29">
        <v>93.745833333333294</v>
      </c>
      <c r="D1130" s="30">
        <v>7</v>
      </c>
      <c r="E1130" s="30" t="s">
        <v>64</v>
      </c>
    </row>
    <row r="1131" spans="1:5" ht="14.25" customHeight="1">
      <c r="A1131" s="27">
        <v>41839</v>
      </c>
      <c r="B1131" s="28">
        <v>2422.4372520291599</v>
      </c>
      <c r="C1131" s="29">
        <v>95.747499999999903</v>
      </c>
      <c r="D1131" s="30">
        <v>7</v>
      </c>
      <c r="E1131" s="30" t="s">
        <v>64</v>
      </c>
    </row>
    <row r="1132" spans="1:5" ht="14.25" customHeight="1">
      <c r="A1132" s="27">
        <v>41839.5</v>
      </c>
      <c r="B1132" s="28">
        <v>2721.7999010458302</v>
      </c>
      <c r="C1132" s="29">
        <v>90.974166666666605</v>
      </c>
      <c r="D1132" s="30">
        <v>7</v>
      </c>
      <c r="E1132" s="30" t="s">
        <v>64</v>
      </c>
    </row>
    <row r="1133" spans="1:5" ht="14.25" customHeight="1">
      <c r="A1133" s="27">
        <v>41840</v>
      </c>
      <c r="B1133" s="28">
        <v>2212.9776560874898</v>
      </c>
      <c r="C1133" s="29">
        <v>94.1666666666666</v>
      </c>
      <c r="D1133" s="30">
        <v>7</v>
      </c>
      <c r="E1133" s="30" t="s">
        <v>64</v>
      </c>
    </row>
    <row r="1134" spans="1:5" ht="14.25" customHeight="1">
      <c r="A1134" s="27">
        <v>41840.5</v>
      </c>
      <c r="B1134" s="28">
        <v>2501.9361610916599</v>
      </c>
      <c r="C1134" s="29">
        <v>96.384166666666601</v>
      </c>
      <c r="D1134" s="30">
        <v>7</v>
      </c>
      <c r="E1134" s="30" t="s">
        <v>64</v>
      </c>
    </row>
    <row r="1135" spans="1:5" ht="14.25" customHeight="1">
      <c r="A1135" s="27">
        <v>41841</v>
      </c>
      <c r="B1135" s="28">
        <v>2111.5541722166599</v>
      </c>
      <c r="C1135" s="29">
        <v>94.815833333333302</v>
      </c>
      <c r="D1135" s="30">
        <v>7</v>
      </c>
      <c r="E1135" s="30" t="s">
        <v>64</v>
      </c>
    </row>
    <row r="1136" spans="1:5" ht="14.25" customHeight="1">
      <c r="A1136" s="27">
        <v>41841.5</v>
      </c>
      <c r="B1136" s="28">
        <v>2530.7492368666599</v>
      </c>
      <c r="C1136" s="29">
        <v>95.547499999999999</v>
      </c>
      <c r="D1136" s="30">
        <v>7</v>
      </c>
      <c r="E1136" s="30" t="s">
        <v>64</v>
      </c>
    </row>
    <row r="1137" spans="1:5" ht="14.25" customHeight="1">
      <c r="A1137" s="27">
        <v>41842</v>
      </c>
      <c r="B1137" s="28">
        <v>2497.3223774458202</v>
      </c>
      <c r="C1137" s="29">
        <v>90.974999999999895</v>
      </c>
      <c r="D1137" s="30">
        <v>7</v>
      </c>
      <c r="E1137" s="30" t="s">
        <v>64</v>
      </c>
    </row>
    <row r="1138" spans="1:5" ht="14.25" customHeight="1">
      <c r="A1138" s="27">
        <v>41842.5</v>
      </c>
      <c r="B1138" s="28">
        <v>2732.7460427999999</v>
      </c>
      <c r="C1138" s="29">
        <v>92.144166666666607</v>
      </c>
      <c r="D1138" s="30">
        <v>7</v>
      </c>
      <c r="E1138" s="30" t="s">
        <v>64</v>
      </c>
    </row>
    <row r="1139" spans="1:5" ht="14.25" customHeight="1">
      <c r="A1139" s="27">
        <v>41843</v>
      </c>
      <c r="B1139" s="28">
        <v>2439.8128192833301</v>
      </c>
      <c r="C1139" s="29">
        <v>91.504444444444403</v>
      </c>
      <c r="D1139" s="30">
        <v>7</v>
      </c>
      <c r="E1139" s="30" t="s">
        <v>64</v>
      </c>
    </row>
    <row r="1140" spans="1:5" ht="14.25" customHeight="1">
      <c r="A1140" s="27">
        <v>41843.5</v>
      </c>
      <c r="B1140" s="28">
        <v>2564.54435559999</v>
      </c>
      <c r="C1140" s="29">
        <v>94.920833333333306</v>
      </c>
      <c r="D1140" s="30">
        <v>7</v>
      </c>
      <c r="E1140" s="30" t="s">
        <v>64</v>
      </c>
    </row>
    <row r="1141" spans="1:5" ht="14.25" customHeight="1">
      <c r="A1141" s="27">
        <v>41844</v>
      </c>
      <c r="B1141" s="28">
        <v>2039.49136985833</v>
      </c>
      <c r="C1141" s="29">
        <v>95.2141666666666</v>
      </c>
      <c r="D1141" s="30">
        <v>7</v>
      </c>
      <c r="E1141" s="30" t="s">
        <v>64</v>
      </c>
    </row>
    <row r="1142" spans="1:5" ht="14.25" customHeight="1">
      <c r="A1142" s="27">
        <v>41844.5</v>
      </c>
      <c r="B1142" s="28">
        <v>2476.18546571249</v>
      </c>
      <c r="C1142" s="29">
        <v>94.086666666666602</v>
      </c>
      <c r="D1142" s="30">
        <v>7</v>
      </c>
      <c r="E1142" s="30" t="s">
        <v>64</v>
      </c>
    </row>
    <row r="1143" spans="1:5" ht="14.25" customHeight="1">
      <c r="A1143" s="27">
        <v>41845</v>
      </c>
      <c r="B1143" s="28">
        <v>2162.33460924166</v>
      </c>
      <c r="C1143" s="29">
        <v>92.909999999999897</v>
      </c>
      <c r="D1143" s="30">
        <v>7</v>
      </c>
      <c r="E1143" s="30" t="s">
        <v>64</v>
      </c>
    </row>
    <row r="1144" spans="1:5" ht="14.25" customHeight="1">
      <c r="A1144" s="27">
        <v>41845.5</v>
      </c>
      <c r="B1144" s="28">
        <v>2505.5693950791601</v>
      </c>
      <c r="C1144" s="29">
        <v>92.474166666666605</v>
      </c>
      <c r="D1144" s="30">
        <v>7</v>
      </c>
      <c r="E1144" s="30" t="s">
        <v>64</v>
      </c>
    </row>
    <row r="1145" spans="1:5" ht="14.25" customHeight="1">
      <c r="A1145" s="27">
        <v>41846</v>
      </c>
      <c r="B1145" s="28">
        <v>2241.4802592041601</v>
      </c>
      <c r="C1145" s="29">
        <v>89.757499999999993</v>
      </c>
      <c r="D1145" s="30">
        <v>7</v>
      </c>
      <c r="E1145" s="30" t="s">
        <v>64</v>
      </c>
    </row>
    <row r="1146" spans="1:5" ht="14.25" customHeight="1">
      <c r="A1146" s="27">
        <v>41846.5</v>
      </c>
      <c r="B1146" s="28">
        <v>2905.0637619208301</v>
      </c>
      <c r="C1146" s="29">
        <v>93.077499999999901</v>
      </c>
      <c r="D1146" s="30">
        <v>7</v>
      </c>
      <c r="E1146" s="30" t="s">
        <v>64</v>
      </c>
    </row>
    <row r="1147" spans="1:5" ht="14.25" customHeight="1">
      <c r="A1147" s="27">
        <v>41847</v>
      </c>
      <c r="B1147" s="28">
        <v>2179.3773501249898</v>
      </c>
      <c r="C1147" s="29">
        <v>90.888333333333307</v>
      </c>
      <c r="D1147" s="30">
        <v>7</v>
      </c>
      <c r="E1147" s="30" t="s">
        <v>64</v>
      </c>
    </row>
    <row r="1148" spans="1:5" ht="14.25" customHeight="1">
      <c r="A1148" s="27">
        <v>41847.5</v>
      </c>
      <c r="B1148" s="28">
        <v>2483.37733289166</v>
      </c>
      <c r="C1148" s="29">
        <v>93.18</v>
      </c>
      <c r="D1148" s="30">
        <v>7</v>
      </c>
      <c r="E1148" s="30" t="s">
        <v>64</v>
      </c>
    </row>
    <row r="1149" spans="1:5" ht="14.25" customHeight="1">
      <c r="A1149" s="27">
        <v>41848</v>
      </c>
      <c r="B1149" s="28">
        <v>1970.0525984583301</v>
      </c>
      <c r="C1149" s="29">
        <v>92.563333333333304</v>
      </c>
      <c r="D1149" s="30">
        <v>7</v>
      </c>
      <c r="E1149" s="30" t="s">
        <v>64</v>
      </c>
    </row>
    <row r="1150" spans="1:5" ht="14.25" customHeight="1">
      <c r="A1150" s="27">
        <v>41848.5</v>
      </c>
      <c r="B1150" s="28">
        <v>2421.4947473458301</v>
      </c>
      <c r="C1150" s="29">
        <v>94.260833333333295</v>
      </c>
      <c r="D1150" s="30">
        <v>7</v>
      </c>
      <c r="E1150" s="30" t="s">
        <v>64</v>
      </c>
    </row>
    <row r="1151" spans="1:5" ht="14.25" customHeight="1">
      <c r="A1151" s="27">
        <v>41849</v>
      </c>
      <c r="B1151" s="28">
        <v>2258.18339816249</v>
      </c>
      <c r="C1151" s="29">
        <v>88.240833333333299</v>
      </c>
      <c r="D1151" s="30">
        <v>7</v>
      </c>
      <c r="E1151" s="30" t="s">
        <v>64</v>
      </c>
    </row>
    <row r="1152" spans="1:5" ht="14.25" customHeight="1">
      <c r="A1152" s="27">
        <v>41849.5</v>
      </c>
      <c r="B1152" s="28">
        <v>2689.0604894916601</v>
      </c>
      <c r="C1152" s="29">
        <v>92.031666666666595</v>
      </c>
      <c r="D1152" s="30">
        <v>7</v>
      </c>
      <c r="E1152" s="30" t="s">
        <v>64</v>
      </c>
    </row>
    <row r="1153" spans="1:5" ht="14.25" customHeight="1">
      <c r="A1153" s="27">
        <v>41850</v>
      </c>
      <c r="B1153" s="28">
        <v>2404.6785901416602</v>
      </c>
      <c r="C1153" s="29">
        <v>92.867500000000007</v>
      </c>
      <c r="D1153" s="30">
        <v>7</v>
      </c>
      <c r="E1153" s="30" t="s">
        <v>64</v>
      </c>
    </row>
    <row r="1154" spans="1:5" ht="14.25" customHeight="1">
      <c r="A1154" s="27">
        <v>41850.5</v>
      </c>
      <c r="B1154" s="28">
        <v>2544.4278952458299</v>
      </c>
      <c r="C1154" s="29">
        <v>91.5416666666666</v>
      </c>
      <c r="D1154" s="30">
        <v>7</v>
      </c>
      <c r="E1154" s="30" t="s">
        <v>64</v>
      </c>
    </row>
    <row r="1155" spans="1:5" ht="14.25" customHeight="1">
      <c r="A1155" s="27">
        <v>41851</v>
      </c>
      <c r="B1155" s="28">
        <v>2210.3872715416601</v>
      </c>
      <c r="C1155" s="29">
        <v>94.8541666666666</v>
      </c>
      <c r="D1155" s="30">
        <v>7</v>
      </c>
      <c r="E1155" s="30" t="s">
        <v>64</v>
      </c>
    </row>
    <row r="1156" spans="1:5" ht="14.25" customHeight="1">
      <c r="A1156" s="27">
        <v>41851.5</v>
      </c>
      <c r="B1156" s="28">
        <v>2609.8060056208301</v>
      </c>
      <c r="C1156" s="29">
        <v>90.887500000000003</v>
      </c>
      <c r="D1156" s="30">
        <v>7</v>
      </c>
      <c r="E1156" s="30" t="s">
        <v>64</v>
      </c>
    </row>
    <row r="1157" spans="1:5" ht="14.25" customHeight="1">
      <c r="A1157" s="27">
        <v>41852</v>
      </c>
      <c r="B1157" s="28">
        <v>2268.1242514916598</v>
      </c>
      <c r="C1157" s="29">
        <v>92.579166666666595</v>
      </c>
      <c r="D1157" s="30">
        <v>8</v>
      </c>
      <c r="E1157" s="30" t="s">
        <v>64</v>
      </c>
    </row>
    <row r="1158" spans="1:5" ht="14.25" customHeight="1">
      <c r="A1158" s="27">
        <v>41852.5</v>
      </c>
      <c r="B1158" s="28">
        <v>2530.30713499166</v>
      </c>
      <c r="C1158" s="29">
        <v>95.422499999999999</v>
      </c>
      <c r="D1158" s="30">
        <v>8</v>
      </c>
      <c r="E1158" s="30" t="s">
        <v>64</v>
      </c>
    </row>
    <row r="1159" spans="1:5" ht="14.25" customHeight="1">
      <c r="A1159" s="27">
        <v>41853</v>
      </c>
      <c r="B1159" s="28">
        <v>2248.5141886624901</v>
      </c>
      <c r="C1159" s="29">
        <v>94.640833333333305</v>
      </c>
      <c r="D1159" s="30">
        <v>8</v>
      </c>
      <c r="E1159" s="30" t="s">
        <v>64</v>
      </c>
    </row>
    <row r="1160" spans="1:5" ht="14.25" customHeight="1">
      <c r="A1160" s="27">
        <v>41853.5</v>
      </c>
      <c r="B1160" s="28">
        <v>2468.9981134874902</v>
      </c>
      <c r="C1160" s="29">
        <v>94.069166666666604</v>
      </c>
      <c r="D1160" s="30">
        <v>8</v>
      </c>
      <c r="E1160" s="30" t="s">
        <v>64</v>
      </c>
    </row>
    <row r="1161" spans="1:5" ht="14.25" customHeight="1">
      <c r="A1161" s="27">
        <v>41854</v>
      </c>
      <c r="B1161" s="28">
        <v>2007.1091398083299</v>
      </c>
      <c r="C1161" s="29">
        <v>91.788333333333298</v>
      </c>
      <c r="D1161" s="30">
        <v>8</v>
      </c>
      <c r="E1161" s="30" t="s">
        <v>64</v>
      </c>
    </row>
    <row r="1162" spans="1:5" ht="14.25" customHeight="1">
      <c r="A1162" s="27">
        <v>41854.5</v>
      </c>
      <c r="B1162" s="28">
        <v>2283.2115860958302</v>
      </c>
      <c r="C1162" s="29">
        <v>88.107500000000002</v>
      </c>
      <c r="D1162" s="30">
        <v>8</v>
      </c>
      <c r="E1162" s="30" t="s">
        <v>64</v>
      </c>
    </row>
    <row r="1163" spans="1:5" ht="14.25" customHeight="1">
      <c r="A1163" s="27">
        <v>41855</v>
      </c>
      <c r="B1163" s="28">
        <v>1926.3508711791601</v>
      </c>
      <c r="C1163" s="29">
        <v>92.053333333333299</v>
      </c>
      <c r="D1163" s="30">
        <v>8</v>
      </c>
      <c r="E1163" s="30" t="s">
        <v>64</v>
      </c>
    </row>
    <row r="1164" spans="1:5" ht="14.25" customHeight="1">
      <c r="A1164" s="27">
        <v>41855.5</v>
      </c>
      <c r="B1164" s="28">
        <v>2254.4026167624902</v>
      </c>
      <c r="C1164" s="29">
        <v>94.427499999999995</v>
      </c>
      <c r="D1164" s="30">
        <v>8</v>
      </c>
      <c r="E1164" s="30" t="s">
        <v>64</v>
      </c>
    </row>
    <row r="1165" spans="1:5" ht="14.25" customHeight="1">
      <c r="A1165" s="27">
        <v>41856</v>
      </c>
      <c r="B1165" s="28">
        <v>2097.32178277499</v>
      </c>
      <c r="C1165" s="29">
        <v>94.785833333333301</v>
      </c>
      <c r="D1165" s="30">
        <v>8</v>
      </c>
      <c r="E1165" s="30" t="s">
        <v>64</v>
      </c>
    </row>
    <row r="1166" spans="1:5" ht="14.25" customHeight="1">
      <c r="A1166" s="27">
        <v>41856.5</v>
      </c>
      <c r="B1166" s="28">
        <v>2447.0156194791598</v>
      </c>
      <c r="C1166" s="29">
        <v>92.864999999999995</v>
      </c>
      <c r="D1166" s="30">
        <v>8</v>
      </c>
      <c r="E1166" s="30" t="s">
        <v>64</v>
      </c>
    </row>
    <row r="1167" spans="1:5" ht="14.25" customHeight="1">
      <c r="A1167" s="27">
        <v>41857</v>
      </c>
      <c r="B1167" s="28">
        <v>2058.4143178874901</v>
      </c>
      <c r="C1167" s="29">
        <v>91.605833333333294</v>
      </c>
      <c r="D1167" s="30">
        <v>8</v>
      </c>
      <c r="E1167" s="30" t="s">
        <v>64</v>
      </c>
    </row>
    <row r="1168" spans="1:5" ht="14.25" customHeight="1">
      <c r="A1168" s="27">
        <v>41857.5</v>
      </c>
      <c r="B1168" s="28">
        <v>2263.9383129583298</v>
      </c>
      <c r="C1168" s="29">
        <v>94.448333333333295</v>
      </c>
      <c r="D1168" s="30">
        <v>8</v>
      </c>
      <c r="E1168" s="30" t="s">
        <v>64</v>
      </c>
    </row>
    <row r="1169" spans="1:5" ht="14.25" customHeight="1">
      <c r="A1169" s="27">
        <v>41858</v>
      </c>
      <c r="B1169" s="28">
        <v>2234.9891930833301</v>
      </c>
      <c r="C1169" s="29">
        <v>89.094999999999899</v>
      </c>
      <c r="D1169" s="30">
        <v>8</v>
      </c>
      <c r="E1169" s="30" t="s">
        <v>64</v>
      </c>
    </row>
    <row r="1170" spans="1:5" ht="14.25" customHeight="1">
      <c r="A1170" s="27">
        <v>41858.5</v>
      </c>
      <c r="B1170" s="28">
        <v>2535.4648421291599</v>
      </c>
      <c r="C1170" s="29">
        <v>95.37</v>
      </c>
      <c r="D1170" s="30">
        <v>8</v>
      </c>
      <c r="E1170" s="30" t="s">
        <v>64</v>
      </c>
    </row>
    <row r="1171" spans="1:5" ht="14.25" customHeight="1">
      <c r="A1171" s="27">
        <v>41859</v>
      </c>
      <c r="B1171" s="28">
        <v>2119.8378024249901</v>
      </c>
      <c r="C1171" s="29">
        <v>92.759166666666601</v>
      </c>
      <c r="D1171" s="30">
        <v>8</v>
      </c>
      <c r="E1171" s="30" t="s">
        <v>64</v>
      </c>
    </row>
    <row r="1172" spans="1:5" ht="14.25" customHeight="1">
      <c r="A1172" s="27">
        <v>41859.5</v>
      </c>
      <c r="B1172" s="28">
        <v>2611.1508810291598</v>
      </c>
      <c r="C1172" s="29">
        <v>96.861666666666594</v>
      </c>
      <c r="D1172" s="30">
        <v>8</v>
      </c>
      <c r="E1172" s="30" t="s">
        <v>64</v>
      </c>
    </row>
    <row r="1173" spans="1:5" ht="14.25" customHeight="1">
      <c r="A1173" s="27">
        <v>41860</v>
      </c>
      <c r="B1173" s="28">
        <v>2252.2625322999902</v>
      </c>
      <c r="C1173" s="29">
        <v>92.893333333333302</v>
      </c>
      <c r="D1173" s="30">
        <v>8</v>
      </c>
      <c r="E1173" s="30" t="s">
        <v>64</v>
      </c>
    </row>
    <row r="1174" spans="1:5" ht="14.25" customHeight="1">
      <c r="A1174" s="27">
        <v>41860.5</v>
      </c>
      <c r="B1174" s="28">
        <v>2435.58375557916</v>
      </c>
      <c r="C1174" s="29">
        <v>91.62</v>
      </c>
      <c r="D1174" s="30">
        <v>8</v>
      </c>
      <c r="E1174" s="30" t="s">
        <v>64</v>
      </c>
    </row>
    <row r="1175" spans="1:5" ht="14.25" customHeight="1">
      <c r="A1175" s="27">
        <v>41861</v>
      </c>
      <c r="B1175" s="28">
        <v>2012.25450448333</v>
      </c>
      <c r="C1175" s="29">
        <v>95.988333333333301</v>
      </c>
      <c r="D1175" s="30">
        <v>8</v>
      </c>
      <c r="E1175" s="30" t="s">
        <v>64</v>
      </c>
    </row>
    <row r="1176" spans="1:5" ht="14.25" customHeight="1">
      <c r="A1176" s="27">
        <v>41861.5</v>
      </c>
      <c r="B1176" s="28">
        <v>2306.09973747083</v>
      </c>
      <c r="C1176" s="29">
        <v>94.588333333333296</v>
      </c>
      <c r="D1176" s="30">
        <v>8</v>
      </c>
      <c r="E1176" s="30" t="s">
        <v>64</v>
      </c>
    </row>
    <row r="1177" spans="1:5" ht="14.25" customHeight="1">
      <c r="A1177" s="27">
        <v>41862</v>
      </c>
      <c r="B1177" s="28">
        <v>1922.23204700416</v>
      </c>
      <c r="C1177" s="29">
        <v>94.031666666666595</v>
      </c>
      <c r="D1177" s="30">
        <v>8</v>
      </c>
      <c r="E1177" s="30" t="s">
        <v>64</v>
      </c>
    </row>
    <row r="1178" spans="1:5" ht="14.25" customHeight="1">
      <c r="A1178" s="27">
        <v>41862.5</v>
      </c>
      <c r="B1178" s="28">
        <v>2271.5186199166601</v>
      </c>
      <c r="C1178" s="29">
        <v>93.4166666666666</v>
      </c>
      <c r="D1178" s="30">
        <v>8</v>
      </c>
      <c r="E1178" s="30" t="s">
        <v>64</v>
      </c>
    </row>
    <row r="1179" spans="1:5" ht="14.25" customHeight="1">
      <c r="A1179" s="27">
        <v>41863</v>
      </c>
      <c r="B1179" s="28">
        <v>2173.2485973624898</v>
      </c>
      <c r="C1179" s="29">
        <v>91.315833333333302</v>
      </c>
      <c r="D1179" s="30">
        <v>8</v>
      </c>
      <c r="E1179" s="30" t="s">
        <v>64</v>
      </c>
    </row>
    <row r="1180" spans="1:5" ht="14.25" customHeight="1">
      <c r="A1180" s="27">
        <v>41863.5</v>
      </c>
      <c r="B1180" s="28">
        <v>2599.35337378333</v>
      </c>
      <c r="C1180" s="29">
        <v>93.227500000000006</v>
      </c>
      <c r="D1180" s="30">
        <v>8</v>
      </c>
      <c r="E1180" s="30" t="s">
        <v>64</v>
      </c>
    </row>
    <row r="1181" spans="1:5" ht="14.25" customHeight="1">
      <c r="A1181" s="27">
        <v>41864</v>
      </c>
      <c r="B1181" s="28">
        <v>2275.3774637166598</v>
      </c>
      <c r="C1181" s="29">
        <v>95.254999999999995</v>
      </c>
      <c r="D1181" s="30">
        <v>8</v>
      </c>
      <c r="E1181" s="30" t="s">
        <v>64</v>
      </c>
    </row>
    <row r="1182" spans="1:5" ht="14.25" customHeight="1">
      <c r="A1182" s="27">
        <v>41864.5</v>
      </c>
      <c r="B1182" s="28">
        <v>2572.1158187249898</v>
      </c>
      <c r="C1182" s="29">
        <v>95.577500000000001</v>
      </c>
      <c r="D1182" s="30">
        <v>8</v>
      </c>
      <c r="E1182" s="30" t="s">
        <v>64</v>
      </c>
    </row>
    <row r="1183" spans="1:5" ht="14.25" customHeight="1">
      <c r="A1183" s="27">
        <v>41865</v>
      </c>
      <c r="B1183" s="28">
        <v>2332.2469968083201</v>
      </c>
      <c r="C1183" s="29">
        <v>92.415000000000006</v>
      </c>
      <c r="D1183" s="30">
        <v>8</v>
      </c>
      <c r="E1183" s="30" t="s">
        <v>64</v>
      </c>
    </row>
    <row r="1184" spans="1:5" ht="14.25" customHeight="1">
      <c r="A1184" s="27">
        <v>41865.5</v>
      </c>
      <c r="B1184" s="28">
        <v>2522.0577934541602</v>
      </c>
      <c r="C1184" s="29">
        <v>95.493333333333297</v>
      </c>
      <c r="D1184" s="30">
        <v>8</v>
      </c>
      <c r="E1184" s="30" t="s">
        <v>64</v>
      </c>
    </row>
    <row r="1185" spans="1:5" ht="14.25" customHeight="1">
      <c r="A1185" s="27">
        <v>41866</v>
      </c>
      <c r="B1185" s="28">
        <v>2178.5971232791599</v>
      </c>
      <c r="C1185" s="29">
        <v>94.879166666666606</v>
      </c>
      <c r="D1185" s="30">
        <v>8</v>
      </c>
      <c r="E1185" s="30" t="s">
        <v>64</v>
      </c>
    </row>
    <row r="1186" spans="1:5" ht="14.25" customHeight="1">
      <c r="A1186" s="27">
        <v>41866.5</v>
      </c>
      <c r="B1186" s="28">
        <v>2640.2822745583298</v>
      </c>
      <c r="C1186" s="29">
        <v>91.33</v>
      </c>
      <c r="D1186" s="30">
        <v>8</v>
      </c>
      <c r="E1186" s="30" t="s">
        <v>64</v>
      </c>
    </row>
    <row r="1187" spans="1:5" ht="14.25" customHeight="1">
      <c r="A1187" s="27">
        <v>41867</v>
      </c>
      <c r="B1187" s="28">
        <v>2262.52688914583</v>
      </c>
      <c r="C1187" s="29">
        <v>92.034999999999997</v>
      </c>
      <c r="D1187" s="30">
        <v>8</v>
      </c>
      <c r="E1187" s="30" t="s">
        <v>64</v>
      </c>
    </row>
    <row r="1188" spans="1:5" ht="14.25" customHeight="1">
      <c r="A1188" s="27">
        <v>41867.5</v>
      </c>
      <c r="B1188" s="28">
        <v>2547.7255107166602</v>
      </c>
      <c r="C1188" s="29">
        <v>93.301666666666605</v>
      </c>
      <c r="D1188" s="30">
        <v>8</v>
      </c>
      <c r="E1188" s="30" t="s">
        <v>64</v>
      </c>
    </row>
    <row r="1189" spans="1:5" ht="14.25" customHeight="1">
      <c r="A1189" s="27">
        <v>41868</v>
      </c>
      <c r="B1189" s="28">
        <v>2002.28532935416</v>
      </c>
      <c r="C1189" s="29">
        <v>92.251666666666594</v>
      </c>
      <c r="D1189" s="30">
        <v>8</v>
      </c>
      <c r="E1189" s="30" t="s">
        <v>64</v>
      </c>
    </row>
    <row r="1190" spans="1:5" ht="14.25" customHeight="1">
      <c r="A1190" s="27">
        <v>41868.5</v>
      </c>
      <c r="B1190" s="28">
        <v>2471.14781382916</v>
      </c>
      <c r="C1190" s="29">
        <v>93.829166666666595</v>
      </c>
      <c r="D1190" s="30">
        <v>8</v>
      </c>
      <c r="E1190" s="30" t="s">
        <v>64</v>
      </c>
    </row>
    <row r="1191" spans="1:5" ht="14.25" customHeight="1">
      <c r="A1191" s="27">
        <v>41869</v>
      </c>
      <c r="B1191" s="28">
        <v>1884.5189767458301</v>
      </c>
      <c r="C1191" s="29">
        <v>96.950833333333307</v>
      </c>
      <c r="D1191" s="30">
        <v>8</v>
      </c>
      <c r="E1191" s="30" t="s">
        <v>64</v>
      </c>
    </row>
    <row r="1192" spans="1:5" ht="14.25" customHeight="1">
      <c r="A1192" s="27">
        <v>41869.5</v>
      </c>
      <c r="B1192" s="28">
        <v>2284.6860655041601</v>
      </c>
      <c r="C1192" s="29">
        <v>89.111666666666594</v>
      </c>
      <c r="D1192" s="30">
        <v>8</v>
      </c>
      <c r="E1192" s="30" t="s">
        <v>64</v>
      </c>
    </row>
    <row r="1193" spans="1:5" ht="14.25" customHeight="1">
      <c r="A1193" s="27">
        <v>41870</v>
      </c>
      <c r="B1193" s="28">
        <v>2074.9366848416598</v>
      </c>
      <c r="C1193" s="29">
        <v>93.700833333333307</v>
      </c>
      <c r="D1193" s="30">
        <v>8</v>
      </c>
      <c r="E1193" s="30" t="s">
        <v>64</v>
      </c>
    </row>
    <row r="1194" spans="1:5" ht="14.25" customHeight="1">
      <c r="A1194" s="27">
        <v>41870.5</v>
      </c>
      <c r="B1194" s="28">
        <v>2416.9764224291598</v>
      </c>
      <c r="C1194" s="29">
        <v>91.821666666666601</v>
      </c>
      <c r="D1194" s="30">
        <v>8</v>
      </c>
      <c r="E1194" s="30" t="s">
        <v>64</v>
      </c>
    </row>
    <row r="1195" spans="1:5" ht="14.25" customHeight="1">
      <c r="A1195" s="27">
        <v>41871</v>
      </c>
      <c r="B1195" s="28">
        <v>2351.8879272875001</v>
      </c>
      <c r="C1195" s="29">
        <v>91.176666666666605</v>
      </c>
      <c r="D1195" s="30">
        <v>8</v>
      </c>
      <c r="E1195" s="30" t="s">
        <v>64</v>
      </c>
    </row>
    <row r="1196" spans="1:5" ht="14.25" customHeight="1">
      <c r="A1196" s="27">
        <v>41871.5</v>
      </c>
      <c r="B1196" s="28">
        <v>2486.4495979416602</v>
      </c>
      <c r="C1196" s="29">
        <v>93.967499999999902</v>
      </c>
      <c r="D1196" s="30">
        <v>8</v>
      </c>
      <c r="E1196" s="30" t="s">
        <v>64</v>
      </c>
    </row>
    <row r="1197" spans="1:5" ht="14.25" customHeight="1">
      <c r="A1197" s="27">
        <v>41872</v>
      </c>
      <c r="B1197" s="28">
        <v>2205.80877638333</v>
      </c>
      <c r="C1197" s="29">
        <v>96.016666666666694</v>
      </c>
      <c r="D1197" s="30">
        <v>8</v>
      </c>
      <c r="E1197" s="30" t="s">
        <v>64</v>
      </c>
    </row>
    <row r="1198" spans="1:5" ht="14.25" customHeight="1">
      <c r="A1198" s="27">
        <v>41872.5</v>
      </c>
      <c r="B1198" s="28">
        <v>2463.8877806208302</v>
      </c>
      <c r="C1198" s="29">
        <v>93.3</v>
      </c>
      <c r="D1198" s="30">
        <v>8</v>
      </c>
      <c r="E1198" s="30" t="s">
        <v>64</v>
      </c>
    </row>
    <row r="1199" spans="1:5" ht="14.25" customHeight="1">
      <c r="A1199" s="27">
        <v>41873</v>
      </c>
      <c r="B1199" s="28">
        <v>2389.5416550772702</v>
      </c>
      <c r="C1199" s="29">
        <v>93.487272727272696</v>
      </c>
      <c r="D1199" s="30">
        <v>8</v>
      </c>
      <c r="E1199" s="30" t="s">
        <v>64</v>
      </c>
    </row>
    <row r="1200" spans="1:5" ht="14.25" customHeight="1">
      <c r="A1200" s="27">
        <v>41873.5</v>
      </c>
      <c r="B1200" s="28">
        <v>2462.3126748458299</v>
      </c>
      <c r="C1200" s="29">
        <v>92.534166666666593</v>
      </c>
      <c r="D1200" s="30">
        <v>8</v>
      </c>
      <c r="E1200" s="30" t="s">
        <v>64</v>
      </c>
    </row>
    <row r="1201" spans="1:5" ht="14.25" customHeight="1">
      <c r="A1201" s="27">
        <v>41874</v>
      </c>
      <c r="B1201" s="28">
        <v>2597.9697656916601</v>
      </c>
      <c r="C1201" s="29">
        <v>90.468333333333305</v>
      </c>
      <c r="D1201" s="30">
        <v>8</v>
      </c>
      <c r="E1201" s="30" t="s">
        <v>64</v>
      </c>
    </row>
    <row r="1202" spans="1:5" ht="14.25" customHeight="1">
      <c r="A1202" s="27">
        <v>41874.5</v>
      </c>
      <c r="B1202" s="28">
        <v>2343.0126144708302</v>
      </c>
      <c r="C1202" s="29">
        <v>94.832499999999996</v>
      </c>
      <c r="D1202" s="30">
        <v>8</v>
      </c>
      <c r="E1202" s="30" t="s">
        <v>64</v>
      </c>
    </row>
    <row r="1203" spans="1:5" ht="14.25" customHeight="1">
      <c r="A1203" s="27">
        <v>41875</v>
      </c>
      <c r="B1203" s="28">
        <v>1935.67293994999</v>
      </c>
      <c r="C1203" s="29">
        <v>95.144999999999996</v>
      </c>
      <c r="D1203" s="30">
        <v>8</v>
      </c>
      <c r="E1203" s="30" t="s">
        <v>64</v>
      </c>
    </row>
    <row r="1204" spans="1:5" ht="14.25" customHeight="1">
      <c r="A1204" s="27">
        <v>41875.5</v>
      </c>
      <c r="B1204" s="28">
        <v>2169.6442316708199</v>
      </c>
      <c r="C1204" s="29">
        <v>93.267499999999998</v>
      </c>
      <c r="D1204" s="30">
        <v>8</v>
      </c>
      <c r="E1204" s="30" t="s">
        <v>64</v>
      </c>
    </row>
    <row r="1205" spans="1:5" ht="14.25" customHeight="1">
      <c r="A1205" s="27">
        <v>41876</v>
      </c>
      <c r="B1205" s="28">
        <v>1945.7263270999899</v>
      </c>
      <c r="C1205" s="29">
        <v>94.013333333333307</v>
      </c>
      <c r="D1205" s="30">
        <v>8</v>
      </c>
      <c r="E1205" s="30" t="s">
        <v>64</v>
      </c>
    </row>
    <row r="1206" spans="1:5" ht="14.25" customHeight="1">
      <c r="A1206" s="27">
        <v>41876.5</v>
      </c>
      <c r="B1206" s="28">
        <v>2415.7238709749899</v>
      </c>
      <c r="C1206" s="29">
        <v>95.63</v>
      </c>
      <c r="D1206" s="30">
        <v>8</v>
      </c>
      <c r="E1206" s="30" t="s">
        <v>64</v>
      </c>
    </row>
    <row r="1207" spans="1:5" ht="14.25" customHeight="1">
      <c r="A1207" s="27">
        <v>41877</v>
      </c>
      <c r="B1207" s="28">
        <v>2155.8468403083298</v>
      </c>
      <c r="C1207" s="29">
        <v>92.195833333333297</v>
      </c>
      <c r="D1207" s="30">
        <v>8</v>
      </c>
      <c r="E1207" s="30" t="s">
        <v>64</v>
      </c>
    </row>
    <row r="1208" spans="1:5" ht="14.25" customHeight="1">
      <c r="A1208" s="27">
        <v>41877.5</v>
      </c>
      <c r="B1208" s="28">
        <v>2488.4190322208301</v>
      </c>
      <c r="C1208" s="29">
        <v>91.516666666666595</v>
      </c>
      <c r="D1208" s="30">
        <v>8</v>
      </c>
      <c r="E1208" s="30" t="s">
        <v>64</v>
      </c>
    </row>
    <row r="1209" spans="1:5" ht="14.25" customHeight="1">
      <c r="A1209" s="27">
        <v>41878</v>
      </c>
      <c r="B1209" s="28">
        <v>2225.5085196499999</v>
      </c>
      <c r="C1209" s="29">
        <v>94.718333333333305</v>
      </c>
      <c r="D1209" s="30">
        <v>8</v>
      </c>
      <c r="E1209" s="30" t="s">
        <v>64</v>
      </c>
    </row>
    <row r="1210" spans="1:5" ht="14.25" customHeight="1">
      <c r="A1210" s="27">
        <v>41878.5</v>
      </c>
      <c r="B1210" s="28">
        <v>2729.62043478749</v>
      </c>
      <c r="C1210" s="29">
        <v>93.7083333333333</v>
      </c>
      <c r="D1210" s="30">
        <v>8</v>
      </c>
      <c r="E1210" s="30" t="s">
        <v>64</v>
      </c>
    </row>
    <row r="1211" spans="1:5" ht="14.25" customHeight="1">
      <c r="A1211" s="27">
        <v>41879</v>
      </c>
      <c r="B1211" s="28">
        <v>2310.9775189749898</v>
      </c>
      <c r="C1211" s="29">
        <v>88.927499999999995</v>
      </c>
      <c r="D1211" s="30">
        <v>8</v>
      </c>
      <c r="E1211" s="30" t="s">
        <v>64</v>
      </c>
    </row>
    <row r="1212" spans="1:5" ht="14.25" customHeight="1">
      <c r="A1212" s="27">
        <v>41879.5</v>
      </c>
      <c r="B1212" s="28">
        <v>2549.6945594041599</v>
      </c>
      <c r="C1212" s="29">
        <v>92.028333333333293</v>
      </c>
      <c r="D1212" s="30">
        <v>8</v>
      </c>
      <c r="E1212" s="30" t="s">
        <v>64</v>
      </c>
    </row>
    <row r="1213" spans="1:5" ht="14.25" customHeight="1">
      <c r="A1213" s="27">
        <v>41880</v>
      </c>
      <c r="B1213" s="28">
        <v>2250.2431120541601</v>
      </c>
      <c r="C1213" s="29">
        <v>93.161666666666605</v>
      </c>
      <c r="D1213" s="30">
        <v>8</v>
      </c>
      <c r="E1213" s="30" t="s">
        <v>64</v>
      </c>
    </row>
    <row r="1214" spans="1:5" ht="14.25" customHeight="1">
      <c r="A1214" s="27">
        <v>41880.5</v>
      </c>
      <c r="B1214" s="28">
        <v>2474.0586088999898</v>
      </c>
      <c r="C1214" s="29">
        <v>94.2766666666666</v>
      </c>
      <c r="D1214" s="30">
        <v>8</v>
      </c>
      <c r="E1214" s="30" t="s">
        <v>64</v>
      </c>
    </row>
    <row r="1215" spans="1:5" ht="14.25" customHeight="1">
      <c r="A1215" s="27">
        <v>41881</v>
      </c>
      <c r="B1215" s="28">
        <v>2181.92416806249</v>
      </c>
      <c r="C1215" s="29">
        <v>89.2083333333333</v>
      </c>
      <c r="D1215" s="30">
        <v>8</v>
      </c>
      <c r="E1215" s="30" t="s">
        <v>64</v>
      </c>
    </row>
    <row r="1216" spans="1:5" ht="14.25" customHeight="1">
      <c r="A1216" s="27">
        <v>41881.5</v>
      </c>
      <c r="B1216" s="28">
        <v>2459.62038521249</v>
      </c>
      <c r="C1216" s="29">
        <v>94.743333333333297</v>
      </c>
      <c r="D1216" s="30">
        <v>8</v>
      </c>
      <c r="E1216" s="30" t="s">
        <v>64</v>
      </c>
    </row>
    <row r="1217" spans="1:5" ht="14.25" customHeight="1">
      <c r="A1217" s="27">
        <v>41882</v>
      </c>
      <c r="B1217" s="28">
        <v>2001.1209491583299</v>
      </c>
      <c r="C1217" s="29">
        <v>89.875833333333304</v>
      </c>
      <c r="D1217" s="30">
        <v>8</v>
      </c>
      <c r="E1217" s="30" t="s">
        <v>64</v>
      </c>
    </row>
    <row r="1218" spans="1:5" ht="14.25" customHeight="1">
      <c r="A1218" s="27">
        <v>41882.5</v>
      </c>
      <c r="B1218" s="28">
        <v>2264.75547124166</v>
      </c>
      <c r="C1218" s="29">
        <v>90.906666666666595</v>
      </c>
      <c r="D1218" s="30">
        <v>8</v>
      </c>
      <c r="E1218" s="30" t="s">
        <v>64</v>
      </c>
    </row>
    <row r="1219" spans="1:5" ht="14.25" customHeight="1">
      <c r="A1219" s="27">
        <v>41883</v>
      </c>
      <c r="B1219" s="28">
        <v>1921.8538409166599</v>
      </c>
      <c r="C1219" s="29">
        <v>94.0058333333333</v>
      </c>
      <c r="D1219" s="30">
        <v>9</v>
      </c>
      <c r="E1219" s="30" t="s">
        <v>64</v>
      </c>
    </row>
    <row r="1220" spans="1:5" ht="14.25" customHeight="1">
      <c r="A1220" s="27">
        <v>41883.5</v>
      </c>
      <c r="B1220" s="28">
        <v>2338.8713482916601</v>
      </c>
      <c r="C1220" s="29">
        <v>92.414166666666603</v>
      </c>
      <c r="D1220" s="30">
        <v>9</v>
      </c>
      <c r="E1220" s="30" t="s">
        <v>64</v>
      </c>
    </row>
    <row r="1221" spans="1:5" ht="14.25" customHeight="1">
      <c r="A1221" s="27">
        <v>41884</v>
      </c>
      <c r="B1221" s="28">
        <v>2248.2096055541601</v>
      </c>
      <c r="C1221" s="29">
        <v>92.831666666666607</v>
      </c>
      <c r="D1221" s="30">
        <v>9</v>
      </c>
      <c r="E1221" s="30" t="s">
        <v>64</v>
      </c>
    </row>
    <row r="1222" spans="1:5" ht="14.25" customHeight="1">
      <c r="A1222" s="27">
        <v>41884.5</v>
      </c>
      <c r="B1222" s="28">
        <v>2430.7613596208298</v>
      </c>
      <c r="C1222" s="29">
        <v>92.375</v>
      </c>
      <c r="D1222" s="30">
        <v>9</v>
      </c>
      <c r="E1222" s="30" t="s">
        <v>64</v>
      </c>
    </row>
    <row r="1223" spans="1:5" ht="14.25" customHeight="1">
      <c r="A1223" s="27">
        <v>41885</v>
      </c>
      <c r="B1223" s="28">
        <v>2143.8002868999902</v>
      </c>
      <c r="C1223" s="29">
        <v>89.369166666666601</v>
      </c>
      <c r="D1223" s="30">
        <v>9</v>
      </c>
      <c r="E1223" s="30" t="s">
        <v>64</v>
      </c>
    </row>
    <row r="1224" spans="1:5" ht="14.25" customHeight="1">
      <c r="A1224" s="27">
        <v>41885.5</v>
      </c>
      <c r="B1224" s="28">
        <v>2488.10847363333</v>
      </c>
      <c r="C1224" s="29">
        <v>93.370833333333294</v>
      </c>
      <c r="D1224" s="30">
        <v>9</v>
      </c>
      <c r="E1224" s="30" t="s">
        <v>64</v>
      </c>
    </row>
    <row r="1225" spans="1:5" ht="14.25" customHeight="1">
      <c r="A1225" s="27">
        <v>41886</v>
      </c>
      <c r="B1225" s="28">
        <v>2079.2519090791602</v>
      </c>
      <c r="C1225" s="29">
        <v>91.319166666666604</v>
      </c>
      <c r="D1225" s="30">
        <v>9</v>
      </c>
      <c r="E1225" s="30" t="s">
        <v>64</v>
      </c>
    </row>
    <row r="1226" spans="1:5" ht="14.25" customHeight="1">
      <c r="A1226" s="27">
        <v>41886.5</v>
      </c>
      <c r="B1226" s="28">
        <v>2292.28191523333</v>
      </c>
      <c r="C1226" s="29">
        <v>91.633333333333297</v>
      </c>
      <c r="D1226" s="30">
        <v>9</v>
      </c>
      <c r="E1226" s="30" t="s">
        <v>64</v>
      </c>
    </row>
    <row r="1227" spans="1:5" ht="14.25" customHeight="1">
      <c r="A1227" s="27">
        <v>41887</v>
      </c>
      <c r="B1227" s="28">
        <v>2187.0871952124999</v>
      </c>
      <c r="C1227" s="29">
        <v>93.654166666666598</v>
      </c>
      <c r="D1227" s="30">
        <v>9</v>
      </c>
      <c r="E1227" s="30" t="s">
        <v>64</v>
      </c>
    </row>
    <row r="1228" spans="1:5" ht="14.25" customHeight="1">
      <c r="A1228" s="27">
        <v>41887.5</v>
      </c>
      <c r="B1228" s="28">
        <v>2578.1538939624902</v>
      </c>
      <c r="C1228" s="29">
        <v>93.094999999999899</v>
      </c>
      <c r="D1228" s="30">
        <v>9</v>
      </c>
      <c r="E1228" s="30" t="s">
        <v>64</v>
      </c>
    </row>
    <row r="1229" spans="1:5" ht="14.25" customHeight="1">
      <c r="A1229" s="27">
        <v>41888</v>
      </c>
      <c r="B1229" s="28">
        <v>2073.3774350125</v>
      </c>
      <c r="C1229" s="29">
        <v>93.775000000000006</v>
      </c>
      <c r="D1229" s="30">
        <v>9</v>
      </c>
      <c r="E1229" s="30" t="s">
        <v>64</v>
      </c>
    </row>
    <row r="1230" spans="1:5" ht="14.25" customHeight="1">
      <c r="A1230" s="27">
        <v>41888.5</v>
      </c>
      <c r="B1230" s="28">
        <v>2368.6728615124898</v>
      </c>
      <c r="C1230" s="29">
        <v>88.952500000000001</v>
      </c>
      <c r="D1230" s="30">
        <v>9</v>
      </c>
      <c r="E1230" s="30" t="s">
        <v>64</v>
      </c>
    </row>
    <row r="1231" spans="1:5" ht="14.25" customHeight="1">
      <c r="A1231" s="27">
        <v>41889</v>
      </c>
      <c r="B1231" s="28">
        <v>2047.0225873166601</v>
      </c>
      <c r="C1231" s="29">
        <v>92.994166666666601</v>
      </c>
      <c r="D1231" s="30">
        <v>9</v>
      </c>
      <c r="E1231" s="30" t="s">
        <v>64</v>
      </c>
    </row>
    <row r="1232" spans="1:5" ht="14.25" customHeight="1">
      <c r="A1232" s="27">
        <v>41889.5</v>
      </c>
      <c r="B1232" s="28">
        <v>2192.4860586999898</v>
      </c>
      <c r="C1232" s="29">
        <v>97.970833333333303</v>
      </c>
      <c r="D1232" s="30">
        <v>9</v>
      </c>
      <c r="E1232" s="30" t="s">
        <v>64</v>
      </c>
    </row>
    <row r="1233" spans="1:5" ht="14.25" customHeight="1">
      <c r="A1233" s="27">
        <v>41890</v>
      </c>
      <c r="B1233" s="28">
        <v>1873.06487834583</v>
      </c>
      <c r="C1233" s="29">
        <v>92.363333333333301</v>
      </c>
      <c r="D1233" s="30">
        <v>9</v>
      </c>
      <c r="E1233" s="30" t="s">
        <v>64</v>
      </c>
    </row>
    <row r="1234" spans="1:5" ht="14.25" customHeight="1">
      <c r="A1234" s="27">
        <v>41890.5</v>
      </c>
      <c r="B1234" s="28">
        <v>2222.5540251458301</v>
      </c>
      <c r="C1234" s="29">
        <v>93.679166666666603</v>
      </c>
      <c r="D1234" s="30">
        <v>9</v>
      </c>
      <c r="E1234" s="30" t="s">
        <v>64</v>
      </c>
    </row>
    <row r="1235" spans="1:5" ht="14.25" customHeight="1">
      <c r="A1235" s="27">
        <v>41891</v>
      </c>
      <c r="B1235" s="28">
        <v>2121.8563898791599</v>
      </c>
      <c r="C1235" s="29">
        <v>92.120833333333294</v>
      </c>
      <c r="D1235" s="30">
        <v>9</v>
      </c>
      <c r="E1235" s="30" t="s">
        <v>64</v>
      </c>
    </row>
    <row r="1236" spans="1:5" ht="14.25" customHeight="1">
      <c r="A1236" s="27">
        <v>41891.5</v>
      </c>
      <c r="B1236" s="28">
        <v>2453.3169167750002</v>
      </c>
      <c r="C1236" s="29">
        <v>95.302499999999995</v>
      </c>
      <c r="D1236" s="30">
        <v>9</v>
      </c>
      <c r="E1236" s="30" t="s">
        <v>64</v>
      </c>
    </row>
    <row r="1237" spans="1:5" ht="14.25" customHeight="1">
      <c r="A1237" s="27">
        <v>41892</v>
      </c>
      <c r="B1237" s="28">
        <v>2205.2623963208298</v>
      </c>
      <c r="C1237" s="29">
        <v>90.0416666666666</v>
      </c>
      <c r="D1237" s="30">
        <v>9</v>
      </c>
      <c r="E1237" s="30" t="s">
        <v>64</v>
      </c>
    </row>
    <row r="1238" spans="1:5" ht="14.25" customHeight="1">
      <c r="A1238" s="27">
        <v>41892.5</v>
      </c>
      <c r="B1238" s="28">
        <v>2507.6118844083298</v>
      </c>
      <c r="C1238" s="29">
        <v>92.947499999999906</v>
      </c>
      <c r="D1238" s="30">
        <v>9</v>
      </c>
      <c r="E1238" s="30" t="s">
        <v>64</v>
      </c>
    </row>
    <row r="1239" spans="1:5" ht="14.25" customHeight="1">
      <c r="A1239" s="27">
        <v>41893</v>
      </c>
      <c r="B1239" s="28">
        <v>2188.4652711458298</v>
      </c>
      <c r="C1239" s="29">
        <v>94.227500000000006</v>
      </c>
      <c r="D1239" s="30">
        <v>9</v>
      </c>
      <c r="E1239" s="30" t="s">
        <v>64</v>
      </c>
    </row>
    <row r="1240" spans="1:5" ht="14.25" customHeight="1">
      <c r="A1240" s="27">
        <v>41893.5</v>
      </c>
      <c r="B1240" s="28">
        <v>2584.44164734999</v>
      </c>
      <c r="C1240" s="29">
        <v>94.241666666666603</v>
      </c>
      <c r="D1240" s="30">
        <v>9</v>
      </c>
      <c r="E1240" s="30" t="s">
        <v>64</v>
      </c>
    </row>
    <row r="1241" spans="1:5" ht="14.25" customHeight="1">
      <c r="A1241" s="27">
        <v>41894</v>
      </c>
      <c r="B1241" s="28">
        <v>2158.9195386124902</v>
      </c>
      <c r="C1241" s="29">
        <v>91.0266666666666</v>
      </c>
      <c r="D1241" s="30">
        <v>9</v>
      </c>
      <c r="E1241" s="30" t="s">
        <v>64</v>
      </c>
    </row>
    <row r="1242" spans="1:5" ht="14.25" customHeight="1">
      <c r="A1242" s="27">
        <v>41894.5</v>
      </c>
      <c r="B1242" s="28">
        <v>2390.7399585374901</v>
      </c>
      <c r="C1242" s="29">
        <v>92.328333333333305</v>
      </c>
      <c r="D1242" s="30">
        <v>9</v>
      </c>
      <c r="E1242" s="30" t="s">
        <v>64</v>
      </c>
    </row>
    <row r="1243" spans="1:5" ht="14.25" customHeight="1">
      <c r="A1243" s="27">
        <v>41895</v>
      </c>
      <c r="B1243" s="28">
        <v>2250.0891999208302</v>
      </c>
      <c r="C1243" s="29">
        <v>97.080833333333302</v>
      </c>
      <c r="D1243" s="30">
        <v>9</v>
      </c>
      <c r="E1243" s="30" t="s">
        <v>64</v>
      </c>
    </row>
    <row r="1244" spans="1:5" ht="14.25" customHeight="1">
      <c r="A1244" s="27">
        <v>41895.5</v>
      </c>
      <c r="B1244" s="28">
        <v>2573.5470409049899</v>
      </c>
      <c r="C1244" s="29">
        <v>93.259999999999906</v>
      </c>
      <c r="D1244" s="30">
        <v>9</v>
      </c>
      <c r="E1244" s="30" t="s">
        <v>64</v>
      </c>
    </row>
    <row r="1245" spans="1:5" ht="14.25" customHeight="1">
      <c r="A1245" s="27">
        <v>41896</v>
      </c>
      <c r="B1245" s="28">
        <v>1949.9912697541599</v>
      </c>
      <c r="C1245" s="29">
        <v>92.435833333333306</v>
      </c>
      <c r="D1245" s="30">
        <v>9</v>
      </c>
      <c r="E1245" s="30" t="s">
        <v>64</v>
      </c>
    </row>
    <row r="1246" spans="1:5" ht="14.25" customHeight="1">
      <c r="A1246" s="27">
        <v>41896.5</v>
      </c>
      <c r="B1246" s="28">
        <v>2521.4858069583302</v>
      </c>
      <c r="C1246" s="29">
        <v>91.976666666666603</v>
      </c>
      <c r="D1246" s="30">
        <v>9</v>
      </c>
      <c r="E1246" s="30" t="s">
        <v>64</v>
      </c>
    </row>
    <row r="1247" spans="1:5" ht="14.25" customHeight="1">
      <c r="A1247" s="27">
        <v>41897</v>
      </c>
      <c r="B1247" s="28">
        <v>2023.5993877916601</v>
      </c>
      <c r="C1247" s="29">
        <v>92.086666666666602</v>
      </c>
      <c r="D1247" s="30">
        <v>9</v>
      </c>
      <c r="E1247" s="30" t="s">
        <v>64</v>
      </c>
    </row>
    <row r="1248" spans="1:5" ht="14.25" customHeight="1">
      <c r="A1248" s="27">
        <v>41897.5</v>
      </c>
      <c r="B1248" s="28">
        <v>2372.4070769416599</v>
      </c>
      <c r="C1248" s="29">
        <v>92.968333333333305</v>
      </c>
      <c r="D1248" s="30">
        <v>9</v>
      </c>
      <c r="E1248" s="30" t="s">
        <v>64</v>
      </c>
    </row>
    <row r="1249" spans="1:5" ht="14.25" customHeight="1">
      <c r="A1249" s="27">
        <v>41898</v>
      </c>
      <c r="B1249" s="28">
        <v>2288.5283720166599</v>
      </c>
      <c r="C1249" s="29">
        <v>96.536666666666605</v>
      </c>
      <c r="D1249" s="30">
        <v>9</v>
      </c>
      <c r="E1249" s="30" t="s">
        <v>64</v>
      </c>
    </row>
    <row r="1250" spans="1:5" ht="14.25" customHeight="1">
      <c r="A1250" s="27">
        <v>41898.5</v>
      </c>
      <c r="B1250" s="28">
        <v>2750.9170458041599</v>
      </c>
      <c r="C1250" s="29">
        <v>94.171666666666596</v>
      </c>
      <c r="D1250" s="30">
        <v>9</v>
      </c>
      <c r="E1250" s="30" t="s">
        <v>64</v>
      </c>
    </row>
    <row r="1251" spans="1:5" ht="14.25" customHeight="1">
      <c r="A1251" s="27">
        <v>41899</v>
      </c>
      <c r="B1251" s="28">
        <v>2395.3668768041598</v>
      </c>
      <c r="C1251" s="29">
        <v>94.457499999999996</v>
      </c>
      <c r="D1251" s="30">
        <v>9</v>
      </c>
      <c r="E1251" s="30" t="s">
        <v>64</v>
      </c>
    </row>
    <row r="1252" spans="1:5" ht="14.25" customHeight="1">
      <c r="A1252" s="27">
        <v>41899.5</v>
      </c>
      <c r="B1252" s="28">
        <v>2506.8038927499902</v>
      </c>
      <c r="C1252" s="29">
        <v>93.327499999999901</v>
      </c>
      <c r="D1252" s="30">
        <v>9</v>
      </c>
      <c r="E1252" s="30" t="s">
        <v>64</v>
      </c>
    </row>
    <row r="1253" spans="1:5" ht="14.25" customHeight="1">
      <c r="A1253" s="27">
        <v>41900</v>
      </c>
      <c r="B1253" s="28">
        <v>2280.4726940291598</v>
      </c>
      <c r="C1253" s="29">
        <v>96.022499999999994</v>
      </c>
      <c r="D1253" s="30">
        <v>9</v>
      </c>
      <c r="E1253" s="30" t="s">
        <v>64</v>
      </c>
    </row>
    <row r="1254" spans="1:5" ht="14.25" customHeight="1">
      <c r="A1254" s="27">
        <v>41900.5</v>
      </c>
      <c r="B1254" s="28">
        <v>2566.9448365708299</v>
      </c>
      <c r="C1254" s="29">
        <v>94.177499999999995</v>
      </c>
      <c r="D1254" s="30">
        <v>9</v>
      </c>
      <c r="E1254" s="30" t="s">
        <v>64</v>
      </c>
    </row>
    <row r="1255" spans="1:5" ht="14.25" customHeight="1">
      <c r="A1255" s="27">
        <v>41901</v>
      </c>
      <c r="B1255" s="28">
        <v>2116.5523292124899</v>
      </c>
      <c r="C1255" s="29">
        <v>93.3125</v>
      </c>
      <c r="D1255" s="30">
        <v>9</v>
      </c>
      <c r="E1255" s="30" t="s">
        <v>64</v>
      </c>
    </row>
    <row r="1256" spans="1:5" ht="14.25" customHeight="1">
      <c r="A1256" s="27">
        <v>41901.5</v>
      </c>
      <c r="B1256" s="28">
        <v>2461.1738193708302</v>
      </c>
      <c r="C1256" s="29">
        <v>92.627499999999998</v>
      </c>
      <c r="D1256" s="30">
        <v>9</v>
      </c>
      <c r="E1256" s="30" t="s">
        <v>64</v>
      </c>
    </row>
    <row r="1257" spans="1:5" ht="14.25" customHeight="1">
      <c r="A1257" s="27">
        <v>41902</v>
      </c>
      <c r="B1257" s="28">
        <v>2288.29357438332</v>
      </c>
      <c r="C1257" s="29">
        <v>93.024166666666602</v>
      </c>
      <c r="D1257" s="30">
        <v>9</v>
      </c>
      <c r="E1257" s="30" t="s">
        <v>64</v>
      </c>
    </row>
    <row r="1258" spans="1:5" ht="14.25" customHeight="1">
      <c r="A1258" s="27">
        <v>41902.5</v>
      </c>
      <c r="B1258" s="28">
        <v>2493.1580491749901</v>
      </c>
      <c r="C1258" s="29">
        <v>92.092500000000001</v>
      </c>
      <c r="D1258" s="30">
        <v>9</v>
      </c>
      <c r="E1258" s="30" t="s">
        <v>64</v>
      </c>
    </row>
    <row r="1259" spans="1:5" ht="14.25" customHeight="1">
      <c r="A1259" s="27">
        <v>41903</v>
      </c>
      <c r="B1259" s="28">
        <v>1997.42899145416</v>
      </c>
      <c r="C1259" s="29">
        <v>92.263333333333307</v>
      </c>
      <c r="D1259" s="30">
        <v>9</v>
      </c>
      <c r="E1259" s="30" t="s">
        <v>64</v>
      </c>
    </row>
    <row r="1260" spans="1:5" ht="14.25" customHeight="1">
      <c r="A1260" s="27">
        <v>41903.5</v>
      </c>
      <c r="B1260" s="28">
        <v>2123.2153123916601</v>
      </c>
      <c r="C1260" s="29">
        <v>93.793333333333294</v>
      </c>
      <c r="D1260" s="30">
        <v>9</v>
      </c>
      <c r="E1260" s="30" t="s">
        <v>64</v>
      </c>
    </row>
    <row r="1261" spans="1:5" ht="14.25" customHeight="1">
      <c r="A1261" s="27">
        <v>41904</v>
      </c>
      <c r="B1261" s="28">
        <v>1959.9531131199999</v>
      </c>
      <c r="C1261" s="29">
        <v>92.381999999999906</v>
      </c>
      <c r="D1261" s="30">
        <v>9</v>
      </c>
      <c r="E1261" s="30" t="s">
        <v>64</v>
      </c>
    </row>
    <row r="1262" spans="1:5" ht="14.25" customHeight="1">
      <c r="A1262" s="27">
        <v>41904.5</v>
      </c>
      <c r="B1262" s="28">
        <v>2364.44915055416</v>
      </c>
      <c r="C1262" s="29">
        <v>92.907499999999999</v>
      </c>
      <c r="D1262" s="30">
        <v>9</v>
      </c>
      <c r="E1262" s="30" t="s">
        <v>64</v>
      </c>
    </row>
    <row r="1263" spans="1:5" ht="14.25" customHeight="1">
      <c r="A1263" s="27">
        <v>41905</v>
      </c>
      <c r="B1263" s="28">
        <v>2248.0190105124898</v>
      </c>
      <c r="C1263" s="29">
        <v>93.206249999999997</v>
      </c>
      <c r="D1263" s="30">
        <v>9</v>
      </c>
      <c r="E1263" s="30" t="s">
        <v>64</v>
      </c>
    </row>
    <row r="1264" spans="1:5" ht="14.25" customHeight="1">
      <c r="A1264" s="27">
        <v>41905.5</v>
      </c>
      <c r="B1264" s="28">
        <v>2449.8866331333302</v>
      </c>
      <c r="C1264" s="29">
        <v>97.012499999999903</v>
      </c>
      <c r="D1264" s="30">
        <v>9</v>
      </c>
      <c r="E1264" s="30" t="s">
        <v>64</v>
      </c>
    </row>
    <row r="1265" spans="1:5" ht="14.25" customHeight="1">
      <c r="A1265" s="27">
        <v>41906</v>
      </c>
      <c r="B1265" s="28">
        <v>2096.2388598541602</v>
      </c>
      <c r="C1265" s="29">
        <v>89.178333333333299</v>
      </c>
      <c r="D1265" s="30">
        <v>9</v>
      </c>
      <c r="E1265" s="30" t="s">
        <v>64</v>
      </c>
    </row>
    <row r="1266" spans="1:5" ht="14.25" customHeight="1">
      <c r="A1266" s="27">
        <v>41906.5</v>
      </c>
      <c r="B1266" s="28">
        <v>2440.3553028374899</v>
      </c>
      <c r="C1266" s="29">
        <v>90.419166666666598</v>
      </c>
      <c r="D1266" s="30">
        <v>9</v>
      </c>
      <c r="E1266" s="30" t="s">
        <v>64</v>
      </c>
    </row>
    <row r="1267" spans="1:5" ht="14.25" customHeight="1">
      <c r="A1267" s="27">
        <v>41907</v>
      </c>
      <c r="B1267" s="28">
        <v>2174.9172505541601</v>
      </c>
      <c r="C1267" s="29">
        <v>95.5891666666666</v>
      </c>
      <c r="D1267" s="30">
        <v>9</v>
      </c>
      <c r="E1267" s="30" t="s">
        <v>64</v>
      </c>
    </row>
    <row r="1268" spans="1:5" ht="14.25" customHeight="1">
      <c r="A1268" s="27">
        <v>41907.5</v>
      </c>
      <c r="B1268" s="28">
        <v>2413.5105322916602</v>
      </c>
      <c r="C1268" s="29">
        <v>97.796666666666596</v>
      </c>
      <c r="D1268" s="30">
        <v>9</v>
      </c>
      <c r="E1268" s="30" t="s">
        <v>64</v>
      </c>
    </row>
    <row r="1269" spans="1:5" ht="14.25" customHeight="1">
      <c r="A1269" s="27">
        <v>41908</v>
      </c>
      <c r="B1269" s="28">
        <v>2185.6362948291599</v>
      </c>
      <c r="C1269" s="29">
        <v>93.211666666666602</v>
      </c>
      <c r="D1269" s="30">
        <v>9</v>
      </c>
      <c r="E1269" s="30" t="s">
        <v>64</v>
      </c>
    </row>
    <row r="1270" spans="1:5" ht="14.25" customHeight="1">
      <c r="A1270" s="27">
        <v>41908.5</v>
      </c>
      <c r="B1270" s="28">
        <v>2488.2033734500001</v>
      </c>
      <c r="C1270" s="29">
        <v>92.63</v>
      </c>
      <c r="D1270" s="30">
        <v>9</v>
      </c>
      <c r="E1270" s="30" t="s">
        <v>64</v>
      </c>
    </row>
    <row r="1271" spans="1:5" ht="14.25" customHeight="1">
      <c r="A1271" s="27">
        <v>41909</v>
      </c>
      <c r="B1271" s="28">
        <v>2231.6066298124902</v>
      </c>
      <c r="C1271" s="29">
        <v>93.126666666666594</v>
      </c>
      <c r="D1271" s="30">
        <v>9</v>
      </c>
      <c r="E1271" s="30" t="s">
        <v>64</v>
      </c>
    </row>
    <row r="1272" spans="1:5" ht="14.25" customHeight="1">
      <c r="A1272" s="27">
        <v>41909.5</v>
      </c>
      <c r="B1272" s="28">
        <v>2409.3805057374898</v>
      </c>
      <c r="C1272" s="29">
        <v>94.182499999999905</v>
      </c>
      <c r="D1272" s="30">
        <v>9</v>
      </c>
      <c r="E1272" s="30" t="s">
        <v>64</v>
      </c>
    </row>
    <row r="1273" spans="1:5" ht="14.25" customHeight="1">
      <c r="A1273" s="27">
        <v>41910</v>
      </c>
      <c r="B1273" s="28">
        <v>1921.2692918958301</v>
      </c>
      <c r="C1273" s="29">
        <v>92.816666666666606</v>
      </c>
      <c r="D1273" s="30">
        <v>9</v>
      </c>
      <c r="E1273" s="30" t="s">
        <v>64</v>
      </c>
    </row>
    <row r="1274" spans="1:5" ht="14.25" customHeight="1">
      <c r="A1274" s="27">
        <v>41910.5</v>
      </c>
      <c r="B1274" s="28">
        <v>2087.1779811166598</v>
      </c>
      <c r="C1274" s="29">
        <v>89.649166666666602</v>
      </c>
      <c r="D1274" s="30">
        <v>9</v>
      </c>
      <c r="E1274" s="30" t="s">
        <v>64</v>
      </c>
    </row>
    <row r="1275" spans="1:5" ht="14.25" customHeight="1">
      <c r="A1275" s="27">
        <v>41911</v>
      </c>
      <c r="B1275" s="28">
        <v>1892.1575970958299</v>
      </c>
      <c r="C1275" s="29">
        <v>89.694999999999993</v>
      </c>
      <c r="D1275" s="30">
        <v>9</v>
      </c>
      <c r="E1275" s="30" t="s">
        <v>64</v>
      </c>
    </row>
    <row r="1276" spans="1:5" ht="14.25" customHeight="1">
      <c r="A1276" s="27">
        <v>41911.5</v>
      </c>
      <c r="B1276" s="28">
        <v>2173.0139887708301</v>
      </c>
      <c r="C1276" s="29">
        <v>90.165000000000006</v>
      </c>
      <c r="D1276" s="30">
        <v>9</v>
      </c>
      <c r="E1276" s="30" t="s">
        <v>64</v>
      </c>
    </row>
    <row r="1277" spans="1:5" ht="14.25" customHeight="1">
      <c r="A1277" s="27">
        <v>41912</v>
      </c>
      <c r="B1277" s="28">
        <v>1895.0546239416601</v>
      </c>
      <c r="C1277" s="29">
        <v>92.224999999999994</v>
      </c>
      <c r="D1277" s="30">
        <v>9</v>
      </c>
      <c r="E1277" s="30" t="s">
        <v>64</v>
      </c>
    </row>
    <row r="1278" spans="1:5" ht="14.25" customHeight="1">
      <c r="A1278" s="27">
        <v>41912.5</v>
      </c>
      <c r="B1278" s="28">
        <v>2193.5688543291599</v>
      </c>
      <c r="C1278" s="29">
        <v>91.504999999999995</v>
      </c>
      <c r="D1278" s="30">
        <v>9</v>
      </c>
      <c r="E1278" s="30" t="s">
        <v>64</v>
      </c>
    </row>
    <row r="1279" spans="1:5" ht="14.25" customHeight="1">
      <c r="A1279" s="27">
        <v>41913</v>
      </c>
      <c r="B1279" s="28">
        <v>2045.4487360916601</v>
      </c>
      <c r="C1279" s="29">
        <v>95.185833333333306</v>
      </c>
      <c r="D1279" s="30">
        <v>10</v>
      </c>
      <c r="E1279" s="30" t="s">
        <v>64</v>
      </c>
    </row>
    <row r="1280" spans="1:5" ht="14.25" customHeight="1">
      <c r="A1280" s="27">
        <v>41913.5</v>
      </c>
      <c r="B1280" s="28">
        <v>2551.9848045416602</v>
      </c>
      <c r="C1280" s="29">
        <v>92.634166666666601</v>
      </c>
      <c r="D1280" s="30">
        <v>10</v>
      </c>
      <c r="E1280" s="30" t="s">
        <v>64</v>
      </c>
    </row>
    <row r="1281" spans="1:5" ht="14.25" customHeight="1">
      <c r="A1281" s="27">
        <v>41914</v>
      </c>
      <c r="B1281" s="28">
        <v>2031.1868413249899</v>
      </c>
      <c r="C1281" s="29">
        <v>91.8541666666666</v>
      </c>
      <c r="D1281" s="30">
        <v>10</v>
      </c>
      <c r="E1281" s="30" t="s">
        <v>64</v>
      </c>
    </row>
    <row r="1282" spans="1:5" ht="14.25" customHeight="1">
      <c r="A1282" s="27">
        <v>41914.5</v>
      </c>
      <c r="B1282" s="28">
        <v>2302.8370136041599</v>
      </c>
      <c r="C1282" s="29">
        <v>88.734166666666596</v>
      </c>
      <c r="D1282" s="30">
        <v>10</v>
      </c>
      <c r="E1282" s="30" t="s">
        <v>64</v>
      </c>
    </row>
    <row r="1283" spans="1:5" ht="14.25" customHeight="1">
      <c r="A1283" s="27">
        <v>41915</v>
      </c>
      <c r="B1283" s="28">
        <v>2265.20051680714</v>
      </c>
      <c r="C1283" s="29">
        <v>97.854285714285695</v>
      </c>
      <c r="D1283" s="30">
        <v>10</v>
      </c>
      <c r="E1283" s="30" t="s">
        <v>64</v>
      </c>
    </row>
    <row r="1284" spans="1:5" ht="14.25" customHeight="1">
      <c r="A1284" s="27">
        <v>41915.5</v>
      </c>
      <c r="B1284" s="28">
        <v>2274.5985309624898</v>
      </c>
      <c r="C1284" s="29">
        <v>90.266666666666595</v>
      </c>
      <c r="D1284" s="30">
        <v>10</v>
      </c>
      <c r="E1284" s="30" t="s">
        <v>64</v>
      </c>
    </row>
    <row r="1285" spans="1:5" ht="14.25" customHeight="1">
      <c r="A1285" s="27">
        <v>41916</v>
      </c>
      <c r="B1285" s="28">
        <v>2135.9982475583301</v>
      </c>
      <c r="C1285" s="29">
        <v>93.316666666666606</v>
      </c>
      <c r="D1285" s="30">
        <v>10</v>
      </c>
      <c r="E1285" s="30" t="s">
        <v>64</v>
      </c>
    </row>
    <row r="1286" spans="1:5" ht="14.25" customHeight="1">
      <c r="A1286" s="27">
        <v>41916.5</v>
      </c>
      <c r="B1286" s="28">
        <v>2375.1063702249899</v>
      </c>
      <c r="C1286" s="29">
        <v>91.059166666666599</v>
      </c>
      <c r="D1286" s="30">
        <v>10</v>
      </c>
      <c r="E1286" s="30" t="s">
        <v>64</v>
      </c>
    </row>
    <row r="1287" spans="1:5" ht="14.25" customHeight="1">
      <c r="A1287" s="27">
        <v>41917</v>
      </c>
      <c r="B1287" s="28">
        <v>2001.9841070999901</v>
      </c>
      <c r="C1287" s="29">
        <v>96.3808333333333</v>
      </c>
      <c r="D1287" s="30">
        <v>10</v>
      </c>
      <c r="E1287" s="30" t="s">
        <v>64</v>
      </c>
    </row>
    <row r="1288" spans="1:5" ht="14.25" customHeight="1">
      <c r="A1288" s="27">
        <v>41917.5</v>
      </c>
      <c r="B1288" s="28">
        <v>2222.6508015458298</v>
      </c>
      <c r="C1288" s="29">
        <v>94.445833333333297</v>
      </c>
      <c r="D1288" s="30">
        <v>10</v>
      </c>
      <c r="E1288" s="30" t="s">
        <v>64</v>
      </c>
    </row>
    <row r="1289" spans="1:5" ht="14.25" customHeight="1">
      <c r="A1289" s="27">
        <v>41918</v>
      </c>
      <c r="B1289" s="28">
        <v>1869.44751362083</v>
      </c>
      <c r="C1289" s="29">
        <v>89.991666666666603</v>
      </c>
      <c r="D1289" s="30">
        <v>10</v>
      </c>
      <c r="E1289" s="30" t="s">
        <v>64</v>
      </c>
    </row>
    <row r="1290" spans="1:5" ht="14.25" customHeight="1">
      <c r="A1290" s="27">
        <v>41918.5</v>
      </c>
      <c r="B1290" s="28">
        <v>2031.8905010416599</v>
      </c>
      <c r="C1290" s="29">
        <v>93.043333333333294</v>
      </c>
      <c r="D1290" s="30">
        <v>10</v>
      </c>
      <c r="E1290" s="30" t="s">
        <v>64</v>
      </c>
    </row>
    <row r="1291" spans="1:5" ht="14.25" customHeight="1">
      <c r="A1291" s="27">
        <v>41919</v>
      </c>
      <c r="B1291" s="28">
        <v>2070.8754603000002</v>
      </c>
      <c r="C1291" s="29">
        <v>92.8</v>
      </c>
      <c r="D1291" s="30">
        <v>10</v>
      </c>
      <c r="E1291" s="30" t="s">
        <v>64</v>
      </c>
    </row>
    <row r="1292" spans="1:5" ht="14.25" customHeight="1">
      <c r="A1292" s="27">
        <v>41919.5</v>
      </c>
      <c r="B1292" s="28">
        <v>2413.41911486249</v>
      </c>
      <c r="C1292" s="29">
        <v>92.62</v>
      </c>
      <c r="D1292" s="30">
        <v>10</v>
      </c>
      <c r="E1292" s="30" t="s">
        <v>64</v>
      </c>
    </row>
    <row r="1293" spans="1:5" ht="14.25" customHeight="1">
      <c r="A1293" s="27">
        <v>41920</v>
      </c>
      <c r="B1293" s="28">
        <v>2139.0103975458301</v>
      </c>
      <c r="C1293" s="29">
        <v>89.626666666666594</v>
      </c>
      <c r="D1293" s="30">
        <v>10</v>
      </c>
      <c r="E1293" s="30" t="s">
        <v>64</v>
      </c>
    </row>
    <row r="1294" spans="1:5" ht="14.25" customHeight="1">
      <c r="A1294" s="27">
        <v>41920.5</v>
      </c>
      <c r="B1294" s="28">
        <v>2448.6224742749901</v>
      </c>
      <c r="C1294" s="29">
        <v>96.4433333333333</v>
      </c>
      <c r="D1294" s="30">
        <v>10</v>
      </c>
      <c r="E1294" s="30" t="s">
        <v>64</v>
      </c>
    </row>
    <row r="1295" spans="1:5" ht="14.25" customHeight="1">
      <c r="A1295" s="27">
        <v>41921</v>
      </c>
      <c r="B1295" s="28">
        <v>2178.94914845416</v>
      </c>
      <c r="C1295" s="29">
        <v>95.782499999999999</v>
      </c>
      <c r="D1295" s="30">
        <v>10</v>
      </c>
      <c r="E1295" s="30" t="s">
        <v>64</v>
      </c>
    </row>
    <row r="1296" spans="1:5" ht="14.25" customHeight="1">
      <c r="A1296" s="27">
        <v>41921.5</v>
      </c>
      <c r="B1296" s="28">
        <v>2403.7327108333302</v>
      </c>
      <c r="C1296" s="29">
        <v>91.242500000000007</v>
      </c>
      <c r="D1296" s="30">
        <v>10</v>
      </c>
      <c r="E1296" s="30" t="s">
        <v>64</v>
      </c>
    </row>
    <row r="1297" spans="1:5" ht="14.25" customHeight="1">
      <c r="A1297" s="27">
        <v>41922</v>
      </c>
      <c r="B1297" s="28">
        <v>2120.5494546333298</v>
      </c>
      <c r="C1297" s="29">
        <v>94.824999999999903</v>
      </c>
      <c r="D1297" s="30">
        <v>10</v>
      </c>
      <c r="E1297" s="30" t="s">
        <v>64</v>
      </c>
    </row>
    <row r="1298" spans="1:5" ht="14.25" customHeight="1">
      <c r="A1298" s="27">
        <v>41922.5</v>
      </c>
      <c r="B1298" s="28">
        <v>2471.67496623749</v>
      </c>
      <c r="C1298" s="29">
        <v>97.902499999999904</v>
      </c>
      <c r="D1298" s="30">
        <v>10</v>
      </c>
      <c r="E1298" s="30" t="s">
        <v>64</v>
      </c>
    </row>
    <row r="1299" spans="1:5" ht="14.25" customHeight="1">
      <c r="A1299" s="27">
        <v>41923</v>
      </c>
      <c r="B1299" s="28">
        <v>2086.25206199583</v>
      </c>
      <c r="C1299" s="29">
        <v>88.783333333333303</v>
      </c>
      <c r="D1299" s="30">
        <v>10</v>
      </c>
      <c r="E1299" s="30" t="s">
        <v>64</v>
      </c>
    </row>
    <row r="1300" spans="1:5" ht="14.25" customHeight="1">
      <c r="A1300" s="27">
        <v>41923.5</v>
      </c>
      <c r="B1300" s="28">
        <v>2442.8866810416598</v>
      </c>
      <c r="C1300" s="29">
        <v>93.279999999999902</v>
      </c>
      <c r="D1300" s="30">
        <v>10</v>
      </c>
      <c r="E1300" s="30" t="s">
        <v>64</v>
      </c>
    </row>
    <row r="1301" spans="1:5" ht="14.25" customHeight="1">
      <c r="A1301" s="27">
        <v>41924</v>
      </c>
      <c r="B1301" s="28">
        <v>1963.9878850208299</v>
      </c>
      <c r="C1301" s="29">
        <v>89.876666666666594</v>
      </c>
      <c r="D1301" s="30">
        <v>10</v>
      </c>
      <c r="E1301" s="30" t="s">
        <v>64</v>
      </c>
    </row>
    <row r="1302" spans="1:5" ht="14.25" customHeight="1">
      <c r="A1302" s="27">
        <v>41924.5</v>
      </c>
      <c r="B1302" s="28">
        <v>2139.9399515208302</v>
      </c>
      <c r="C1302" s="29">
        <v>93.448333333333295</v>
      </c>
      <c r="D1302" s="30">
        <v>10</v>
      </c>
      <c r="E1302" s="30" t="s">
        <v>64</v>
      </c>
    </row>
    <row r="1303" spans="1:5" ht="14.25" customHeight="1">
      <c r="A1303" s="27">
        <v>41925</v>
      </c>
      <c r="B1303" s="28">
        <v>1766.14336092083</v>
      </c>
      <c r="C1303" s="29">
        <v>89.710833333333298</v>
      </c>
      <c r="D1303" s="30">
        <v>10</v>
      </c>
      <c r="E1303" s="30" t="s">
        <v>64</v>
      </c>
    </row>
    <row r="1304" spans="1:5" ht="14.25" customHeight="1">
      <c r="A1304" s="27">
        <v>41925.5</v>
      </c>
      <c r="B1304" s="28">
        <v>2132.2404888999999</v>
      </c>
      <c r="C1304" s="29">
        <v>93.548333333333304</v>
      </c>
      <c r="D1304" s="30">
        <v>10</v>
      </c>
      <c r="E1304" s="30" t="s">
        <v>64</v>
      </c>
    </row>
    <row r="1305" spans="1:5" ht="14.25" customHeight="1">
      <c r="A1305" s="27">
        <v>41926</v>
      </c>
      <c r="B1305" s="28">
        <v>2083.7589468916599</v>
      </c>
      <c r="C1305" s="29">
        <v>97.102500000000006</v>
      </c>
      <c r="D1305" s="30">
        <v>10</v>
      </c>
      <c r="E1305" s="30" t="s">
        <v>64</v>
      </c>
    </row>
    <row r="1306" spans="1:5" ht="14.25" customHeight="1">
      <c r="A1306" s="27">
        <v>41926.5</v>
      </c>
      <c r="B1306" s="28">
        <v>2341.1671416499998</v>
      </c>
      <c r="C1306" s="29">
        <v>93.54</v>
      </c>
      <c r="D1306" s="30">
        <v>10</v>
      </c>
      <c r="E1306" s="30" t="s">
        <v>64</v>
      </c>
    </row>
    <row r="1307" spans="1:5" ht="14.25" customHeight="1">
      <c r="A1307" s="27">
        <v>41927</v>
      </c>
      <c r="B1307" s="28">
        <v>2093.52091827916</v>
      </c>
      <c r="C1307" s="29">
        <v>96.017499999999899</v>
      </c>
      <c r="D1307" s="30">
        <v>10</v>
      </c>
      <c r="E1307" s="30" t="s">
        <v>64</v>
      </c>
    </row>
    <row r="1308" spans="1:5" ht="14.25" customHeight="1">
      <c r="A1308" s="27">
        <v>41927.5</v>
      </c>
      <c r="B1308" s="28">
        <v>2386.4904451791599</v>
      </c>
      <c r="C1308" s="29">
        <v>95.88</v>
      </c>
      <c r="D1308" s="30">
        <v>10</v>
      </c>
      <c r="E1308" s="30" t="s">
        <v>64</v>
      </c>
    </row>
    <row r="1309" spans="1:5" ht="14.25" customHeight="1">
      <c r="A1309" s="27">
        <v>41928</v>
      </c>
      <c r="B1309" s="28">
        <v>2032.8935772208299</v>
      </c>
      <c r="C1309" s="29">
        <v>97.279166666666598</v>
      </c>
      <c r="D1309" s="30">
        <v>10</v>
      </c>
      <c r="E1309" s="30" t="s">
        <v>64</v>
      </c>
    </row>
    <row r="1310" spans="1:5" ht="14.25" customHeight="1">
      <c r="A1310" s="27">
        <v>41928.5</v>
      </c>
      <c r="B1310" s="28">
        <v>2301.3289821916601</v>
      </c>
      <c r="C1310" s="29">
        <v>92.186666666666596</v>
      </c>
      <c r="D1310" s="30">
        <v>10</v>
      </c>
      <c r="E1310" s="30" t="s">
        <v>64</v>
      </c>
    </row>
    <row r="1311" spans="1:5" ht="14.25" customHeight="1">
      <c r="A1311" s="27">
        <v>41929</v>
      </c>
      <c r="B1311" s="28">
        <v>2119.0852012249902</v>
      </c>
      <c r="C1311" s="29">
        <v>92.573333333333295</v>
      </c>
      <c r="D1311" s="30">
        <v>10</v>
      </c>
      <c r="E1311" s="30" t="s">
        <v>64</v>
      </c>
    </row>
    <row r="1312" spans="1:5" ht="14.25" customHeight="1">
      <c r="A1312" s="27">
        <v>41929.5</v>
      </c>
      <c r="B1312" s="28">
        <v>2325.9137709333299</v>
      </c>
      <c r="C1312" s="29">
        <v>92.292499999999905</v>
      </c>
      <c r="D1312" s="30">
        <v>10</v>
      </c>
      <c r="E1312" s="30" t="s">
        <v>64</v>
      </c>
    </row>
    <row r="1313" spans="1:5" ht="14.25" customHeight="1">
      <c r="A1313" s="27">
        <v>41930</v>
      </c>
      <c r="B1313" s="28">
        <v>2009.09985255833</v>
      </c>
      <c r="C1313" s="29">
        <v>89.856666666666598</v>
      </c>
      <c r="D1313" s="30">
        <v>10</v>
      </c>
      <c r="E1313" s="30" t="s">
        <v>64</v>
      </c>
    </row>
    <row r="1314" spans="1:5" ht="14.25" customHeight="1">
      <c r="A1314" s="27">
        <v>41930.5</v>
      </c>
      <c r="B1314" s="28">
        <v>2283.4003024624899</v>
      </c>
      <c r="C1314" s="29">
        <v>95.3958333333333</v>
      </c>
      <c r="D1314" s="30">
        <v>10</v>
      </c>
      <c r="E1314" s="30" t="s">
        <v>64</v>
      </c>
    </row>
    <row r="1315" spans="1:5" ht="14.25" customHeight="1">
      <c r="A1315" s="27">
        <v>41931</v>
      </c>
      <c r="B1315" s="28">
        <v>1919.3676576749899</v>
      </c>
      <c r="C1315" s="29">
        <v>90.515833333333305</v>
      </c>
      <c r="D1315" s="30">
        <v>10</v>
      </c>
      <c r="E1315" s="30" t="s">
        <v>64</v>
      </c>
    </row>
    <row r="1316" spans="1:5" ht="14.25" customHeight="1">
      <c r="A1316" s="27">
        <v>41931.5</v>
      </c>
      <c r="B1316" s="28">
        <v>2286.60910756249</v>
      </c>
      <c r="C1316" s="29">
        <v>91.726666666666603</v>
      </c>
      <c r="D1316" s="30">
        <v>10</v>
      </c>
      <c r="E1316" s="30" t="s">
        <v>64</v>
      </c>
    </row>
    <row r="1317" spans="1:5" ht="14.25" customHeight="1">
      <c r="A1317" s="27">
        <v>41932</v>
      </c>
      <c r="B1317" s="28">
        <v>1848.7247567541599</v>
      </c>
      <c r="C1317" s="29">
        <v>93.337499999999906</v>
      </c>
      <c r="D1317" s="30">
        <v>10</v>
      </c>
      <c r="E1317" s="30" t="s">
        <v>64</v>
      </c>
    </row>
    <row r="1318" spans="1:5" ht="14.25" customHeight="1">
      <c r="A1318" s="27">
        <v>41932.5</v>
      </c>
      <c r="B1318" s="28">
        <v>2055.5258291749901</v>
      </c>
      <c r="C1318" s="29">
        <v>94.040833333333296</v>
      </c>
      <c r="D1318" s="30">
        <v>10</v>
      </c>
      <c r="E1318" s="30" t="s">
        <v>64</v>
      </c>
    </row>
    <row r="1319" spans="1:5" ht="14.25" customHeight="1">
      <c r="A1319" s="27">
        <v>41933</v>
      </c>
      <c r="B1319" s="28">
        <v>2065.4158662874902</v>
      </c>
      <c r="C1319" s="29">
        <v>91.495833333333294</v>
      </c>
      <c r="D1319" s="30">
        <v>10</v>
      </c>
      <c r="E1319" s="30" t="s">
        <v>64</v>
      </c>
    </row>
    <row r="1320" spans="1:5" ht="14.25" customHeight="1">
      <c r="A1320" s="27">
        <v>41933.5</v>
      </c>
      <c r="B1320" s="28">
        <v>2347.5712044791599</v>
      </c>
      <c r="C1320" s="29">
        <v>91.925833333333301</v>
      </c>
      <c r="D1320" s="30">
        <v>10</v>
      </c>
      <c r="E1320" s="30" t="s">
        <v>64</v>
      </c>
    </row>
    <row r="1321" spans="1:5" ht="14.25" customHeight="1">
      <c r="A1321" s="27">
        <v>41934</v>
      </c>
      <c r="B1321" s="28">
        <v>1953.4718825083301</v>
      </c>
      <c r="C1321" s="29">
        <v>95.820833333333297</v>
      </c>
      <c r="D1321" s="30">
        <v>10</v>
      </c>
      <c r="E1321" s="30" t="s">
        <v>64</v>
      </c>
    </row>
    <row r="1322" spans="1:5" ht="14.25" customHeight="1">
      <c r="A1322" s="27">
        <v>41934.5</v>
      </c>
      <c r="B1322" s="28">
        <v>2347.2038133833298</v>
      </c>
      <c r="C1322" s="29">
        <v>96.074166666666599</v>
      </c>
      <c r="D1322" s="30">
        <v>10</v>
      </c>
      <c r="E1322" s="30" t="s">
        <v>64</v>
      </c>
    </row>
    <row r="1323" spans="1:5" ht="14.25" customHeight="1">
      <c r="A1323" s="27">
        <v>41935</v>
      </c>
      <c r="B1323" s="28">
        <v>2089.9674572541599</v>
      </c>
      <c r="C1323" s="29">
        <v>89.605000000000004</v>
      </c>
      <c r="D1323" s="30">
        <v>10</v>
      </c>
      <c r="E1323" s="30" t="s">
        <v>64</v>
      </c>
    </row>
    <row r="1324" spans="1:5" ht="14.25" customHeight="1">
      <c r="A1324" s="27">
        <v>41935.5</v>
      </c>
      <c r="B1324" s="28">
        <v>2308.8326177374902</v>
      </c>
      <c r="C1324" s="29">
        <v>94.202500000000001</v>
      </c>
      <c r="D1324" s="30">
        <v>10</v>
      </c>
      <c r="E1324" s="30" t="s">
        <v>64</v>
      </c>
    </row>
    <row r="1325" spans="1:5" ht="14.25" customHeight="1">
      <c r="A1325" s="27">
        <v>41936</v>
      </c>
      <c r="B1325" s="28">
        <v>2021.69496208333</v>
      </c>
      <c r="C1325" s="29">
        <v>94.43</v>
      </c>
      <c r="D1325" s="30">
        <v>10</v>
      </c>
      <c r="E1325" s="30" t="s">
        <v>64</v>
      </c>
    </row>
    <row r="1326" spans="1:5" ht="14.25" customHeight="1">
      <c r="A1326" s="27">
        <v>41936.5</v>
      </c>
      <c r="B1326" s="28">
        <v>2344.4569725874899</v>
      </c>
      <c r="C1326" s="29">
        <v>92.056666666666601</v>
      </c>
      <c r="D1326" s="30">
        <v>10</v>
      </c>
      <c r="E1326" s="30" t="s">
        <v>64</v>
      </c>
    </row>
    <row r="1327" spans="1:5" ht="14.25" customHeight="1">
      <c r="A1327" s="27">
        <v>41937</v>
      </c>
      <c r="B1327" s="28">
        <v>1995.2366470833299</v>
      </c>
      <c r="C1327" s="29">
        <v>93.225833333333298</v>
      </c>
      <c r="D1327" s="30">
        <v>10</v>
      </c>
      <c r="E1327" s="30" t="s">
        <v>64</v>
      </c>
    </row>
    <row r="1328" spans="1:5" ht="14.25" customHeight="1">
      <c r="A1328" s="27">
        <v>41937.5</v>
      </c>
      <c r="B1328" s="28">
        <v>2290.1569567916599</v>
      </c>
      <c r="C1328" s="29">
        <v>89.435000000000002</v>
      </c>
      <c r="D1328" s="30">
        <v>10</v>
      </c>
      <c r="E1328" s="30" t="s">
        <v>64</v>
      </c>
    </row>
    <row r="1329" spans="1:5" ht="14.25" customHeight="1">
      <c r="A1329" s="27">
        <v>41938</v>
      </c>
      <c r="B1329" s="28">
        <v>1905.2592441166601</v>
      </c>
      <c r="C1329" s="29">
        <v>89.132499999999993</v>
      </c>
      <c r="D1329" s="30">
        <v>10</v>
      </c>
      <c r="E1329" s="30" t="s">
        <v>64</v>
      </c>
    </row>
    <row r="1330" spans="1:5" ht="14.25" customHeight="1">
      <c r="A1330" s="27">
        <v>41938.5</v>
      </c>
      <c r="B1330" s="28">
        <v>2075.94736607916</v>
      </c>
      <c r="C1330" s="29">
        <v>92.077499999999901</v>
      </c>
      <c r="D1330" s="30">
        <v>10</v>
      </c>
      <c r="E1330" s="30" t="s">
        <v>64</v>
      </c>
    </row>
    <row r="1331" spans="1:5" ht="14.25" customHeight="1">
      <c r="A1331" s="27">
        <v>41939</v>
      </c>
      <c r="B1331" s="28">
        <v>1785.0475021541599</v>
      </c>
      <c r="C1331" s="29">
        <v>89.795833333333306</v>
      </c>
      <c r="D1331" s="30">
        <v>10</v>
      </c>
      <c r="E1331" s="30" t="s">
        <v>64</v>
      </c>
    </row>
    <row r="1332" spans="1:5" ht="14.25" customHeight="1">
      <c r="A1332" s="27">
        <v>41939.5</v>
      </c>
      <c r="B1332" s="28">
        <v>2224.8661248083299</v>
      </c>
      <c r="C1332" s="29">
        <v>91.334999999999994</v>
      </c>
      <c r="D1332" s="30">
        <v>10</v>
      </c>
      <c r="E1332" s="30" t="s">
        <v>64</v>
      </c>
    </row>
    <row r="1333" spans="1:5" ht="14.25" customHeight="1">
      <c r="A1333" s="27">
        <v>41940</v>
      </c>
      <c r="B1333" s="28">
        <v>2128.69922132499</v>
      </c>
      <c r="C1333" s="29">
        <v>91.149166666666602</v>
      </c>
      <c r="D1333" s="30">
        <v>10</v>
      </c>
      <c r="E1333" s="30" t="s">
        <v>64</v>
      </c>
    </row>
    <row r="1334" spans="1:5" ht="14.25" customHeight="1">
      <c r="A1334" s="27">
        <v>41940.5</v>
      </c>
      <c r="B1334" s="28">
        <v>2480.6346454208301</v>
      </c>
      <c r="C1334" s="29">
        <v>91.080833333333302</v>
      </c>
      <c r="D1334" s="30">
        <v>10</v>
      </c>
      <c r="E1334" s="30" t="s">
        <v>64</v>
      </c>
    </row>
    <row r="1335" spans="1:5" ht="14.25" customHeight="1">
      <c r="A1335" s="27">
        <v>41941</v>
      </c>
      <c r="B1335" s="28">
        <v>2124.5476204874999</v>
      </c>
      <c r="C1335" s="29">
        <v>93.509166666666601</v>
      </c>
      <c r="D1335" s="30">
        <v>10</v>
      </c>
      <c r="E1335" s="30" t="s">
        <v>64</v>
      </c>
    </row>
    <row r="1336" spans="1:5" ht="14.25" customHeight="1">
      <c r="A1336" s="27">
        <v>41941.5</v>
      </c>
      <c r="B1336" s="28">
        <v>2571.44064713749</v>
      </c>
      <c r="C1336" s="29">
        <v>92.410833333333301</v>
      </c>
      <c r="D1336" s="30">
        <v>10</v>
      </c>
      <c r="E1336" s="30" t="s">
        <v>64</v>
      </c>
    </row>
    <row r="1337" spans="1:5" ht="14.25" customHeight="1">
      <c r="A1337" s="27">
        <v>41942</v>
      </c>
      <c r="B1337" s="28">
        <v>2217.5268075249901</v>
      </c>
      <c r="C1337" s="29">
        <v>91.293333333333294</v>
      </c>
      <c r="D1337" s="30">
        <v>10</v>
      </c>
      <c r="E1337" s="30" t="s">
        <v>64</v>
      </c>
    </row>
    <row r="1338" spans="1:5" ht="14.25" customHeight="1">
      <c r="A1338" s="27">
        <v>41942.5</v>
      </c>
      <c r="B1338" s="28">
        <v>2683.7011060749901</v>
      </c>
      <c r="C1338" s="29">
        <v>90.894166666666607</v>
      </c>
      <c r="D1338" s="30">
        <v>10</v>
      </c>
      <c r="E1338" s="30" t="s">
        <v>64</v>
      </c>
    </row>
    <row r="1339" spans="1:5" ht="14.25" customHeight="1">
      <c r="A1339" s="27">
        <v>41943</v>
      </c>
      <c r="B1339" s="28">
        <v>2215.4528255416599</v>
      </c>
      <c r="C1339" s="29">
        <v>92.777499999999904</v>
      </c>
      <c r="D1339" s="30">
        <v>10</v>
      </c>
      <c r="E1339" s="30" t="s">
        <v>64</v>
      </c>
    </row>
    <row r="1340" spans="1:5" ht="14.25" customHeight="1">
      <c r="A1340" s="27">
        <v>41943.5</v>
      </c>
      <c r="B1340" s="28">
        <v>2554.6916965374899</v>
      </c>
      <c r="C1340" s="29">
        <v>94.932500000000005</v>
      </c>
      <c r="D1340" s="30">
        <v>10</v>
      </c>
      <c r="E1340" s="30" t="s">
        <v>64</v>
      </c>
    </row>
    <row r="1341" spans="1:5" ht="14.25" customHeight="1">
      <c r="A1341" s="27">
        <v>41944</v>
      </c>
      <c r="B1341" s="28">
        <v>2151.4010383208301</v>
      </c>
      <c r="C1341" s="29">
        <v>92.434166666666599</v>
      </c>
      <c r="D1341" s="30">
        <v>11</v>
      </c>
      <c r="E1341" s="30" t="s">
        <v>64</v>
      </c>
    </row>
    <row r="1342" spans="1:5" ht="14.25" customHeight="1">
      <c r="A1342" s="27">
        <v>41944.5</v>
      </c>
      <c r="B1342" s="28">
        <v>2318.9251723624898</v>
      </c>
      <c r="C1342" s="29">
        <v>93.046666666666596</v>
      </c>
      <c r="D1342" s="30">
        <v>11</v>
      </c>
      <c r="E1342" s="30" t="s">
        <v>64</v>
      </c>
    </row>
    <row r="1343" spans="1:5" ht="14.25" customHeight="1">
      <c r="A1343" s="27">
        <v>41945</v>
      </c>
      <c r="B1343" s="28">
        <v>1916.7523576624901</v>
      </c>
      <c r="C1343" s="29">
        <v>93.422499999999999</v>
      </c>
      <c r="D1343" s="30">
        <v>11</v>
      </c>
      <c r="E1343" s="30" t="s">
        <v>64</v>
      </c>
    </row>
    <row r="1344" spans="1:5" ht="14.25" customHeight="1">
      <c r="A1344" s="27">
        <v>41945.5</v>
      </c>
      <c r="B1344" s="28">
        <v>2233.5855653583299</v>
      </c>
      <c r="C1344" s="29">
        <v>97.349166666666605</v>
      </c>
      <c r="D1344" s="30">
        <v>11</v>
      </c>
      <c r="E1344" s="30" t="s">
        <v>64</v>
      </c>
    </row>
    <row r="1345" spans="1:5" ht="14.25" customHeight="1">
      <c r="A1345" s="27">
        <v>41946</v>
      </c>
      <c r="B1345" s="28">
        <v>1842.9941724181799</v>
      </c>
      <c r="C1345" s="29">
        <v>96.465454545454506</v>
      </c>
      <c r="D1345" s="30">
        <v>11</v>
      </c>
      <c r="E1345" s="30" t="s">
        <v>64</v>
      </c>
    </row>
    <row r="1346" spans="1:5" ht="14.25" customHeight="1">
      <c r="A1346" s="27">
        <v>41946.5</v>
      </c>
      <c r="B1346" s="28">
        <v>2396.8332543874999</v>
      </c>
      <c r="C1346" s="29">
        <v>92.75</v>
      </c>
      <c r="D1346" s="30">
        <v>11</v>
      </c>
      <c r="E1346" s="30" t="s">
        <v>64</v>
      </c>
    </row>
    <row r="1347" spans="1:5" ht="14.25" customHeight="1">
      <c r="A1347" s="27">
        <v>41947</v>
      </c>
      <c r="B1347" s="28">
        <v>2408.6852115666602</v>
      </c>
      <c r="C1347" s="29">
        <v>92.273333333333298</v>
      </c>
      <c r="D1347" s="30">
        <v>11</v>
      </c>
      <c r="E1347" s="30" t="s">
        <v>64</v>
      </c>
    </row>
    <row r="1348" spans="1:5" ht="14.25" customHeight="1">
      <c r="A1348" s="27">
        <v>41947.5</v>
      </c>
      <c r="B1348" s="28">
        <v>2942.7936255916602</v>
      </c>
      <c r="C1348" s="29">
        <v>88.793333333333294</v>
      </c>
      <c r="D1348" s="30">
        <v>11</v>
      </c>
      <c r="E1348" s="30" t="s">
        <v>64</v>
      </c>
    </row>
    <row r="1349" spans="1:5" ht="14.25" customHeight="1">
      <c r="A1349" s="27">
        <v>41948</v>
      </c>
      <c r="B1349" s="28">
        <v>2237.4565533958298</v>
      </c>
      <c r="C1349" s="29">
        <v>87.631666666666604</v>
      </c>
      <c r="D1349" s="30">
        <v>11</v>
      </c>
      <c r="E1349" s="30" t="s">
        <v>64</v>
      </c>
    </row>
    <row r="1350" spans="1:5" ht="14.25" customHeight="1">
      <c r="A1350" s="27">
        <v>41948.5</v>
      </c>
      <c r="B1350" s="28">
        <v>2495.2396494291602</v>
      </c>
      <c r="C1350" s="29">
        <v>90.684166666666599</v>
      </c>
      <c r="D1350" s="30">
        <v>11</v>
      </c>
      <c r="E1350" s="30" t="s">
        <v>64</v>
      </c>
    </row>
    <row r="1351" spans="1:5" ht="14.25" customHeight="1">
      <c r="A1351" s="27">
        <v>41949</v>
      </c>
      <c r="B1351" s="28">
        <v>2130.4837477833298</v>
      </c>
      <c r="C1351" s="29">
        <v>90.214999999999904</v>
      </c>
      <c r="D1351" s="30">
        <v>11</v>
      </c>
      <c r="E1351" s="30" t="s">
        <v>64</v>
      </c>
    </row>
    <row r="1352" spans="1:5" ht="14.25" customHeight="1">
      <c r="A1352" s="27">
        <v>41949.5</v>
      </c>
      <c r="B1352" s="28">
        <v>2358.7742951124901</v>
      </c>
      <c r="C1352" s="29">
        <v>93.018333333333302</v>
      </c>
      <c r="D1352" s="30">
        <v>11</v>
      </c>
      <c r="E1352" s="30" t="s">
        <v>64</v>
      </c>
    </row>
    <row r="1353" spans="1:5" ht="14.25" customHeight="1">
      <c r="A1353" s="27">
        <v>41950</v>
      </c>
      <c r="B1353" s="28">
        <v>2085.4095028833299</v>
      </c>
      <c r="C1353" s="29">
        <v>94.704999999999998</v>
      </c>
      <c r="D1353" s="30">
        <v>11</v>
      </c>
      <c r="E1353" s="30" t="s">
        <v>64</v>
      </c>
    </row>
    <row r="1354" spans="1:5" ht="14.25" customHeight="1">
      <c r="A1354" s="27">
        <v>41950.5</v>
      </c>
      <c r="B1354" s="28">
        <v>2406.06192685</v>
      </c>
      <c r="C1354" s="29">
        <v>94.664166666666603</v>
      </c>
      <c r="D1354" s="30">
        <v>11</v>
      </c>
      <c r="E1354" s="30" t="s">
        <v>64</v>
      </c>
    </row>
    <row r="1355" spans="1:5" ht="14.25" customHeight="1">
      <c r="A1355" s="27">
        <v>41951</v>
      </c>
      <c r="B1355" s="28">
        <v>2127.6195419083301</v>
      </c>
      <c r="C1355" s="29">
        <v>92.75</v>
      </c>
      <c r="D1355" s="30">
        <v>11</v>
      </c>
      <c r="E1355" s="30" t="s">
        <v>64</v>
      </c>
    </row>
    <row r="1356" spans="1:5" ht="14.25" customHeight="1">
      <c r="A1356" s="27">
        <v>41951.5</v>
      </c>
      <c r="B1356" s="28">
        <v>2560.4690787166601</v>
      </c>
      <c r="C1356" s="29">
        <v>91.389999999999901</v>
      </c>
      <c r="D1356" s="30">
        <v>11</v>
      </c>
      <c r="E1356" s="30" t="s">
        <v>64</v>
      </c>
    </row>
    <row r="1357" spans="1:5" ht="14.25" customHeight="1">
      <c r="A1357" s="27">
        <v>41952</v>
      </c>
      <c r="B1357" s="28">
        <v>1850.07687563749</v>
      </c>
      <c r="C1357" s="29">
        <v>93.83</v>
      </c>
      <c r="D1357" s="30">
        <v>11</v>
      </c>
      <c r="E1357" s="30" t="s">
        <v>64</v>
      </c>
    </row>
    <row r="1358" spans="1:5" ht="14.25" customHeight="1">
      <c r="A1358" s="27">
        <v>41952.5</v>
      </c>
      <c r="B1358" s="28">
        <v>2426.7125137999901</v>
      </c>
      <c r="C1358" s="29">
        <v>92.7083333333333</v>
      </c>
      <c r="D1358" s="30">
        <v>11</v>
      </c>
      <c r="E1358" s="30" t="s">
        <v>64</v>
      </c>
    </row>
    <row r="1359" spans="1:5" ht="14.25" customHeight="1">
      <c r="A1359" s="27">
        <v>41953</v>
      </c>
      <c r="B1359" s="28">
        <v>1944.93938328749</v>
      </c>
      <c r="C1359" s="29">
        <v>91.600833333333298</v>
      </c>
      <c r="D1359" s="30">
        <v>11</v>
      </c>
      <c r="E1359" s="30" t="s">
        <v>64</v>
      </c>
    </row>
    <row r="1360" spans="1:5" ht="14.25" customHeight="1">
      <c r="A1360" s="27">
        <v>41953.5</v>
      </c>
      <c r="B1360" s="28">
        <v>2505.62112916666</v>
      </c>
      <c r="C1360" s="29">
        <v>89.942499999999995</v>
      </c>
      <c r="D1360" s="30">
        <v>11</v>
      </c>
      <c r="E1360" s="30" t="s">
        <v>64</v>
      </c>
    </row>
    <row r="1361" spans="1:5" ht="14.25" customHeight="1">
      <c r="A1361" s="27">
        <v>41954</v>
      </c>
      <c r="B1361" s="28">
        <v>2269.7310178791599</v>
      </c>
      <c r="C1361" s="29">
        <v>96.827500000000001</v>
      </c>
      <c r="D1361" s="30">
        <v>11</v>
      </c>
      <c r="E1361" s="30" t="s">
        <v>64</v>
      </c>
    </row>
    <row r="1362" spans="1:5" ht="14.25" customHeight="1">
      <c r="A1362" s="27">
        <v>41954.5</v>
      </c>
      <c r="B1362" s="28">
        <v>2653.8419085916598</v>
      </c>
      <c r="C1362" s="29">
        <v>95.646666666666604</v>
      </c>
      <c r="D1362" s="30">
        <v>11</v>
      </c>
      <c r="E1362" s="30" t="s">
        <v>64</v>
      </c>
    </row>
    <row r="1363" spans="1:5" ht="14.25" customHeight="1">
      <c r="A1363" s="27">
        <v>41955</v>
      </c>
      <c r="B1363" s="28">
        <v>2142.6655492416598</v>
      </c>
      <c r="C1363" s="29">
        <v>91.236666666666594</v>
      </c>
      <c r="D1363" s="30">
        <v>11</v>
      </c>
      <c r="E1363" s="30" t="s">
        <v>64</v>
      </c>
    </row>
    <row r="1364" spans="1:5" ht="14.25" customHeight="1">
      <c r="A1364" s="27">
        <v>41955.5</v>
      </c>
      <c r="B1364" s="28">
        <v>2586.2336037499899</v>
      </c>
      <c r="C1364" s="29">
        <v>91.305833333333297</v>
      </c>
      <c r="D1364" s="30">
        <v>11</v>
      </c>
      <c r="E1364" s="30" t="s">
        <v>64</v>
      </c>
    </row>
    <row r="1365" spans="1:5" ht="14.25" customHeight="1">
      <c r="A1365" s="27">
        <v>41956</v>
      </c>
      <c r="B1365" s="28">
        <v>2057.5499015749901</v>
      </c>
      <c r="C1365" s="29">
        <v>90.596666666666593</v>
      </c>
      <c r="D1365" s="30">
        <v>11</v>
      </c>
      <c r="E1365" s="30" t="s">
        <v>64</v>
      </c>
    </row>
    <row r="1366" spans="1:5" ht="14.25" customHeight="1">
      <c r="A1366" s="27">
        <v>41956.5</v>
      </c>
      <c r="B1366" s="28">
        <v>2420.3933309416602</v>
      </c>
      <c r="C1366" s="29">
        <v>95.46</v>
      </c>
      <c r="D1366" s="30">
        <v>11</v>
      </c>
      <c r="E1366" s="30" t="s">
        <v>64</v>
      </c>
    </row>
    <row r="1367" spans="1:5" ht="14.25" customHeight="1">
      <c r="A1367" s="27">
        <v>41957</v>
      </c>
      <c r="B1367" s="28">
        <v>2060.3646132583299</v>
      </c>
      <c r="C1367" s="29">
        <v>95.662499999999895</v>
      </c>
      <c r="D1367" s="30">
        <v>11</v>
      </c>
      <c r="E1367" s="30" t="s">
        <v>64</v>
      </c>
    </row>
    <row r="1368" spans="1:5" ht="14.25" customHeight="1">
      <c r="A1368" s="27">
        <v>41957.5</v>
      </c>
      <c r="B1368" s="28">
        <v>2679.9089147124901</v>
      </c>
      <c r="C1368" s="29">
        <v>97.945833333333297</v>
      </c>
      <c r="D1368" s="30">
        <v>11</v>
      </c>
      <c r="E1368" s="30" t="s">
        <v>64</v>
      </c>
    </row>
    <row r="1369" spans="1:5" ht="14.25" customHeight="1">
      <c r="A1369" s="27">
        <v>41958</v>
      </c>
      <c r="B1369" s="28">
        <v>2216.1711631458302</v>
      </c>
      <c r="C1369" s="29">
        <v>92.997500000000002</v>
      </c>
      <c r="D1369" s="30">
        <v>11</v>
      </c>
      <c r="E1369" s="30" t="s">
        <v>64</v>
      </c>
    </row>
    <row r="1370" spans="1:5" ht="14.25" customHeight="1">
      <c r="A1370" s="27">
        <v>41958.5</v>
      </c>
      <c r="B1370" s="28">
        <v>2859.29657275416</v>
      </c>
      <c r="C1370" s="29">
        <v>95.619166666666601</v>
      </c>
      <c r="D1370" s="30">
        <v>11</v>
      </c>
      <c r="E1370" s="30" t="s">
        <v>64</v>
      </c>
    </row>
    <row r="1371" spans="1:5" ht="14.25" customHeight="1">
      <c r="A1371" s="27">
        <v>41959</v>
      </c>
      <c r="B1371" s="28">
        <v>2109.5862018166599</v>
      </c>
      <c r="C1371" s="29">
        <v>94.369166666666601</v>
      </c>
      <c r="D1371" s="30">
        <v>11</v>
      </c>
      <c r="E1371" s="30" t="s">
        <v>64</v>
      </c>
    </row>
    <row r="1372" spans="1:5" ht="14.25" customHeight="1">
      <c r="A1372" s="27">
        <v>41959.5</v>
      </c>
      <c r="B1372" s="28">
        <v>2827.9392348166598</v>
      </c>
      <c r="C1372" s="29">
        <v>88.018333333333302</v>
      </c>
      <c r="D1372" s="30">
        <v>11</v>
      </c>
      <c r="E1372" s="30" t="s">
        <v>64</v>
      </c>
    </row>
    <row r="1373" spans="1:5" ht="14.25" customHeight="1">
      <c r="A1373" s="27">
        <v>41960</v>
      </c>
      <c r="B1373" s="28">
        <v>2155.9553043333199</v>
      </c>
      <c r="C1373" s="29">
        <v>90.931666666666601</v>
      </c>
      <c r="D1373" s="30">
        <v>11</v>
      </c>
      <c r="E1373" s="30" t="s">
        <v>64</v>
      </c>
    </row>
    <row r="1374" spans="1:5" ht="14.25" customHeight="1">
      <c r="A1374" s="27">
        <v>41960.5</v>
      </c>
      <c r="B1374" s="28">
        <v>2406.6276335666598</v>
      </c>
      <c r="C1374" s="29">
        <v>94.170833333333306</v>
      </c>
      <c r="D1374" s="30">
        <v>11</v>
      </c>
      <c r="E1374" s="30" t="s">
        <v>64</v>
      </c>
    </row>
    <row r="1375" spans="1:5" ht="14.25" customHeight="1">
      <c r="A1375" s="27">
        <v>41961</v>
      </c>
      <c r="B1375" s="28">
        <v>2279.2814025999901</v>
      </c>
      <c r="C1375" s="29">
        <v>96.814166666666594</v>
      </c>
      <c r="D1375" s="30">
        <v>11</v>
      </c>
      <c r="E1375" s="30" t="s">
        <v>64</v>
      </c>
    </row>
    <row r="1376" spans="1:5" ht="14.25" customHeight="1">
      <c r="A1376" s="27">
        <v>41961.5</v>
      </c>
      <c r="B1376" s="28">
        <v>2478.70375900416</v>
      </c>
      <c r="C1376" s="29">
        <v>92.745000000000005</v>
      </c>
      <c r="D1376" s="30">
        <v>11</v>
      </c>
      <c r="E1376" s="30" t="s">
        <v>64</v>
      </c>
    </row>
    <row r="1377" spans="1:5" ht="14.25" customHeight="1">
      <c r="A1377" s="27">
        <v>41962</v>
      </c>
      <c r="B1377" s="28">
        <v>2198.4836424888799</v>
      </c>
      <c r="C1377" s="29">
        <v>89.886666666666599</v>
      </c>
      <c r="D1377" s="30">
        <v>11</v>
      </c>
      <c r="E1377" s="30" t="s">
        <v>64</v>
      </c>
    </row>
    <row r="1378" spans="1:5" ht="14.25" customHeight="1">
      <c r="A1378" s="27">
        <v>41962.5</v>
      </c>
      <c r="B1378" s="28">
        <v>2294.2215229999902</v>
      </c>
      <c r="C1378" s="29">
        <v>91.894545454545394</v>
      </c>
      <c r="D1378" s="30">
        <v>11</v>
      </c>
      <c r="E1378" s="30" t="s">
        <v>64</v>
      </c>
    </row>
    <row r="1379" spans="1:5" ht="14.25" customHeight="1">
      <c r="A1379" s="27">
        <v>41963</v>
      </c>
      <c r="B1379" s="28">
        <v>2159.42412805714</v>
      </c>
      <c r="C1379" s="29">
        <v>90.055714285714203</v>
      </c>
      <c r="D1379" s="30">
        <v>11</v>
      </c>
      <c r="E1379" s="30" t="s">
        <v>64</v>
      </c>
    </row>
    <row r="1380" spans="1:5" ht="14.25" customHeight="1">
      <c r="A1380" s="27">
        <v>41963.5</v>
      </c>
      <c r="B1380" s="28">
        <v>2379.47266078749</v>
      </c>
      <c r="C1380" s="29">
        <v>92.525833333333296</v>
      </c>
      <c r="D1380" s="30">
        <v>11</v>
      </c>
      <c r="E1380" s="30" t="s">
        <v>64</v>
      </c>
    </row>
    <row r="1381" spans="1:5" ht="14.25" customHeight="1">
      <c r="A1381" s="27">
        <v>41964</v>
      </c>
      <c r="B1381" s="28">
        <v>2352.6478747687402</v>
      </c>
      <c r="C1381" s="29">
        <v>93.71875</v>
      </c>
      <c r="D1381" s="30">
        <v>11</v>
      </c>
      <c r="E1381" s="30" t="s">
        <v>64</v>
      </c>
    </row>
    <row r="1382" spans="1:5" ht="14.25" customHeight="1">
      <c r="A1382" s="27">
        <v>41964.5</v>
      </c>
      <c r="B1382" s="28">
        <v>2646.2014103333299</v>
      </c>
      <c r="C1382" s="29">
        <v>94.435833333333306</v>
      </c>
      <c r="D1382" s="30">
        <v>11</v>
      </c>
      <c r="E1382" s="30" t="s">
        <v>64</v>
      </c>
    </row>
    <row r="1383" spans="1:5" ht="14.25" customHeight="1">
      <c r="A1383" s="27">
        <v>41965</v>
      </c>
      <c r="B1383" s="28">
        <v>2272.50585269166</v>
      </c>
      <c r="C1383" s="29">
        <v>95.419166666666598</v>
      </c>
      <c r="D1383" s="30">
        <v>11</v>
      </c>
      <c r="E1383" s="30" t="s">
        <v>64</v>
      </c>
    </row>
    <row r="1384" spans="1:5" ht="14.25" customHeight="1">
      <c r="A1384" s="27">
        <v>41965.5</v>
      </c>
      <c r="B1384" s="28">
        <v>2652.7158889541602</v>
      </c>
      <c r="C1384" s="29">
        <v>94.839999999999904</v>
      </c>
      <c r="D1384" s="30">
        <v>11</v>
      </c>
      <c r="E1384" s="30" t="s">
        <v>64</v>
      </c>
    </row>
    <row r="1385" spans="1:5" ht="14.25" customHeight="1">
      <c r="A1385" s="27">
        <v>41966</v>
      </c>
      <c r="B1385" s="28">
        <v>2005.0910042666601</v>
      </c>
      <c r="C1385" s="29">
        <v>90.721666666666593</v>
      </c>
      <c r="D1385" s="30">
        <v>11</v>
      </c>
      <c r="E1385" s="30" t="s">
        <v>64</v>
      </c>
    </row>
    <row r="1386" spans="1:5" ht="14.25" customHeight="1">
      <c r="A1386" s="27">
        <v>41966.5</v>
      </c>
      <c r="B1386" s="28">
        <v>2234.64248065416</v>
      </c>
      <c r="C1386" s="29">
        <v>97.636666666666599</v>
      </c>
      <c r="D1386" s="30">
        <v>11</v>
      </c>
      <c r="E1386" s="30" t="s">
        <v>64</v>
      </c>
    </row>
    <row r="1387" spans="1:5" ht="14.25" customHeight="1">
      <c r="A1387" s="27">
        <v>41967</v>
      </c>
      <c r="B1387" s="28">
        <v>1864.3924599833299</v>
      </c>
      <c r="C1387" s="29">
        <v>90.548333333333304</v>
      </c>
      <c r="D1387" s="30">
        <v>11</v>
      </c>
      <c r="E1387" s="30" t="s">
        <v>64</v>
      </c>
    </row>
    <row r="1388" spans="1:5" ht="14.25" customHeight="1">
      <c r="A1388" s="27">
        <v>41967.5</v>
      </c>
      <c r="B1388" s="28">
        <v>2024.61291038333</v>
      </c>
      <c r="C1388" s="29">
        <v>91.250833333333304</v>
      </c>
      <c r="D1388" s="30">
        <v>11</v>
      </c>
      <c r="E1388" s="30" t="s">
        <v>64</v>
      </c>
    </row>
    <row r="1389" spans="1:5" ht="14.25" customHeight="1">
      <c r="A1389" s="27">
        <v>41968</v>
      </c>
      <c r="B1389" s="28">
        <v>2005.26518903749</v>
      </c>
      <c r="C1389" s="29">
        <v>92.099166666666605</v>
      </c>
      <c r="D1389" s="30">
        <v>11</v>
      </c>
      <c r="E1389" s="30" t="s">
        <v>64</v>
      </c>
    </row>
    <row r="1390" spans="1:5" ht="14.25" customHeight="1">
      <c r="A1390" s="27">
        <v>41968.5</v>
      </c>
      <c r="B1390" s="28">
        <v>2374.9275914636301</v>
      </c>
      <c r="C1390" s="29">
        <v>92.097272727272696</v>
      </c>
      <c r="D1390" s="30">
        <v>11</v>
      </c>
      <c r="E1390" s="30" t="s">
        <v>64</v>
      </c>
    </row>
    <row r="1391" spans="1:5" ht="14.25" customHeight="1">
      <c r="A1391" s="27">
        <v>41969</v>
      </c>
      <c r="B1391" s="28">
        <v>2211.1820126428502</v>
      </c>
      <c r="C1391" s="29">
        <v>97.952857142857098</v>
      </c>
      <c r="D1391" s="30">
        <v>11</v>
      </c>
      <c r="E1391" s="30" t="s">
        <v>64</v>
      </c>
    </row>
    <row r="1392" spans="1:5" ht="14.25" customHeight="1">
      <c r="A1392" s="27">
        <v>41969.5</v>
      </c>
      <c r="B1392" s="28">
        <v>2294.1619328166598</v>
      </c>
      <c r="C1392" s="29">
        <v>92.206666666666607</v>
      </c>
      <c r="D1392" s="30">
        <v>11</v>
      </c>
      <c r="E1392" s="30" t="s">
        <v>64</v>
      </c>
    </row>
    <row r="1393" spans="1:6" ht="14.25" customHeight="1">
      <c r="A1393" s="27">
        <v>41970</v>
      </c>
      <c r="B1393" s="28">
        <v>2257.7592412888798</v>
      </c>
      <c r="C1393" s="29">
        <v>96.4433333333333</v>
      </c>
      <c r="D1393" s="30">
        <v>11</v>
      </c>
      <c r="E1393" s="30" t="s">
        <v>64</v>
      </c>
    </row>
    <row r="1394" spans="1:6" ht="14.25" customHeight="1">
      <c r="A1394" s="27">
        <v>41970.5</v>
      </c>
      <c r="B1394" s="28">
        <v>2585.15837254999</v>
      </c>
      <c r="C1394" s="29">
        <v>94.2766666666666</v>
      </c>
      <c r="D1394" s="30">
        <v>11</v>
      </c>
      <c r="E1394" s="30" t="s">
        <v>64</v>
      </c>
    </row>
    <row r="1395" spans="1:6" ht="14.25" customHeight="1">
      <c r="A1395" s="27">
        <v>41971</v>
      </c>
      <c r="B1395" s="28">
        <v>2375.3230907249999</v>
      </c>
      <c r="C1395" s="29">
        <v>90.676666666666605</v>
      </c>
      <c r="D1395" s="30">
        <v>11</v>
      </c>
      <c r="E1395" s="30" t="s">
        <v>64</v>
      </c>
    </row>
    <row r="1396" spans="1:6" ht="14.25" customHeight="1">
      <c r="A1396" s="27">
        <v>41971.5</v>
      </c>
      <c r="B1396" s="28">
        <v>2790.3557368124998</v>
      </c>
      <c r="C1396" s="29">
        <v>92.789166666666603</v>
      </c>
      <c r="D1396" s="30">
        <v>11</v>
      </c>
      <c r="E1396" s="30" t="s">
        <v>64</v>
      </c>
    </row>
    <row r="1397" spans="1:6" ht="14.25" customHeight="1">
      <c r="A1397" s="27">
        <v>41972</v>
      </c>
      <c r="B1397" s="28">
        <v>2180.8448973541599</v>
      </c>
      <c r="C1397" s="29">
        <v>87.263333333333307</v>
      </c>
      <c r="D1397" s="30">
        <v>11</v>
      </c>
      <c r="E1397" s="30" t="s">
        <v>64</v>
      </c>
    </row>
    <row r="1398" spans="1:6" ht="14.25" customHeight="1">
      <c r="A1398" s="27">
        <v>41972.5</v>
      </c>
      <c r="B1398" s="28">
        <v>2363.5114587958301</v>
      </c>
      <c r="C1398" s="29">
        <v>91.471666666666593</v>
      </c>
      <c r="D1398" s="30">
        <v>11</v>
      </c>
      <c r="E1398" s="30" t="s">
        <v>64</v>
      </c>
    </row>
    <row r="1399" spans="1:6" ht="14.25" customHeight="1">
      <c r="A1399" s="27">
        <v>41973</v>
      </c>
      <c r="B1399" s="28">
        <v>1955.8362672041601</v>
      </c>
      <c r="C1399" s="29">
        <v>96.064166666666594</v>
      </c>
      <c r="D1399" s="30">
        <v>11</v>
      </c>
      <c r="E1399" s="30" t="s">
        <v>64</v>
      </c>
    </row>
    <row r="1400" spans="1:6" ht="14.25" customHeight="1">
      <c r="A1400" s="27">
        <v>41973.5</v>
      </c>
      <c r="B1400" s="28">
        <v>2182.4259742499898</v>
      </c>
      <c r="C1400" s="29">
        <v>95.494166666666601</v>
      </c>
      <c r="D1400" s="30">
        <v>11</v>
      </c>
      <c r="E1400" s="30" t="s">
        <v>64</v>
      </c>
    </row>
    <row r="1401" spans="1:6" ht="14.25" customHeight="1">
      <c r="A1401" s="27">
        <v>41974</v>
      </c>
      <c r="B1401" s="28">
        <v>1895.8564256833299</v>
      </c>
      <c r="C1401" s="29">
        <v>94.431666666666601</v>
      </c>
      <c r="D1401" s="30">
        <v>12</v>
      </c>
      <c r="E1401" s="30" t="s">
        <v>64</v>
      </c>
      <c r="F1401" s="160">
        <f>SUM(B1401:B1462)</f>
        <v>151503.2313811396</v>
      </c>
    </row>
    <row r="1402" spans="1:6" ht="14.25" customHeight="1">
      <c r="A1402" s="27">
        <v>41974.5</v>
      </c>
      <c r="B1402" s="28">
        <v>2189.5764108874901</v>
      </c>
      <c r="C1402" s="29">
        <v>92.842499999999902</v>
      </c>
      <c r="D1402" s="30">
        <v>12</v>
      </c>
      <c r="E1402" s="30" t="s">
        <v>64</v>
      </c>
    </row>
    <row r="1403" spans="1:6" ht="14.25" customHeight="1">
      <c r="A1403" s="27">
        <v>41975</v>
      </c>
      <c r="B1403" s="28">
        <v>2183.9110040708301</v>
      </c>
      <c r="C1403" s="29">
        <v>97.060833333333306</v>
      </c>
      <c r="D1403" s="30">
        <v>12</v>
      </c>
      <c r="E1403" s="30" t="s">
        <v>64</v>
      </c>
    </row>
    <row r="1404" spans="1:6" ht="14.25" customHeight="1">
      <c r="A1404" s="27">
        <v>41975.5</v>
      </c>
      <c r="B1404" s="28">
        <v>2385.10862179999</v>
      </c>
      <c r="C1404" s="29">
        <v>92.796666666666596</v>
      </c>
      <c r="D1404" s="30">
        <v>12</v>
      </c>
      <c r="E1404" s="30" t="s">
        <v>64</v>
      </c>
    </row>
    <row r="1405" spans="1:6" ht="14.25" customHeight="1">
      <c r="A1405" s="27">
        <v>41976</v>
      </c>
      <c r="B1405" s="28">
        <v>2154.4983601099898</v>
      </c>
      <c r="C1405" s="29">
        <v>92.504999999999995</v>
      </c>
      <c r="D1405" s="30">
        <v>12</v>
      </c>
      <c r="E1405" s="30" t="s">
        <v>64</v>
      </c>
    </row>
    <row r="1406" spans="1:6" ht="14.25" customHeight="1">
      <c r="A1406" s="27">
        <v>41976.5</v>
      </c>
      <c r="B1406" s="28">
        <v>2305.9135916333298</v>
      </c>
      <c r="C1406" s="29">
        <v>92.484166666666596</v>
      </c>
      <c r="D1406" s="30">
        <v>12</v>
      </c>
      <c r="E1406" s="30" t="s">
        <v>64</v>
      </c>
    </row>
    <row r="1407" spans="1:6" ht="14.25" customHeight="1">
      <c r="A1407" s="27">
        <v>41977</v>
      </c>
      <c r="B1407" s="28">
        <v>2196.01977080999</v>
      </c>
      <c r="C1407" s="29">
        <v>91.757000000000005</v>
      </c>
      <c r="D1407" s="30">
        <v>12</v>
      </c>
      <c r="E1407" s="30" t="s">
        <v>64</v>
      </c>
    </row>
    <row r="1408" spans="1:6" ht="14.25" customHeight="1">
      <c r="A1408" s="27">
        <v>41977.5</v>
      </c>
      <c r="B1408" s="28">
        <v>2522.4646424208299</v>
      </c>
      <c r="C1408" s="29">
        <v>93.080833333333302</v>
      </c>
      <c r="D1408" s="30">
        <v>12</v>
      </c>
      <c r="E1408" s="30" t="s">
        <v>64</v>
      </c>
    </row>
    <row r="1409" spans="1:5" ht="14.25" customHeight="1">
      <c r="A1409" s="27">
        <v>41978</v>
      </c>
      <c r="B1409" s="28">
        <v>2208.3186528055498</v>
      </c>
      <c r="C1409" s="29">
        <v>92.68</v>
      </c>
      <c r="D1409" s="30">
        <v>12</v>
      </c>
      <c r="E1409" s="30" t="s">
        <v>64</v>
      </c>
    </row>
    <row r="1410" spans="1:5" ht="14.25" customHeight="1">
      <c r="A1410" s="27">
        <v>41978.5</v>
      </c>
      <c r="B1410" s="28">
        <v>2698.2957979499902</v>
      </c>
      <c r="C1410" s="29">
        <v>91.634166666666601</v>
      </c>
      <c r="D1410" s="30">
        <v>12</v>
      </c>
      <c r="E1410" s="30" t="s">
        <v>64</v>
      </c>
    </row>
    <row r="1411" spans="1:5" ht="14.25" customHeight="1">
      <c r="A1411" s="27">
        <v>41979</v>
      </c>
      <c r="B1411" s="28">
        <v>2409.15837637083</v>
      </c>
      <c r="C1411" s="29">
        <v>95.111666666666594</v>
      </c>
      <c r="D1411" s="30">
        <v>12</v>
      </c>
      <c r="E1411" s="30" t="s">
        <v>64</v>
      </c>
    </row>
    <row r="1412" spans="1:5" ht="14.25" customHeight="1">
      <c r="A1412" s="27">
        <v>41979.5</v>
      </c>
      <c r="B1412" s="28">
        <v>2971.8434390499901</v>
      </c>
      <c r="C1412" s="29">
        <v>93.984999999999999</v>
      </c>
      <c r="D1412" s="30">
        <v>12</v>
      </c>
      <c r="E1412" s="30" t="s">
        <v>64</v>
      </c>
    </row>
    <row r="1413" spans="1:5" ht="14.25" customHeight="1">
      <c r="A1413" s="27">
        <v>41980</v>
      </c>
      <c r="B1413" s="28">
        <v>2197.7155545416599</v>
      </c>
      <c r="C1413" s="29">
        <v>94.454999999999998</v>
      </c>
      <c r="D1413" s="30">
        <v>12</v>
      </c>
      <c r="E1413" s="30" t="s">
        <v>64</v>
      </c>
    </row>
    <row r="1414" spans="1:5" ht="14.25" customHeight="1">
      <c r="A1414" s="27">
        <v>41980.5</v>
      </c>
      <c r="B1414" s="28">
        <v>2426.7325211499901</v>
      </c>
      <c r="C1414" s="29">
        <v>92.797499999999999</v>
      </c>
      <c r="D1414" s="30">
        <v>12</v>
      </c>
      <c r="E1414" s="30" t="s">
        <v>64</v>
      </c>
    </row>
    <row r="1415" spans="1:5" ht="14.25" customHeight="1">
      <c r="A1415" s="27">
        <v>41981</v>
      </c>
      <c r="B1415" s="28">
        <v>1917.03239828749</v>
      </c>
      <c r="C1415" s="29">
        <v>93.024166666666602</v>
      </c>
      <c r="D1415" s="30">
        <v>12</v>
      </c>
      <c r="E1415" s="30" t="s">
        <v>64</v>
      </c>
    </row>
    <row r="1416" spans="1:5" ht="14.25" customHeight="1">
      <c r="A1416" s="27">
        <v>41981.5</v>
      </c>
      <c r="B1416" s="28">
        <v>2237.1392458958298</v>
      </c>
      <c r="C1416" s="29">
        <v>92.905000000000001</v>
      </c>
      <c r="D1416" s="30">
        <v>12</v>
      </c>
      <c r="E1416" s="30" t="s">
        <v>64</v>
      </c>
    </row>
    <row r="1417" spans="1:5" ht="14.25" customHeight="1">
      <c r="A1417" s="27">
        <v>41982</v>
      </c>
      <c r="B1417" s="28">
        <v>2091.6083745166602</v>
      </c>
      <c r="C1417" s="29">
        <v>92.018333333333302</v>
      </c>
      <c r="D1417" s="30">
        <v>12</v>
      </c>
      <c r="E1417" s="30" t="s">
        <v>64</v>
      </c>
    </row>
    <row r="1418" spans="1:5" ht="14.25" customHeight="1">
      <c r="A1418" s="27">
        <v>41982.5</v>
      </c>
      <c r="B1418" s="28">
        <v>2455.1946747249899</v>
      </c>
      <c r="C1418" s="29">
        <v>94.912499999999994</v>
      </c>
      <c r="D1418" s="30">
        <v>12</v>
      </c>
      <c r="E1418" s="30" t="s">
        <v>64</v>
      </c>
    </row>
    <row r="1419" spans="1:5" ht="14.25" customHeight="1">
      <c r="A1419" s="27">
        <v>41983</v>
      </c>
      <c r="B1419" s="28">
        <v>2079.37890237083</v>
      </c>
      <c r="C1419" s="29">
        <v>93.859166666666596</v>
      </c>
      <c r="D1419" s="30">
        <v>12</v>
      </c>
      <c r="E1419" s="30" t="s">
        <v>64</v>
      </c>
    </row>
    <row r="1420" spans="1:5" ht="14.25" customHeight="1">
      <c r="A1420" s="27">
        <v>41983.5</v>
      </c>
      <c r="B1420" s="28">
        <v>2727.84421164166</v>
      </c>
      <c r="C1420" s="29">
        <v>91.686666666666596</v>
      </c>
      <c r="D1420" s="30">
        <v>12</v>
      </c>
      <c r="E1420" s="30" t="s">
        <v>64</v>
      </c>
    </row>
    <row r="1421" spans="1:5" ht="14.25" customHeight="1">
      <c r="A1421" s="27">
        <v>41984</v>
      </c>
      <c r="B1421" s="28">
        <v>2275.3221316999902</v>
      </c>
      <c r="C1421" s="29">
        <v>93.885833333333295</v>
      </c>
      <c r="D1421" s="30">
        <v>12</v>
      </c>
      <c r="E1421" s="30" t="s">
        <v>64</v>
      </c>
    </row>
    <row r="1422" spans="1:5" ht="14.25" customHeight="1">
      <c r="A1422" s="27">
        <v>41984.5</v>
      </c>
      <c r="B1422" s="28">
        <v>2934.10397338333</v>
      </c>
      <c r="C1422" s="29">
        <v>93.326666666666597</v>
      </c>
      <c r="D1422" s="30">
        <v>12</v>
      </c>
      <c r="E1422" s="30" t="s">
        <v>64</v>
      </c>
    </row>
    <row r="1423" spans="1:5" ht="14.25" customHeight="1">
      <c r="A1423" s="27">
        <v>41985</v>
      </c>
      <c r="B1423" s="28">
        <v>2528.1358425708299</v>
      </c>
      <c r="C1423" s="29">
        <v>94.9375</v>
      </c>
      <c r="D1423" s="30">
        <v>12</v>
      </c>
      <c r="E1423" s="30" t="s">
        <v>64</v>
      </c>
    </row>
    <row r="1424" spans="1:5" ht="14.25" customHeight="1">
      <c r="A1424" s="27">
        <v>41985.5</v>
      </c>
      <c r="B1424" s="28">
        <v>3237.7991635416602</v>
      </c>
      <c r="C1424" s="29">
        <v>94.245833333333294</v>
      </c>
      <c r="D1424" s="30">
        <v>12</v>
      </c>
      <c r="E1424" s="30" t="s">
        <v>64</v>
      </c>
    </row>
    <row r="1425" spans="1:5" ht="14.25" customHeight="1">
      <c r="A1425" s="27">
        <v>41986</v>
      </c>
      <c r="B1425" s="28">
        <v>2579.88358816249</v>
      </c>
      <c r="C1425" s="29">
        <v>89.978333333333296</v>
      </c>
      <c r="D1425" s="30">
        <v>12</v>
      </c>
      <c r="E1425" s="30" t="s">
        <v>64</v>
      </c>
    </row>
    <row r="1426" spans="1:5" ht="14.25" customHeight="1">
      <c r="A1426" s="27">
        <v>41986.5</v>
      </c>
      <c r="B1426" s="28">
        <v>3354.06702878333</v>
      </c>
      <c r="C1426" s="29">
        <v>93.031666666666595</v>
      </c>
      <c r="D1426" s="30">
        <v>12</v>
      </c>
      <c r="E1426" s="30" t="s">
        <v>64</v>
      </c>
    </row>
    <row r="1427" spans="1:5" ht="14.25" customHeight="1">
      <c r="A1427" s="27">
        <v>41987</v>
      </c>
      <c r="B1427" s="28">
        <v>2559.6294510166599</v>
      </c>
      <c r="C1427" s="29">
        <v>92.2708333333333</v>
      </c>
      <c r="D1427" s="30">
        <v>12</v>
      </c>
      <c r="E1427" s="30" t="s">
        <v>64</v>
      </c>
    </row>
    <row r="1428" spans="1:5" ht="14.25" customHeight="1">
      <c r="A1428" s="27">
        <v>41987.5</v>
      </c>
      <c r="B1428" s="28">
        <v>3264.2371815874999</v>
      </c>
      <c r="C1428" s="29">
        <v>93.975833333333298</v>
      </c>
      <c r="D1428" s="30">
        <v>12</v>
      </c>
      <c r="E1428" s="30" t="s">
        <v>64</v>
      </c>
    </row>
    <row r="1429" spans="1:5" ht="14.25" customHeight="1">
      <c r="A1429" s="27">
        <v>41988</v>
      </c>
      <c r="B1429" s="28">
        <v>2490.9887963749902</v>
      </c>
      <c r="C1429" s="29">
        <v>91.39</v>
      </c>
      <c r="D1429" s="30">
        <v>12</v>
      </c>
      <c r="E1429" s="30" t="s">
        <v>64</v>
      </c>
    </row>
    <row r="1430" spans="1:5" ht="14.25" customHeight="1">
      <c r="A1430" s="27">
        <v>41988.5</v>
      </c>
      <c r="B1430" s="28">
        <v>3251.3771467833299</v>
      </c>
      <c r="C1430" s="29">
        <v>89.696666666666601</v>
      </c>
      <c r="D1430" s="30">
        <v>12</v>
      </c>
      <c r="E1430" s="30" t="s">
        <v>64</v>
      </c>
    </row>
    <row r="1431" spans="1:5" ht="14.25" customHeight="1">
      <c r="A1431" s="27">
        <v>41989</v>
      </c>
      <c r="B1431" s="28">
        <v>2665.4244438291598</v>
      </c>
      <c r="C1431" s="29">
        <v>94.949166666666599</v>
      </c>
      <c r="D1431" s="30">
        <v>12</v>
      </c>
      <c r="E1431" s="30" t="s">
        <v>64</v>
      </c>
    </row>
    <row r="1432" spans="1:5" ht="14.25" customHeight="1">
      <c r="A1432" s="27">
        <v>41989.5</v>
      </c>
      <c r="B1432" s="28">
        <v>3741.0290686124899</v>
      </c>
      <c r="C1432" s="29">
        <v>93.538333333333298</v>
      </c>
      <c r="D1432" s="30">
        <v>12</v>
      </c>
      <c r="E1432" s="30" t="s">
        <v>64</v>
      </c>
    </row>
    <row r="1433" spans="1:5" ht="14.25" customHeight="1">
      <c r="A1433" s="27">
        <v>41990</v>
      </c>
      <c r="B1433" s="28">
        <v>2649.4351034708302</v>
      </c>
      <c r="C1433" s="29">
        <v>93.586666666666602</v>
      </c>
      <c r="D1433" s="30">
        <v>12</v>
      </c>
      <c r="E1433" s="30" t="s">
        <v>64</v>
      </c>
    </row>
    <row r="1434" spans="1:5" ht="14.25" customHeight="1">
      <c r="A1434" s="27">
        <v>41990.5</v>
      </c>
      <c r="B1434" s="28">
        <v>2959.3260986374898</v>
      </c>
      <c r="C1434" s="29">
        <v>91.453333333333305</v>
      </c>
      <c r="D1434" s="30">
        <v>12</v>
      </c>
      <c r="E1434" s="30" t="s">
        <v>64</v>
      </c>
    </row>
    <row r="1435" spans="1:5" ht="14.25" customHeight="1">
      <c r="A1435" s="27">
        <v>41991</v>
      </c>
      <c r="B1435" s="28">
        <v>2373.5209118875</v>
      </c>
      <c r="C1435" s="29">
        <v>92.62</v>
      </c>
      <c r="D1435" s="30">
        <v>12</v>
      </c>
      <c r="E1435" s="30" t="s">
        <v>64</v>
      </c>
    </row>
    <row r="1436" spans="1:5" ht="14.25" customHeight="1">
      <c r="A1436" s="27">
        <v>41991.5</v>
      </c>
      <c r="B1436" s="28">
        <v>2643.75417673333</v>
      </c>
      <c r="C1436" s="29">
        <v>95.298333333333304</v>
      </c>
      <c r="D1436" s="30">
        <v>12</v>
      </c>
      <c r="E1436" s="30" t="s">
        <v>64</v>
      </c>
    </row>
    <row r="1437" spans="1:5" ht="14.25" customHeight="1">
      <c r="A1437" s="27">
        <v>41992</v>
      </c>
      <c r="B1437" s="28">
        <v>2349.5559309416599</v>
      </c>
      <c r="C1437" s="29">
        <v>92.412499999999994</v>
      </c>
      <c r="D1437" s="30">
        <v>12</v>
      </c>
      <c r="E1437" s="30" t="s">
        <v>64</v>
      </c>
    </row>
    <row r="1438" spans="1:5" ht="14.25" customHeight="1">
      <c r="A1438" s="27">
        <v>41992.5</v>
      </c>
      <c r="B1438" s="28">
        <v>2650.2210921333299</v>
      </c>
      <c r="C1438" s="29">
        <v>90.366666666666603</v>
      </c>
      <c r="D1438" s="30">
        <v>12</v>
      </c>
      <c r="E1438" s="30" t="s">
        <v>64</v>
      </c>
    </row>
    <row r="1439" spans="1:5" ht="14.25" customHeight="1">
      <c r="A1439" s="27">
        <v>41993</v>
      </c>
      <c r="B1439" s="28">
        <v>2229.1072341291601</v>
      </c>
      <c r="C1439" s="29">
        <v>92.250833333333304</v>
      </c>
      <c r="D1439" s="30">
        <v>12</v>
      </c>
      <c r="E1439" s="30" t="s">
        <v>64</v>
      </c>
    </row>
    <row r="1440" spans="1:5" ht="14.25" customHeight="1">
      <c r="A1440" s="27">
        <v>41993.5</v>
      </c>
      <c r="B1440" s="28">
        <v>2575.2386780583302</v>
      </c>
      <c r="C1440" s="29">
        <v>91.97</v>
      </c>
      <c r="D1440" s="30">
        <v>12</v>
      </c>
      <c r="E1440" s="30" t="s">
        <v>64</v>
      </c>
    </row>
    <row r="1441" spans="1:5" ht="14.25" customHeight="1">
      <c r="A1441" s="27">
        <v>41994</v>
      </c>
      <c r="B1441" s="28">
        <v>2011.6750117916599</v>
      </c>
      <c r="C1441" s="29">
        <v>93.757499999999993</v>
      </c>
      <c r="D1441" s="30">
        <v>12</v>
      </c>
      <c r="E1441" s="30" t="s">
        <v>64</v>
      </c>
    </row>
    <row r="1442" spans="1:5" ht="14.25" customHeight="1">
      <c r="A1442" s="27">
        <v>41994.5</v>
      </c>
      <c r="B1442" s="28">
        <v>2307.4126483291602</v>
      </c>
      <c r="C1442" s="29">
        <v>95.6458333333333</v>
      </c>
      <c r="D1442" s="30">
        <v>12</v>
      </c>
      <c r="E1442" s="30" t="s">
        <v>64</v>
      </c>
    </row>
    <row r="1443" spans="1:5" ht="14.25" customHeight="1">
      <c r="A1443" s="27">
        <v>41995</v>
      </c>
      <c r="B1443" s="28">
        <v>1953.2140380416599</v>
      </c>
      <c r="C1443" s="29">
        <v>92.878333333333302</v>
      </c>
      <c r="D1443" s="30">
        <v>12</v>
      </c>
      <c r="E1443" s="30" t="s">
        <v>64</v>
      </c>
    </row>
    <row r="1444" spans="1:5" ht="14.25" customHeight="1">
      <c r="A1444" s="27">
        <v>41995.5</v>
      </c>
      <c r="B1444" s="28">
        <v>2361.0739734083299</v>
      </c>
      <c r="C1444" s="29">
        <v>92.855833333333294</v>
      </c>
      <c r="D1444" s="30">
        <v>12</v>
      </c>
      <c r="E1444" s="30" t="s">
        <v>64</v>
      </c>
    </row>
    <row r="1445" spans="1:5" ht="14.25" customHeight="1">
      <c r="A1445" s="27">
        <v>41996</v>
      </c>
      <c r="B1445" s="28">
        <v>2209.59354426666</v>
      </c>
      <c r="C1445" s="29">
        <v>93.114999999999995</v>
      </c>
      <c r="D1445" s="30">
        <v>12</v>
      </c>
      <c r="E1445" s="30" t="s">
        <v>64</v>
      </c>
    </row>
    <row r="1446" spans="1:5" ht="14.25" customHeight="1">
      <c r="A1446" s="27">
        <v>41996.5</v>
      </c>
      <c r="B1446" s="28">
        <v>2695.2328788791601</v>
      </c>
      <c r="C1446" s="29">
        <v>92.212499999999906</v>
      </c>
      <c r="D1446" s="30">
        <v>12</v>
      </c>
      <c r="E1446" s="30" t="s">
        <v>64</v>
      </c>
    </row>
    <row r="1447" spans="1:5" ht="14.25" customHeight="1">
      <c r="A1447" s="27">
        <v>41997</v>
      </c>
      <c r="B1447" s="28">
        <v>2273.2429503499998</v>
      </c>
      <c r="C1447" s="29">
        <v>93.219166666666595</v>
      </c>
      <c r="D1447" s="30">
        <v>12</v>
      </c>
      <c r="E1447" s="30" t="s">
        <v>64</v>
      </c>
    </row>
    <row r="1448" spans="1:5" ht="14.25" customHeight="1">
      <c r="A1448" s="27">
        <v>41997.5</v>
      </c>
      <c r="B1448" s="28">
        <v>2567.2627502791602</v>
      </c>
      <c r="C1448" s="29">
        <v>93.787499999999895</v>
      </c>
      <c r="D1448" s="30">
        <v>12</v>
      </c>
      <c r="E1448" s="30" t="s">
        <v>64</v>
      </c>
    </row>
    <row r="1449" spans="1:5" ht="14.25" customHeight="1">
      <c r="A1449" s="27">
        <v>41998</v>
      </c>
      <c r="B1449" s="28">
        <v>2067.9224790958301</v>
      </c>
      <c r="C1449" s="29">
        <v>94.329999999999899</v>
      </c>
      <c r="D1449" s="30">
        <v>12</v>
      </c>
      <c r="E1449" s="30" t="s">
        <v>64</v>
      </c>
    </row>
    <row r="1450" spans="1:5" ht="14.25" customHeight="1">
      <c r="A1450" s="27">
        <v>41998.5</v>
      </c>
      <c r="B1450" s="28">
        <v>2223.43608991666</v>
      </c>
      <c r="C1450" s="29">
        <v>95.224166666666605</v>
      </c>
      <c r="D1450" s="30">
        <v>12</v>
      </c>
      <c r="E1450" s="30" t="s">
        <v>64</v>
      </c>
    </row>
    <row r="1451" spans="1:5" ht="14.25" customHeight="1">
      <c r="A1451" s="27">
        <v>41999</v>
      </c>
      <c r="B1451" s="28">
        <v>1903.0920479833301</v>
      </c>
      <c r="C1451" s="29">
        <v>92.940833333333302</v>
      </c>
      <c r="D1451" s="30">
        <v>12</v>
      </c>
      <c r="E1451" s="30" t="s">
        <v>64</v>
      </c>
    </row>
    <row r="1452" spans="1:5" ht="14.25" customHeight="1">
      <c r="A1452" s="27">
        <v>41999.5</v>
      </c>
      <c r="B1452" s="28">
        <v>2306.4151266624899</v>
      </c>
      <c r="C1452" s="29">
        <v>90.131666666666604</v>
      </c>
      <c r="D1452" s="30">
        <v>12</v>
      </c>
      <c r="E1452" s="30" t="s">
        <v>64</v>
      </c>
    </row>
    <row r="1453" spans="1:5" ht="14.25" customHeight="1">
      <c r="A1453" s="27">
        <v>42000</v>
      </c>
      <c r="B1453" s="28">
        <v>2159.7068845916601</v>
      </c>
      <c r="C1453" s="29">
        <v>90.2141666666666</v>
      </c>
      <c r="D1453" s="30">
        <v>12</v>
      </c>
      <c r="E1453" s="30" t="s">
        <v>64</v>
      </c>
    </row>
    <row r="1454" spans="1:5" ht="14.25" customHeight="1">
      <c r="A1454" s="27">
        <v>42000.5</v>
      </c>
      <c r="B1454" s="28">
        <v>2454.2576683458301</v>
      </c>
      <c r="C1454" s="29">
        <v>91.858333333333306</v>
      </c>
      <c r="D1454" s="30">
        <v>12</v>
      </c>
      <c r="E1454" s="30" t="s">
        <v>64</v>
      </c>
    </row>
    <row r="1455" spans="1:5" ht="14.25" customHeight="1">
      <c r="A1455" s="27">
        <v>42001</v>
      </c>
      <c r="B1455" s="28">
        <v>2020.5694791727201</v>
      </c>
      <c r="C1455" s="29">
        <v>96.48</v>
      </c>
      <c r="D1455" s="30">
        <v>12</v>
      </c>
      <c r="E1455" s="30" t="s">
        <v>64</v>
      </c>
    </row>
    <row r="1456" spans="1:5" ht="14.25" customHeight="1">
      <c r="A1456" s="27">
        <v>42001.5</v>
      </c>
      <c r="B1456" s="28">
        <v>2363.03645631666</v>
      </c>
      <c r="C1456" s="29">
        <v>96.315833333333302</v>
      </c>
      <c r="D1456" s="30">
        <v>12</v>
      </c>
      <c r="E1456" s="30" t="s">
        <v>64</v>
      </c>
    </row>
    <row r="1457" spans="1:8" ht="14.25" customHeight="1">
      <c r="A1457" s="27">
        <v>42002</v>
      </c>
      <c r="B1457" s="28">
        <v>1970.46141897499</v>
      </c>
      <c r="C1457" s="29">
        <v>95.259166666666601</v>
      </c>
      <c r="D1457" s="30">
        <v>12</v>
      </c>
      <c r="E1457" s="30" t="s">
        <v>64</v>
      </c>
    </row>
    <row r="1458" spans="1:8" ht="14.25" customHeight="1">
      <c r="A1458" s="27">
        <v>42002.5</v>
      </c>
      <c r="B1458" s="28">
        <v>2549.5566624166599</v>
      </c>
      <c r="C1458" s="29">
        <v>95.25</v>
      </c>
      <c r="D1458" s="30">
        <v>12</v>
      </c>
      <c r="E1458" s="30" t="s">
        <v>64</v>
      </c>
    </row>
    <row r="1459" spans="1:8" ht="14.25" customHeight="1">
      <c r="A1459" s="27">
        <v>42003</v>
      </c>
      <c r="B1459" s="28">
        <v>2301.8357706833299</v>
      </c>
      <c r="C1459" s="29">
        <v>94.122500000000002</v>
      </c>
      <c r="D1459" s="30">
        <v>12</v>
      </c>
      <c r="E1459" s="30" t="s">
        <v>64</v>
      </c>
    </row>
    <row r="1460" spans="1:8" ht="14.25" customHeight="1">
      <c r="A1460" s="27">
        <v>42003.5</v>
      </c>
      <c r="B1460" s="28">
        <v>2660.8662708624902</v>
      </c>
      <c r="C1460" s="29">
        <v>92.79</v>
      </c>
      <c r="D1460" s="30">
        <v>12</v>
      </c>
      <c r="E1460" s="30" t="s">
        <v>64</v>
      </c>
    </row>
    <row r="1461" spans="1:8" ht="14.25" customHeight="1">
      <c r="A1461" s="27">
        <v>42004</v>
      </c>
      <c r="B1461" s="28">
        <v>2197.6303354583301</v>
      </c>
      <c r="C1461" s="29">
        <v>90.688333333333304</v>
      </c>
      <c r="D1461" s="30">
        <v>12</v>
      </c>
      <c r="E1461" s="30" t="s">
        <v>64</v>
      </c>
    </row>
    <row r="1462" spans="1:8" ht="14.25" customHeight="1">
      <c r="A1462" s="27">
        <v>42004.5</v>
      </c>
      <c r="B1462" s="28">
        <v>2379.96887625416</v>
      </c>
      <c r="C1462" s="29">
        <v>96.152500000000003</v>
      </c>
      <c r="D1462" s="30">
        <v>12</v>
      </c>
      <c r="E1462" s="30" t="s">
        <v>64</v>
      </c>
      <c r="H1462" s="162"/>
    </row>
  </sheetData>
  <pageMargins left="0.7" right="0.7" top="0.75" bottom="0.75" header="0" footer="0"/>
  <pageSetup orientation="landscape"/>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5E0B3"/>
  </sheetPr>
  <dimension ref="A1:Z1000"/>
  <sheetViews>
    <sheetView showGridLines="0" topLeftCell="A43" zoomScale="125" zoomScaleNormal="125" zoomScalePageLayoutView="125" workbookViewId="0">
      <selection activeCell="J57" sqref="J57:N57"/>
    </sheetView>
  </sheetViews>
  <sheetFormatPr baseColWidth="10" defaultColWidth="14.5" defaultRowHeight="15" customHeight="1" x14ac:dyDescent="0"/>
  <cols>
    <col min="1" max="1" width="11" customWidth="1"/>
    <col min="2" max="2" width="35.5" customWidth="1"/>
    <col min="3" max="3" width="26.8320312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18.5" customWidth="1"/>
    <col min="19" max="26" width="8.6640625" customWidth="1"/>
  </cols>
  <sheetData>
    <row r="1" spans="1:26" ht="27.75" customHeight="1">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6" ht="27.75" customHeight="1">
      <c r="A2" s="7" t="s">
        <v>66</v>
      </c>
      <c r="B2" s="7"/>
      <c r="C2" s="7"/>
      <c r="D2" s="7"/>
      <c r="E2" s="7"/>
      <c r="F2" s="7"/>
      <c r="G2" s="7"/>
      <c r="H2" s="7"/>
      <c r="I2" s="7"/>
      <c r="J2" s="7"/>
      <c r="K2" s="7"/>
      <c r="L2" s="7"/>
      <c r="M2" s="7"/>
      <c r="N2" s="7"/>
      <c r="O2" s="7"/>
      <c r="P2" s="7"/>
      <c r="Q2" s="7"/>
      <c r="R2" s="7"/>
      <c r="S2" s="7"/>
      <c r="T2" s="7"/>
      <c r="U2" s="7"/>
      <c r="V2" s="7"/>
      <c r="W2" s="7"/>
      <c r="X2" s="7"/>
      <c r="Y2" s="7"/>
      <c r="Z2" s="7"/>
    </row>
    <row r="3" spans="1:26" ht="27.75" customHeight="1">
      <c r="A3" s="7" t="s">
        <v>67</v>
      </c>
      <c r="B3" s="7"/>
      <c r="C3" s="7"/>
      <c r="D3" s="7"/>
      <c r="E3" s="7"/>
      <c r="F3" s="7"/>
      <c r="G3" s="7"/>
      <c r="H3" s="7"/>
      <c r="I3" s="7"/>
      <c r="J3" s="7"/>
      <c r="K3" s="7"/>
      <c r="L3" s="7"/>
      <c r="M3" s="7"/>
      <c r="N3" s="7"/>
      <c r="O3" s="7"/>
      <c r="P3" s="7"/>
      <c r="Q3" s="7"/>
      <c r="R3" s="7"/>
      <c r="S3" s="7"/>
      <c r="T3" s="7"/>
      <c r="U3" s="7"/>
      <c r="V3" s="7"/>
      <c r="W3" s="7"/>
      <c r="X3" s="7"/>
      <c r="Y3" s="7"/>
      <c r="Z3" s="7"/>
    </row>
    <row r="4" spans="1:26" ht="27.75" customHeight="1">
      <c r="A4" s="7" t="s">
        <v>68</v>
      </c>
      <c r="B4" s="7"/>
      <c r="C4" s="7"/>
      <c r="D4" s="7"/>
      <c r="E4" s="7"/>
      <c r="F4" s="7"/>
      <c r="G4" s="7"/>
      <c r="H4" s="7"/>
      <c r="I4" s="7"/>
      <c r="J4" s="7"/>
      <c r="K4" s="7"/>
      <c r="L4" s="7"/>
      <c r="M4" s="7"/>
      <c r="N4" s="7"/>
      <c r="O4" s="7"/>
      <c r="P4" s="7"/>
      <c r="Q4" s="7"/>
      <c r="R4" s="7"/>
      <c r="S4" s="7"/>
      <c r="T4" s="7"/>
      <c r="U4" s="7"/>
      <c r="V4" s="7"/>
      <c r="W4" s="7"/>
      <c r="X4" s="7"/>
      <c r="Y4" s="7"/>
      <c r="Z4" s="7"/>
    </row>
    <row r="5" spans="1:26" ht="27.75" customHeight="1">
      <c r="A5" s="7" t="s">
        <v>69</v>
      </c>
      <c r="B5" s="7"/>
      <c r="C5" s="7"/>
      <c r="D5" s="7"/>
      <c r="E5" s="7"/>
      <c r="F5" s="7"/>
      <c r="G5" s="7"/>
      <c r="H5" s="7"/>
      <c r="I5" s="7"/>
      <c r="J5" s="7"/>
      <c r="K5" s="7"/>
      <c r="L5" s="7"/>
      <c r="M5" s="7"/>
      <c r="N5" s="7"/>
      <c r="O5" s="7"/>
      <c r="P5" s="7"/>
      <c r="Q5" s="7"/>
      <c r="R5" s="7"/>
      <c r="S5" s="7"/>
      <c r="T5" s="7"/>
      <c r="U5" s="7"/>
      <c r="V5" s="7"/>
      <c r="W5" s="7"/>
      <c r="X5" s="7"/>
      <c r="Y5" s="7"/>
      <c r="Z5" s="7"/>
    </row>
    <row r="6" spans="1:26" ht="27.75" customHeight="1">
      <c r="A6" s="168" t="s">
        <v>70</v>
      </c>
      <c r="B6" s="169"/>
      <c r="C6" s="169"/>
      <c r="D6" s="169"/>
      <c r="E6" s="169"/>
      <c r="F6" s="169"/>
      <c r="G6" s="169"/>
      <c r="H6" s="169"/>
      <c r="I6" s="169"/>
      <c r="J6" s="169"/>
      <c r="K6" s="169"/>
      <c r="L6" s="169"/>
      <c r="M6" s="169"/>
      <c r="N6" s="169"/>
      <c r="O6" s="169"/>
      <c r="P6" s="7"/>
      <c r="Q6" s="7"/>
      <c r="R6" s="7"/>
      <c r="S6" s="7"/>
      <c r="T6" s="7"/>
      <c r="U6" s="7"/>
      <c r="V6" s="7"/>
      <c r="W6" s="7"/>
      <c r="X6" s="7"/>
      <c r="Y6" s="7"/>
      <c r="Z6" s="7"/>
    </row>
    <row r="7" spans="1:26" ht="18.75" customHeight="1">
      <c r="A7" s="168" t="s">
        <v>71</v>
      </c>
      <c r="B7" s="169"/>
      <c r="C7" s="169"/>
      <c r="D7" s="169"/>
      <c r="E7" s="169"/>
      <c r="F7" s="169"/>
      <c r="G7" s="169"/>
      <c r="H7" s="169"/>
      <c r="I7" s="169"/>
      <c r="J7" s="169"/>
      <c r="K7" s="169"/>
      <c r="L7" s="169"/>
      <c r="M7" s="169"/>
      <c r="N7" s="169"/>
      <c r="O7" s="169"/>
      <c r="P7" s="7"/>
      <c r="Q7" s="7"/>
      <c r="R7" s="7"/>
      <c r="S7" s="7"/>
      <c r="T7" s="7"/>
      <c r="U7" s="7"/>
      <c r="V7" s="7"/>
      <c r="W7" s="7"/>
      <c r="X7" s="7"/>
      <c r="Y7" s="7"/>
      <c r="Z7" s="7"/>
    </row>
    <row r="8" spans="1:26" ht="27.75" customHeight="1">
      <c r="A8" s="34" t="s">
        <v>72</v>
      </c>
      <c r="B8" s="7"/>
      <c r="C8" s="7"/>
      <c r="D8" s="7"/>
      <c r="E8" s="7"/>
      <c r="F8" s="7"/>
      <c r="G8" s="7"/>
      <c r="H8" s="7"/>
      <c r="I8" s="7"/>
      <c r="J8" s="7"/>
      <c r="K8" s="7"/>
      <c r="L8" s="7"/>
      <c r="M8" s="7"/>
      <c r="N8" s="7"/>
      <c r="O8" s="7"/>
      <c r="P8" s="7"/>
      <c r="Q8" s="7"/>
      <c r="R8" s="7"/>
      <c r="S8" s="7"/>
      <c r="T8" s="7"/>
      <c r="U8" s="7"/>
      <c r="V8" s="7"/>
      <c r="W8" s="7"/>
      <c r="X8" s="7"/>
      <c r="Y8" s="7"/>
      <c r="Z8" s="7"/>
    </row>
    <row r="9" spans="1:26" ht="27.75" customHeight="1">
      <c r="A9" s="7" t="s">
        <v>73</v>
      </c>
      <c r="B9" s="7"/>
      <c r="C9" s="7"/>
      <c r="D9" s="7"/>
      <c r="E9" s="7"/>
      <c r="F9" s="7"/>
      <c r="G9" s="7"/>
      <c r="H9" s="7"/>
      <c r="I9" s="7"/>
      <c r="J9" s="7"/>
      <c r="K9" s="7"/>
      <c r="L9" s="7"/>
      <c r="M9" s="7"/>
      <c r="N9" s="7"/>
      <c r="O9" s="7"/>
      <c r="P9" s="7"/>
      <c r="Q9" s="7"/>
      <c r="R9" s="7"/>
      <c r="S9" s="7"/>
      <c r="T9" s="7"/>
      <c r="U9" s="7"/>
      <c r="V9" s="7"/>
      <c r="W9" s="7"/>
      <c r="X9" s="7"/>
      <c r="Y9" s="7"/>
      <c r="Z9" s="7"/>
    </row>
    <row r="10" spans="1:26" ht="27.75" customHeight="1">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c r="A11" s="170" t="s">
        <v>75</v>
      </c>
      <c r="B11" s="171"/>
      <c r="C11" s="171"/>
      <c r="D11" s="171"/>
      <c r="E11" s="171"/>
      <c r="F11" s="171"/>
      <c r="G11" s="171"/>
      <c r="H11" s="171"/>
      <c r="I11" s="171"/>
      <c r="J11" s="171"/>
      <c r="K11" s="171"/>
      <c r="L11" s="171"/>
      <c r="M11" s="171"/>
      <c r="N11" s="171"/>
      <c r="O11" s="171"/>
      <c r="P11" s="171"/>
      <c r="Q11" s="171"/>
      <c r="R11" s="171"/>
      <c r="S11" s="171"/>
      <c r="T11" s="171"/>
      <c r="U11" s="171"/>
      <c r="V11" s="171"/>
      <c r="W11" s="172"/>
      <c r="X11" s="35"/>
      <c r="Y11" s="35"/>
      <c r="Z11" s="35"/>
    </row>
    <row r="12" spans="1:26" ht="23.25" customHeight="1">
      <c r="A12" s="170" t="s">
        <v>76</v>
      </c>
      <c r="B12" s="171"/>
      <c r="C12" s="171"/>
      <c r="D12" s="171"/>
      <c r="E12" s="171"/>
      <c r="F12" s="171"/>
      <c r="G12" s="171"/>
      <c r="H12" s="171"/>
      <c r="I12" s="171"/>
      <c r="J12" s="171"/>
      <c r="K12" s="171"/>
      <c r="L12" s="171"/>
      <c r="M12" s="171"/>
      <c r="N12" s="171"/>
      <c r="O12" s="171"/>
      <c r="P12" s="171"/>
      <c r="Q12" s="171"/>
      <c r="R12" s="171"/>
      <c r="S12" s="171"/>
      <c r="T12" s="171"/>
      <c r="U12" s="171"/>
      <c r="V12" s="171"/>
      <c r="W12" s="172"/>
      <c r="X12" s="35"/>
      <c r="Y12" s="35"/>
      <c r="Z12" s="35"/>
    </row>
    <row r="13" spans="1:26" ht="27.75" customHeight="1">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6" ht="27.75" customHeight="1">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6" ht="27.75" customHeight="1">
      <c r="A15" s="41"/>
      <c r="B15" s="42" t="s">
        <v>79</v>
      </c>
      <c r="C15" s="43">
        <f>AVERAGEIFS('Water Trading Repository Table'!$C$3:$C$1462,'Water Trading Repository Table'!$D$3:$D$1462,'Economic Market Analysis'!C$14)</f>
        <v>86.391757235371969</v>
      </c>
      <c r="D15" s="43">
        <f>AVERAGEIFS('Water Trading Repository Table'!$C$3:$C$1462,'Water Trading Repository Table'!$D$3:$D$1462,'Economic Market Analysis'!D$14)</f>
        <v>86.829490475868141</v>
      </c>
      <c r="E15" s="43">
        <f>AVERAGEIFS('Water Trading Repository Table'!$C$3:$C$1462,'Water Trading Repository Table'!$D$3:$D$1462,'Economic Market Analysis'!E$14)</f>
        <v>81.49989122823844</v>
      </c>
      <c r="F15" s="43">
        <f>AVERAGEIFS('Water Trading Repository Table'!$C$3:$C$1462,'Water Trading Repository Table'!$D$3:$D$1462,'Economic Market Analysis'!F$14)</f>
        <v>72.569232168710826</v>
      </c>
      <c r="G15" s="43">
        <f>AVERAGEIFS('Water Trading Repository Table'!$C$3:$C$1462,'Water Trading Repository Table'!$D$3:$D$1462,'Economic Market Analysis'!G$14)</f>
        <v>71.259354341223244</v>
      </c>
      <c r="H15" s="43">
        <f>AVERAGEIFS('Water Trading Repository Table'!$C$3:$C$1462,'Water Trading Repository Table'!$D$3:$D$1462,'Economic Market Analysis'!H$14)</f>
        <v>72.156510799663252</v>
      </c>
      <c r="I15" s="43">
        <f>AVERAGEIFS('Water Trading Repository Table'!$C$3:$C$1462,'Water Trading Repository Table'!$D$3:$D$1462,'Economic Market Analysis'!I$14)</f>
        <v>76.602720430107496</v>
      </c>
      <c r="J15" s="43">
        <f>AVERAGEIFS('Water Trading Repository Table'!$C$3:$C$1462,'Water Trading Repository Table'!$D$3:$D$1462,'Economic Market Analysis'!J$14)</f>
        <v>74.932540098566292</v>
      </c>
      <c r="K15" s="43">
        <f>AVERAGEIFS('Water Trading Repository Table'!$C$3:$C$1462,'Water Trading Repository Table'!$D$3:$D$1462,'Economic Market Analysis'!K$14)</f>
        <v>74.066319823232305</v>
      </c>
      <c r="L15" s="43">
        <f>AVERAGEIFS('Water Trading Repository Table'!$C$3:$C$1462,'Water Trading Repository Table'!$D$3:$D$1462,'Economic Market Analysis'!L$14)</f>
        <v>75.093148943932377</v>
      </c>
      <c r="M15" s="43">
        <f>AVERAGEIFS('Water Trading Repository Table'!$C$3:$C$1462,'Water Trading Repository Table'!$D$3:$D$1462,'Economic Market Analysis'!M$14)</f>
        <v>73.700956254509322</v>
      </c>
      <c r="N15" s="43">
        <f>AVERAGEIFS('Water Trading Repository Table'!$C$3:$C$1462,'Water Trading Repository Table'!$D$3:$D$1462,'Economic Market Analysis'!N$14)</f>
        <v>74.376656830400748</v>
      </c>
      <c r="O15" s="44"/>
      <c r="P15" s="44"/>
      <c r="Q15" s="44"/>
      <c r="R15" s="44"/>
      <c r="S15" s="30"/>
      <c r="T15" s="30"/>
      <c r="U15" s="30"/>
      <c r="V15" s="30"/>
      <c r="W15" s="30"/>
      <c r="X15" s="30"/>
      <c r="Y15" s="30"/>
      <c r="Z15" s="30"/>
    </row>
    <row r="16" spans="1:26" ht="27.75" customHeight="1">
      <c r="A16" s="30"/>
      <c r="B16" s="42" t="s">
        <v>80</v>
      </c>
      <c r="C16" s="45">
        <f>AVERAGEIFS('Water Trading Repository Table'!$B$3:$B$1462,'Water Trading Repository Table'!$D$3:$D$1462,'Economic Market Analysis'!C$14)</f>
        <v>2298.1901589653967</v>
      </c>
      <c r="D16" s="45">
        <f>AVERAGEIFS('Water Trading Repository Table'!$B$3:$B$1462,'Water Trading Repository Table'!$D$3:$D$1462,'Economic Market Analysis'!D$14)</f>
        <v>2406.0918962111036</v>
      </c>
      <c r="E16" s="45">
        <f>AVERAGEIFS('Water Trading Repository Table'!$B$3:$B$1462,'Water Trading Repository Table'!$D$3:$D$1462,'Economic Market Analysis'!E$14)</f>
        <v>2127.8145432709766</v>
      </c>
      <c r="F16" s="45">
        <f>AVERAGEIFS('Water Trading Repository Table'!$B$3:$B$1462,'Water Trading Repository Table'!$D$3:$D$1462,'Economic Market Analysis'!F$14)</f>
        <v>2185.7997542263706</v>
      </c>
      <c r="G16" s="45">
        <f>AVERAGEIFS('Water Trading Repository Table'!$B$3:$B$1462,'Water Trading Repository Table'!$D$3:$D$1462,'Economic Market Analysis'!G$14)</f>
        <v>2145.7837188661065</v>
      </c>
      <c r="H16" s="45">
        <f>AVERAGEIFS('Water Trading Repository Table'!$B$3:$B$1462,'Water Trading Repository Table'!$D$3:$D$1462,'Economic Market Analysis'!H$14)</f>
        <v>2229.7496611442612</v>
      </c>
      <c r="I16" s="45">
        <f>AVERAGEIFS('Water Trading Repository Table'!$B$3:$B$1462,'Water Trading Repository Table'!$D$3:$D$1462,'Economic Market Analysis'!I$14)</f>
        <v>2283.0502472527673</v>
      </c>
      <c r="J16" s="45">
        <f>AVERAGEIFS('Water Trading Repository Table'!$B$3:$B$1462,'Water Trading Repository Table'!$D$3:$D$1462,'Economic Market Analysis'!J$14)</f>
        <v>2201.0592458815067</v>
      </c>
      <c r="K16" s="45">
        <f>AVERAGEIFS('Water Trading Repository Table'!$B$3:$B$1462,'Water Trading Repository Table'!$D$3:$D$1462,'Economic Market Analysis'!K$14)</f>
        <v>2153.3431850899528</v>
      </c>
      <c r="L16" s="45">
        <f>AVERAGEIFS('Water Trading Repository Table'!$B$3:$B$1462,'Water Trading Repository Table'!$D$3:$D$1462,'Economic Market Analysis'!L$14)</f>
        <v>2098.9913812617792</v>
      </c>
      <c r="M16" s="45">
        <f>AVERAGEIFS('Water Trading Repository Table'!$B$3:$B$1462,'Water Trading Repository Table'!$D$3:$D$1462,'Economic Market Analysis'!M$14)</f>
        <v>2200.9293289926659</v>
      </c>
      <c r="N16" s="45">
        <f>AVERAGEIFS('Water Trading Repository Table'!$B$3:$B$1462,'Water Trading Repository Table'!$D$3:$D$1462,'Economic Market Analysis'!N$14)</f>
        <v>2312.1995397611418</v>
      </c>
      <c r="O16" s="44"/>
      <c r="P16" s="44"/>
      <c r="Q16" s="44"/>
      <c r="R16" s="44"/>
      <c r="S16" s="30"/>
      <c r="T16" s="30"/>
      <c r="U16" s="30"/>
      <c r="V16" s="30"/>
      <c r="W16" s="30"/>
      <c r="X16" s="30"/>
      <c r="Y16" s="30"/>
      <c r="Z16" s="30"/>
    </row>
    <row r="17" spans="1:26" ht="27.75" customHeight="1">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26" ht="27.75" customHeight="1">
      <c r="A18" s="49" t="s">
        <v>64</v>
      </c>
      <c r="B18" s="42" t="s">
        <v>79</v>
      </c>
      <c r="C18" s="43">
        <f>AVERAGEIFS('Water Trading Repository Table'!$C$3:$C$1462,'Water Trading Repository Table'!$D$3:$D$1462,'Economic Market Analysis'!C$14, 'Water Trading Repository Table'!$E$3:$E$1462, "Hard")</f>
        <v>110.48381542382315</v>
      </c>
      <c r="D18" s="43">
        <f>AVERAGEIFS('Water Trading Repository Table'!$C$3:$C$1462,'Water Trading Repository Table'!$D$3:$D$1462,'Economic Market Analysis'!D$14, 'Water Trading Repository Table'!$E$3:$E$1462, "Hard")</f>
        <v>110.62720422979757</v>
      </c>
      <c r="E18" s="43">
        <f>AVERAGEIFS('Water Trading Repository Table'!$C$3:$C$1462,'Water Trading Repository Table'!$D$3:$D$1462,'Economic Market Analysis'!E$14, 'Water Trading Repository Table'!$E$3:$E$1462, "Hard")</f>
        <v>110.55818806730868</v>
      </c>
      <c r="F18" s="43">
        <f>AVERAGEIFS('Water Trading Repository Table'!$C$3:$C$1462,'Water Trading Repository Table'!$D$3:$D$1462,'Economic Market Analysis'!F$14, 'Water Trading Repository Table'!$E$3:$E$1462, "Hard")</f>
        <v>93.17518584656078</v>
      </c>
      <c r="G18" s="43">
        <f>AVERAGEIFS('Water Trading Repository Table'!$C$3:$C$1462,'Water Trading Repository Table'!$D$3:$D$1462,'Economic Market Analysis'!G$14, 'Water Trading Repository Table'!$E$3:$E$1462, "Hard")</f>
        <v>93.408910429176501</v>
      </c>
      <c r="H18" s="43">
        <f>AVERAGEIFS('Water Trading Repository Table'!$C$3:$C$1462,'Water Trading Repository Table'!$D$3:$D$1462,'Economic Market Analysis'!H$14, 'Water Trading Repository Table'!$E$3:$E$1462, "Hard")</f>
        <v>92.851211447811423</v>
      </c>
      <c r="I18" s="43">
        <f>AVERAGEIFS('Water Trading Repository Table'!$C$3:$C$1462,'Water Trading Repository Table'!$D$3:$D$1462,'Economic Market Analysis'!I$14, 'Water Trading Repository Table'!$E$3:$E$1462, "Hard")</f>
        <v>92.809567652329747</v>
      </c>
      <c r="J18" s="43">
        <f>AVERAGEIFS('Water Trading Repository Table'!$C$3:$C$1462,'Water Trading Repository Table'!$D$3:$D$1462,'Economic Market Analysis'!J$14, 'Water Trading Repository Table'!$E$3:$E$1462, "Hard")</f>
        <v>93.14548020527856</v>
      </c>
      <c r="K18" s="43">
        <f>AVERAGEIFS('Water Trading Repository Table'!$C$3:$C$1462,'Water Trading Repository Table'!$D$3:$D$1462,'Economic Market Analysis'!K$14, 'Water Trading Repository Table'!$E$3:$E$1462, "Hard")</f>
        <v>92.989220833333306</v>
      </c>
      <c r="L18" s="43">
        <f>AVERAGEIFS('Water Trading Repository Table'!$C$3:$C$1462,'Water Trading Repository Table'!$D$3:$D$1462,'Economic Market Analysis'!L$14, 'Water Trading Repository Table'!$E$3:$E$1462, "Hard")</f>
        <v>92.823577188940064</v>
      </c>
      <c r="M18" s="43">
        <f>AVERAGEIFS('Water Trading Repository Table'!$C$3:$C$1462,'Water Trading Repository Table'!$D$3:$D$1462,'Economic Market Analysis'!M$14, 'Water Trading Repository Table'!$E$3:$E$1462, "Hard")</f>
        <v>93.029854347041791</v>
      </c>
      <c r="N18" s="43">
        <f>AVERAGEIFS('Water Trading Repository Table'!$C$3:$C$1462,'Water Trading Repository Table'!$D$3:$D$1462,'Economic Market Analysis'!N$14, 'Water Trading Repository Table'!$E$3:$E$1462, "Hard")</f>
        <v>93.232935483870918</v>
      </c>
      <c r="O18" s="44"/>
      <c r="P18" s="44"/>
      <c r="Q18" s="44"/>
      <c r="R18" s="44"/>
      <c r="S18" s="30"/>
      <c r="T18" s="30"/>
      <c r="U18" s="30"/>
      <c r="V18" s="30"/>
      <c r="W18" s="30"/>
      <c r="X18" s="30"/>
      <c r="Y18" s="30"/>
      <c r="Z18" s="30"/>
    </row>
    <row r="19" spans="1:26" ht="27.75" customHeight="1">
      <c r="A19" s="30"/>
      <c r="B19" s="42" t="s">
        <v>82</v>
      </c>
      <c r="C19" s="45">
        <f>AVERAGEIFS('Water Trading Repository Table'!$B$3:$B$1462,'Water Trading Repository Table'!$D$3:$D$1462,'Economic Market Analysis'!C$14, 'Water Trading Repository Table'!$E$3:$E$1462, "Hard")</f>
        <v>2391.3758824827114</v>
      </c>
      <c r="D19" s="45">
        <f>AVERAGEIFS('Water Trading Repository Table'!$B$3:$B$1462,'Water Trading Repository Table'!$D$3:$D$1462,'Economic Market Analysis'!D$14, 'Water Trading Repository Table'!$E$3:$E$1462, "Hard")</f>
        <v>2533.2689003303749</v>
      </c>
      <c r="E19" s="45">
        <f>AVERAGEIFS('Water Trading Repository Table'!$B$3:$B$1462,'Water Trading Repository Table'!$D$3:$D$1462,'Economic Market Analysis'!E$14, 'Water Trading Repository Table'!$E$3:$E$1462, "Hard")</f>
        <v>2203.7442618771042</v>
      </c>
      <c r="F19" s="45">
        <f>AVERAGEIFS('Water Trading Repository Table'!$B$3:$B$1462,'Water Trading Repository Table'!$D$3:$D$1462,'Economic Market Analysis'!F$14, 'Water Trading Repository Table'!$E$3:$E$1462, "Hard")</f>
        <v>2349.5141185681864</v>
      </c>
      <c r="G19" s="45">
        <f>AVERAGEIFS('Water Trading Repository Table'!$B$3:$B$1462,'Water Trading Repository Table'!$D$3:$D$1462,'Economic Market Analysis'!G$14, 'Water Trading Repository Table'!$E$3:$E$1462, "Hard")</f>
        <v>2243.584512119523</v>
      </c>
      <c r="H19" s="45">
        <f>AVERAGEIFS('Water Trading Repository Table'!$B$3:$B$1462,'Water Trading Repository Table'!$D$3:$D$1462,'Economic Market Analysis'!H$14, 'Water Trading Repository Table'!$E$3:$E$1462, "Hard")</f>
        <v>2359.3149577593058</v>
      </c>
      <c r="I19" s="45">
        <f>AVERAGEIFS('Water Trading Repository Table'!$B$3:$B$1462,'Water Trading Repository Table'!$D$3:$D$1462,'Economic Market Analysis'!I$14, 'Water Trading Repository Table'!$E$3:$E$1462, "Hard")</f>
        <v>2443.2652008227428</v>
      </c>
      <c r="J19" s="45">
        <f>AVERAGEIFS('Water Trading Repository Table'!$B$3:$B$1462,'Water Trading Repository Table'!$D$3:$D$1462,'Economic Market Analysis'!J$14, 'Water Trading Repository Table'!$E$3:$E$1462, "Hard")</f>
        <v>2300.8485926974759</v>
      </c>
      <c r="K19" s="45">
        <f>AVERAGEIFS('Water Trading Repository Table'!$B$3:$B$1462,'Water Trading Repository Table'!$D$3:$D$1462,'Economic Market Analysis'!K$14, 'Water Trading Repository Table'!$E$3:$E$1462, "Hard")</f>
        <v>2261.3424374589526</v>
      </c>
      <c r="L19" s="45">
        <f>AVERAGEIFS('Water Trading Repository Table'!$B$3:$B$1462,'Water Trading Repository Table'!$D$3:$D$1462,'Economic Market Analysis'!L$14, 'Water Trading Repository Table'!$E$3:$E$1462, "Hard")</f>
        <v>2188.7956099697999</v>
      </c>
      <c r="M19" s="45">
        <f>AVERAGEIFS('Water Trading Repository Table'!$B$3:$B$1462,'Water Trading Repository Table'!$D$3:$D$1462,'Economic Market Analysis'!M$14, 'Water Trading Repository Table'!$E$3:$E$1462, "Hard")</f>
        <v>2303.4374718156046</v>
      </c>
      <c r="N19" s="45">
        <f>AVERAGEIFS('Water Trading Repository Table'!$B$3:$B$1462,'Water Trading Repository Table'!$D$3:$D$1462,'Economic Market Analysis'!N$14, 'Water Trading Repository Table'!$E$3:$E$1462, "Hard")</f>
        <v>2443.6005061474129</v>
      </c>
      <c r="O19" s="44"/>
      <c r="P19" s="44"/>
      <c r="Q19" s="44"/>
      <c r="R19" s="44"/>
      <c r="S19" s="30"/>
      <c r="T19" s="30"/>
      <c r="U19" s="30"/>
      <c r="V19" s="30"/>
      <c r="W19" s="30"/>
      <c r="X19" s="30"/>
      <c r="Y19" s="30"/>
      <c r="Z19" s="30"/>
    </row>
    <row r="20" spans="1:26" ht="27.75" customHeight="1">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row>
    <row r="21" spans="1:26" ht="27.75" customHeight="1">
      <c r="A21" s="49" t="s">
        <v>63</v>
      </c>
      <c r="B21" s="42" t="s">
        <v>79</v>
      </c>
      <c r="C21" s="43">
        <f>AVERAGEIFS('Water Trading Repository Table'!$C$3:$C$1462,'Water Trading Repository Table'!$D$3:$D$1462,'Economic Market Analysis'!C$14, 'Water Trading Repository Table'!$E$3:$E$1462, "Soft")</f>
        <v>62.299699046920772</v>
      </c>
      <c r="D21" s="43">
        <f>AVERAGEIFS('Water Trading Repository Table'!$C$3:$C$1462,'Water Trading Repository Table'!$D$3:$D$1462,'Economic Market Analysis'!D$14, 'Water Trading Repository Table'!$E$3:$E$1462, "Soft")</f>
        <v>63.031776721938691</v>
      </c>
      <c r="E21" s="43">
        <f>AVERAGEIFS('Water Trading Repository Table'!$C$3:$C$1462,'Water Trading Repository Table'!$D$3:$D$1462,'Economic Market Analysis'!E$14, 'Water Trading Repository Table'!$E$3:$E$1462, "Soft")</f>
        <v>52.441594389168138</v>
      </c>
      <c r="F21" s="43">
        <f>AVERAGEIFS('Water Trading Repository Table'!$C$3:$C$1462,'Water Trading Repository Table'!$D$3:$D$1462,'Economic Market Analysis'!F$14, 'Water Trading Repository Table'!$E$3:$E$1462, "Soft")</f>
        <v>51.963278490860944</v>
      </c>
      <c r="G21" s="43">
        <f>AVERAGEIFS('Water Trading Repository Table'!$C$3:$C$1462,'Water Trading Repository Table'!$D$3:$D$1462,'Economic Market Analysis'!G$14, 'Water Trading Repository Table'!$E$3:$E$1462, "Soft")</f>
        <v>49.10979825327</v>
      </c>
      <c r="H21" s="43">
        <f>AVERAGEIFS('Water Trading Repository Table'!$C$3:$C$1462,'Water Trading Repository Table'!$D$3:$D$1462,'Economic Market Analysis'!H$14, 'Water Trading Repository Table'!$E$3:$E$1462, "Soft")</f>
        <v>51.461810151515095</v>
      </c>
      <c r="I21" s="43">
        <f>AVERAGEIFS('Water Trading Repository Table'!$C$3:$C$1462,'Water Trading Repository Table'!$D$3:$D$1462,'Economic Market Analysis'!I$14, 'Water Trading Repository Table'!$E$3:$E$1462, "Soft")</f>
        <v>60.395873207885266</v>
      </c>
      <c r="J21" s="43">
        <f>AVERAGEIFS('Water Trading Repository Table'!$C$3:$C$1462,'Water Trading Repository Table'!$D$3:$D$1462,'Economic Market Analysis'!J$14, 'Water Trading Repository Table'!$E$3:$E$1462, "Soft")</f>
        <v>56.719599991853968</v>
      </c>
      <c r="K21" s="43">
        <f>AVERAGEIFS('Water Trading Repository Table'!$C$3:$C$1462,'Water Trading Repository Table'!$D$3:$D$1462,'Economic Market Analysis'!K$14, 'Water Trading Repository Table'!$E$3:$E$1462, "Soft")</f>
        <v>55.143418813131255</v>
      </c>
      <c r="L21" s="43">
        <f>AVERAGEIFS('Water Trading Repository Table'!$C$3:$C$1462,'Water Trading Repository Table'!$D$3:$D$1462,'Economic Market Analysis'!L$14, 'Water Trading Repository Table'!$E$3:$E$1462, "Soft")</f>
        <v>57.362720698924704</v>
      </c>
      <c r="M21" s="43">
        <f>AVERAGEIFS('Water Trading Repository Table'!$C$3:$C$1462,'Water Trading Repository Table'!$D$3:$D$1462,'Economic Market Analysis'!M$14, 'Water Trading Repository Table'!$E$3:$E$1462, "Soft")</f>
        <v>54.372058161976852</v>
      </c>
      <c r="N21" s="43">
        <f>AVERAGEIFS('Water Trading Repository Table'!$C$3:$C$1462,'Water Trading Repository Table'!$D$3:$D$1462,'Economic Market Analysis'!N$14, 'Water Trading Repository Table'!$E$3:$E$1462, "Soft")</f>
        <v>55.520378176930556</v>
      </c>
      <c r="O21" s="44"/>
      <c r="P21" s="44"/>
      <c r="Q21" s="44"/>
      <c r="R21" s="44"/>
      <c r="S21" s="30"/>
      <c r="T21" s="30"/>
      <c r="U21" s="30"/>
      <c r="V21" s="30"/>
      <c r="W21" s="30"/>
      <c r="X21" s="30"/>
      <c r="Y21" s="30"/>
      <c r="Z21" s="30"/>
    </row>
    <row r="22" spans="1:26" ht="27.75" customHeight="1">
      <c r="A22" s="30"/>
      <c r="B22" s="42" t="s">
        <v>84</v>
      </c>
      <c r="C22" s="45">
        <f>AVERAGEIFS('Water Trading Repository Table'!$B$3:$B$1462,'Water Trading Repository Table'!$D$3:$D$1462,'Economic Market Analysis'!C$14, 'Water Trading Repository Table'!$E$3:$E$1462, "Soft")</f>
        <v>2205.0044354480824</v>
      </c>
      <c r="D22" s="45">
        <f>AVERAGEIFS('Water Trading Repository Table'!$B$3:$B$1462,'Water Trading Repository Table'!$D$3:$D$1462,'Economic Market Analysis'!D$14, 'Water Trading Repository Table'!$E$3:$E$1462, "Soft")</f>
        <v>2278.9148920918328</v>
      </c>
      <c r="E22" s="45">
        <f>AVERAGEIFS('Water Trading Repository Table'!$B$3:$B$1462,'Water Trading Repository Table'!$D$3:$D$1462,'Economic Market Analysis'!E$14, 'Water Trading Repository Table'!$E$3:$E$1462, "Soft")</f>
        <v>2051.8848246648477</v>
      </c>
      <c r="F22" s="45">
        <f>AVERAGEIFS('Water Trading Repository Table'!$B$3:$B$1462,'Water Trading Repository Table'!$D$3:$D$1462,'Economic Market Analysis'!F$14, 'Water Trading Repository Table'!$E$3:$E$1462, "Soft")</f>
        <v>2022.0853898845555</v>
      </c>
      <c r="G22" s="45">
        <f>AVERAGEIFS('Water Trading Repository Table'!$B$3:$B$1462,'Water Trading Repository Table'!$D$3:$D$1462,'Economic Market Analysis'!G$14, 'Water Trading Repository Table'!$E$3:$E$1462, "Soft")</f>
        <v>2047.9829256126895</v>
      </c>
      <c r="H22" s="45">
        <f>AVERAGEIFS('Water Trading Repository Table'!$B$3:$B$1462,'Water Trading Repository Table'!$D$3:$D$1462,'Economic Market Analysis'!H$14, 'Water Trading Repository Table'!$E$3:$E$1462, "Soft")</f>
        <v>2100.1843645292161</v>
      </c>
      <c r="I22" s="45">
        <f>AVERAGEIFS('Water Trading Repository Table'!$B$3:$B$1462,'Water Trading Repository Table'!$D$3:$D$1462,'Economic Market Analysis'!I$14, 'Water Trading Repository Table'!$E$3:$E$1462, "Soft")</f>
        <v>2122.8352936827923</v>
      </c>
      <c r="J22" s="45">
        <f>AVERAGEIFS('Water Trading Repository Table'!$B$3:$B$1462,'Water Trading Repository Table'!$D$3:$D$1462,'Economic Market Analysis'!J$14, 'Water Trading Repository Table'!$E$3:$E$1462, "Soft")</f>
        <v>2101.2698990655363</v>
      </c>
      <c r="K22" s="45">
        <f>AVERAGEIFS('Water Trading Repository Table'!$B$3:$B$1462,'Water Trading Repository Table'!$D$3:$D$1462,'Economic Market Analysis'!K$14, 'Water Trading Repository Table'!$E$3:$E$1462, "Soft")</f>
        <v>2045.3439327209553</v>
      </c>
      <c r="L22" s="45">
        <f>AVERAGEIFS('Water Trading Repository Table'!$B$3:$B$1462,'Water Trading Repository Table'!$D$3:$D$1462,'Economic Market Analysis'!L$14, 'Water Trading Repository Table'!$E$3:$E$1462, "Soft")</f>
        <v>2009.1871525537595</v>
      </c>
      <c r="M22" s="45">
        <f>AVERAGEIFS('Water Trading Repository Table'!$B$3:$B$1462,'Water Trading Repository Table'!$D$3:$D$1462,'Economic Market Analysis'!M$14, 'Water Trading Repository Table'!$E$3:$E$1462, "Soft")</f>
        <v>2098.4211861697281</v>
      </c>
      <c r="N22" s="45">
        <f>AVERAGEIFS('Water Trading Repository Table'!$B$3:$B$1462,'Water Trading Repository Table'!$D$3:$D$1462,'Economic Market Analysis'!N$14, 'Water Trading Repository Table'!$E$3:$E$1462, "Soft")</f>
        <v>2180.7985733748733</v>
      </c>
      <c r="O22" s="44"/>
      <c r="P22" s="44"/>
      <c r="Q22" s="44"/>
      <c r="R22" s="44"/>
      <c r="S22" s="30"/>
      <c r="T22" s="30"/>
      <c r="U22" s="30"/>
      <c r="V22" s="30"/>
      <c r="W22" s="30"/>
      <c r="X22" s="30"/>
      <c r="Y22" s="30"/>
      <c r="Z22" s="30"/>
    </row>
    <row r="23" spans="1:26" ht="27.75" customHeight="1">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row>
    <row r="24" spans="1:26" ht="27.75" customHeight="1">
      <c r="A24" s="50" t="s">
        <v>85</v>
      </c>
      <c r="B24" s="51"/>
      <c r="C24" s="51" t="s">
        <v>247</v>
      </c>
      <c r="D24" s="51"/>
      <c r="E24" s="51"/>
      <c r="F24" s="50"/>
      <c r="G24" s="50"/>
      <c r="H24" s="50"/>
      <c r="I24" s="50"/>
      <c r="J24" s="50"/>
      <c r="K24" s="50"/>
      <c r="L24" s="50"/>
      <c r="M24" s="50"/>
      <c r="N24" s="50"/>
      <c r="O24" s="50"/>
      <c r="P24" s="50"/>
      <c r="Q24" s="50"/>
      <c r="R24" s="50"/>
      <c r="S24" s="50"/>
      <c r="T24" s="50"/>
      <c r="U24" s="50"/>
      <c r="V24" s="50"/>
      <c r="W24" s="50"/>
      <c r="X24" s="50"/>
      <c r="Y24" s="50"/>
      <c r="Z24" s="50"/>
    </row>
    <row r="25" spans="1:26" ht="27.75" customHeight="1">
      <c r="A25" s="30"/>
      <c r="B25" s="30"/>
      <c r="C25" s="54"/>
      <c r="D25" s="30"/>
      <c r="E25" s="30"/>
      <c r="F25" s="30"/>
      <c r="G25" s="30"/>
      <c r="H25" s="30"/>
      <c r="I25" s="30"/>
      <c r="J25" s="30"/>
      <c r="K25" s="30"/>
      <c r="L25" s="30"/>
      <c r="M25" s="30"/>
      <c r="N25" s="30"/>
      <c r="O25" s="30"/>
      <c r="P25" s="30"/>
      <c r="Q25" s="30"/>
      <c r="R25" s="30"/>
      <c r="S25" s="30"/>
      <c r="T25" s="30"/>
      <c r="U25" s="30"/>
      <c r="V25" s="30"/>
      <c r="W25" s="30"/>
      <c r="X25" s="30"/>
      <c r="Y25" s="30"/>
      <c r="Z25" s="30"/>
    </row>
    <row r="26" spans="1:26" ht="102" customHeight="1">
      <c r="A26" s="170" t="s">
        <v>86</v>
      </c>
      <c r="B26" s="171"/>
      <c r="C26" s="171"/>
      <c r="D26" s="171"/>
      <c r="E26" s="171"/>
      <c r="F26" s="171"/>
      <c r="G26" s="171"/>
      <c r="H26" s="171"/>
      <c r="I26" s="171"/>
      <c r="J26" s="171"/>
      <c r="K26" s="171"/>
      <c r="L26" s="171"/>
      <c r="M26" s="171"/>
      <c r="N26" s="171"/>
      <c r="O26" s="171"/>
      <c r="P26" s="171"/>
      <c r="Q26" s="171"/>
      <c r="R26" s="171"/>
      <c r="S26" s="171"/>
      <c r="T26" s="171"/>
      <c r="U26" s="171"/>
      <c r="V26" s="172"/>
      <c r="W26" s="52"/>
      <c r="X26" s="53"/>
      <c r="Y26" s="53"/>
      <c r="Z26" s="53"/>
    </row>
    <row r="27" spans="1:26" ht="21" customHeight="1">
      <c r="A27" s="170"/>
      <c r="B27" s="171"/>
      <c r="C27" s="171"/>
      <c r="D27" s="171"/>
      <c r="E27" s="171"/>
      <c r="F27" s="171"/>
      <c r="G27" s="171"/>
      <c r="H27" s="171"/>
      <c r="I27" s="171"/>
      <c r="J27" s="171"/>
      <c r="K27" s="171"/>
      <c r="L27" s="171"/>
      <c r="M27" s="171"/>
      <c r="N27" s="171"/>
      <c r="O27" s="171"/>
      <c r="P27" s="171"/>
      <c r="Q27" s="171"/>
      <c r="R27" s="171"/>
      <c r="S27" s="171"/>
      <c r="T27" s="171"/>
      <c r="U27" s="171"/>
      <c r="V27" s="171"/>
      <c r="W27" s="172"/>
      <c r="X27" s="53"/>
      <c r="Y27" s="53"/>
      <c r="Z27" s="53"/>
    </row>
    <row r="28" spans="1:26" ht="27.75" customHeight="1">
      <c r="A28" s="36" t="s">
        <v>87</v>
      </c>
      <c r="B28" s="37"/>
      <c r="C28" s="37"/>
      <c r="D28" s="37"/>
      <c r="E28" s="48"/>
      <c r="F28" s="38"/>
      <c r="G28" s="38"/>
      <c r="H28" s="38"/>
      <c r="I28" s="38"/>
      <c r="J28" s="38"/>
      <c r="K28" s="38"/>
      <c r="L28" s="38"/>
      <c r="M28" s="38"/>
      <c r="N28" s="38"/>
      <c r="O28" s="38"/>
      <c r="P28" s="38"/>
      <c r="Q28" s="38"/>
      <c r="R28" s="48"/>
      <c r="S28" s="48"/>
      <c r="T28" s="48"/>
      <c r="U28" s="48"/>
      <c r="V28" s="48"/>
      <c r="W28" s="48"/>
      <c r="X28" s="48"/>
      <c r="Y28" s="48"/>
      <c r="Z28" s="48"/>
    </row>
    <row r="29" spans="1:26" ht="27.75" customHeight="1">
      <c r="A29" s="36" t="s">
        <v>88</v>
      </c>
      <c r="B29" s="37"/>
      <c r="C29" s="37"/>
      <c r="D29" s="37"/>
      <c r="E29" s="36" t="s">
        <v>89</v>
      </c>
      <c r="F29" s="48"/>
      <c r="G29" s="48"/>
      <c r="H29" s="48"/>
      <c r="I29" s="48"/>
      <c r="J29" s="48"/>
      <c r="K29" s="36" t="s">
        <v>90</v>
      </c>
      <c r="L29" s="48"/>
      <c r="M29" s="48"/>
      <c r="N29" s="48"/>
      <c r="O29" s="48"/>
      <c r="P29" s="48"/>
      <c r="Q29" s="48"/>
      <c r="R29" s="36"/>
      <c r="S29" s="48"/>
      <c r="T29" s="48"/>
      <c r="U29" s="48"/>
      <c r="V29" s="48"/>
      <c r="W29" s="48"/>
      <c r="X29" s="48"/>
      <c r="Y29" s="48"/>
      <c r="Z29" s="48"/>
    </row>
    <row r="30" spans="1:26" ht="27.75" customHeight="1">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row>
    <row r="31" spans="1:26" ht="27.75" customHeight="1">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row>
    <row r="32" spans="1:26" ht="27.75" customHeight="1">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row>
    <row r="33" spans="1:26" ht="27.75" customHeight="1">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row>
    <row r="34" spans="1:26" ht="27.75" customHeight="1">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row>
    <row r="35" spans="1:26" ht="27.75" customHeight="1">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row>
    <row r="36" spans="1:26" ht="27.75" customHeight="1">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26" ht="27.75" customHeight="1">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26" ht="27.75" customHeight="1">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26" ht="57" customHeight="1">
      <c r="A39" s="34" t="s">
        <v>91</v>
      </c>
      <c r="B39" s="16"/>
      <c r="C39" s="16"/>
      <c r="D39" s="16"/>
      <c r="E39" s="34" t="s">
        <v>91</v>
      </c>
      <c r="F39" s="44"/>
      <c r="G39" s="44"/>
      <c r="H39" s="44"/>
      <c r="I39" s="44"/>
      <c r="J39" s="34" t="s">
        <v>91</v>
      </c>
      <c r="K39" s="44"/>
      <c r="L39" s="44"/>
      <c r="M39" s="44"/>
      <c r="N39" s="44"/>
      <c r="O39" s="44"/>
      <c r="P39" s="44"/>
      <c r="Q39" s="44"/>
      <c r="R39" s="44"/>
      <c r="S39" s="30"/>
      <c r="T39" s="30"/>
      <c r="U39" s="30"/>
      <c r="V39" s="30"/>
      <c r="W39" s="30"/>
      <c r="X39" s="30"/>
      <c r="Y39" s="30"/>
      <c r="Z39" s="30"/>
    </row>
    <row r="40" spans="1:26" ht="36.75" customHeight="1">
      <c r="A40" s="173" t="s">
        <v>249</v>
      </c>
      <c r="B40" s="171"/>
      <c r="C40" s="172"/>
      <c r="D40" s="16"/>
      <c r="E40" s="173" t="s">
        <v>250</v>
      </c>
      <c r="F40" s="171"/>
      <c r="G40" s="171"/>
      <c r="H40" s="172"/>
      <c r="I40" s="44"/>
      <c r="J40" s="173" t="s">
        <v>248</v>
      </c>
      <c r="K40" s="171"/>
      <c r="L40" s="171"/>
      <c r="M40" s="171"/>
      <c r="N40" s="172"/>
      <c r="O40" s="44"/>
      <c r="P40" s="44"/>
      <c r="Q40" s="44"/>
      <c r="R40" s="44"/>
      <c r="S40" s="30"/>
      <c r="T40" s="30"/>
      <c r="U40" s="30"/>
      <c r="V40" s="30"/>
      <c r="W40" s="30"/>
      <c r="X40" s="30"/>
      <c r="Y40" s="30"/>
      <c r="Z40" s="30"/>
    </row>
    <row r="41" spans="1:26" ht="34.5" customHeight="1">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26" ht="162" customHeight="1">
      <c r="A42" s="170" t="s">
        <v>92</v>
      </c>
      <c r="B42" s="171"/>
      <c r="C42" s="171"/>
      <c r="D42" s="171"/>
      <c r="E42" s="171"/>
      <c r="F42" s="171"/>
      <c r="G42" s="171"/>
      <c r="H42" s="171"/>
      <c r="I42" s="171"/>
      <c r="J42" s="171"/>
      <c r="K42" s="171"/>
      <c r="L42" s="171"/>
      <c r="M42" s="171"/>
      <c r="N42" s="171"/>
      <c r="O42" s="171"/>
      <c r="P42" s="171"/>
      <c r="Q42" s="171"/>
      <c r="R42" s="171"/>
      <c r="S42" s="171"/>
      <c r="T42" s="171"/>
      <c r="U42" s="171"/>
      <c r="V42" s="172"/>
      <c r="W42" s="52"/>
      <c r="X42" s="53"/>
      <c r="Y42" s="53"/>
      <c r="Z42" s="53"/>
    </row>
    <row r="43" spans="1:26" ht="27.75" customHeight="1">
      <c r="A43" s="36" t="s">
        <v>93</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26" ht="27.75" customHeight="1">
      <c r="A44" s="36" t="s">
        <v>88</v>
      </c>
      <c r="B44" s="37"/>
      <c r="C44" s="37"/>
      <c r="D44" s="37"/>
      <c r="E44" s="36" t="s">
        <v>89</v>
      </c>
      <c r="F44" s="48"/>
      <c r="G44" s="48"/>
      <c r="H44" s="48"/>
      <c r="I44" s="48"/>
      <c r="J44" s="48"/>
      <c r="K44" s="36" t="s">
        <v>90</v>
      </c>
      <c r="L44" s="48"/>
      <c r="M44" s="48"/>
      <c r="N44" s="48"/>
      <c r="O44" s="48"/>
      <c r="P44" s="48"/>
      <c r="Q44" s="48"/>
      <c r="R44" s="36"/>
      <c r="S44" s="48"/>
      <c r="T44" s="48"/>
      <c r="U44" s="48"/>
      <c r="V44" s="48"/>
      <c r="W44" s="48"/>
      <c r="X44" s="48"/>
      <c r="Y44" s="48"/>
      <c r="Z44" s="48"/>
    </row>
    <row r="45" spans="1:26" ht="27.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27.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27.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27.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c r="A56" s="34" t="s">
        <v>91</v>
      </c>
      <c r="B56" s="16"/>
      <c r="C56" s="16"/>
      <c r="D56" s="16"/>
      <c r="E56" s="34" t="s">
        <v>91</v>
      </c>
      <c r="F56" s="44"/>
      <c r="G56" s="44"/>
      <c r="H56" s="44"/>
      <c r="I56" s="44"/>
      <c r="J56" s="34" t="s">
        <v>91</v>
      </c>
      <c r="K56" s="44"/>
      <c r="L56" s="44"/>
      <c r="M56" s="44"/>
      <c r="N56" s="44"/>
      <c r="O56" s="44"/>
      <c r="P56" s="44"/>
      <c r="Q56" s="44"/>
      <c r="R56" s="44"/>
      <c r="S56" s="30"/>
      <c r="T56" s="30"/>
      <c r="U56" s="30"/>
      <c r="V56" s="30"/>
      <c r="W56" s="30"/>
      <c r="X56" s="30"/>
      <c r="Y56" s="30"/>
      <c r="Z56" s="30"/>
    </row>
    <row r="57" spans="1:26" ht="27.75" customHeight="1">
      <c r="A57" s="173" t="s">
        <v>252</v>
      </c>
      <c r="B57" s="171"/>
      <c r="C57" s="172"/>
      <c r="D57" s="16"/>
      <c r="E57" s="173" t="s">
        <v>251</v>
      </c>
      <c r="F57" s="171"/>
      <c r="G57" s="171"/>
      <c r="H57" s="172"/>
      <c r="I57" s="44"/>
      <c r="J57" s="173" t="s">
        <v>253</v>
      </c>
      <c r="K57" s="171"/>
      <c r="L57" s="171"/>
      <c r="M57" s="171"/>
      <c r="N57" s="172"/>
      <c r="O57" s="44"/>
      <c r="P57" s="44"/>
      <c r="Q57" s="44"/>
      <c r="R57" s="44"/>
      <c r="S57" s="30"/>
      <c r="T57" s="30"/>
      <c r="U57" s="30"/>
      <c r="V57" s="30"/>
      <c r="W57" s="30"/>
      <c r="X57" s="30"/>
      <c r="Y57" s="30"/>
      <c r="Z57" s="30"/>
    </row>
    <row r="58" spans="1:26" ht="27.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E40:H40"/>
    <mergeCell ref="J40:N40"/>
    <mergeCell ref="A6:O6"/>
    <mergeCell ref="A7:O7"/>
    <mergeCell ref="A11:W11"/>
    <mergeCell ref="A12:W12"/>
    <mergeCell ref="A26:V26"/>
  </mergeCells>
  <conditionalFormatting sqref="C18:N18">
    <cfRule type="colorScale" priority="1">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16:N17">
    <cfRule type="colorScale" priority="3">
      <colorScale>
        <cfvo type="min"/>
        <cfvo type="percentile" val="50"/>
        <cfvo type="max"/>
        <color rgb="FFF8696B"/>
        <color rgb="FFFCFCFF"/>
        <color rgb="FF5A8AC6"/>
      </colorScale>
    </cfRule>
  </conditionalFormatting>
  <conditionalFormatting sqref="C15:N15">
    <cfRule type="colorScale" priority="4">
      <colorScale>
        <cfvo type="min"/>
        <cfvo type="percentile" val="50"/>
        <cfvo type="max"/>
        <color rgb="FFF8696B"/>
        <color rgb="FFFCFCFF"/>
        <color rgb="FF5A8AC6"/>
      </colorScale>
    </cfRule>
  </conditionalFormatting>
  <conditionalFormatting sqref="O15:Q17">
    <cfRule type="colorScale" priority="5">
      <colorScale>
        <cfvo type="min"/>
        <cfvo type="percentile" val="50"/>
        <cfvo type="max"/>
        <color rgb="FFF8696B"/>
        <color rgb="FFFCFCFF"/>
        <color rgb="FF5A8AC6"/>
      </colorScale>
    </cfRule>
  </conditionalFormatting>
  <conditionalFormatting sqref="C19:N19">
    <cfRule type="colorScale" priority="6">
      <colorScale>
        <cfvo type="min"/>
        <cfvo type="percentile" val="50"/>
        <cfvo type="max"/>
        <color rgb="FFF8696B"/>
        <color rgb="FFFCFCFF"/>
        <color rgb="FF5A8AC6"/>
      </colorScale>
    </cfRule>
  </conditionalFormatting>
  <conditionalFormatting sqref="F20:Q20 O18:Q19 O21:Q22">
    <cfRule type="colorScale" priority="7">
      <colorScale>
        <cfvo type="min"/>
        <cfvo type="percentile" val="50"/>
        <cfvo type="max"/>
        <color rgb="FFF8696B"/>
        <color rgb="FFFCFCFF"/>
        <color rgb="FF5A8AC6"/>
      </colorScale>
    </cfRule>
  </conditionalFormatting>
  <conditionalFormatting sqref="C22:N22">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30:Q38 I40:I41 F39:I39 K39:Q39 O40:Q41">
    <cfRule type="colorScale" priority="10">
      <colorScale>
        <cfvo type="min"/>
        <cfvo type="percentile" val="50"/>
        <cfvo type="max"/>
        <color rgb="FFF8696B"/>
        <color rgb="FFFCFCFF"/>
        <color rgb="FF5A8AC6"/>
      </colorScale>
    </cfRule>
  </conditionalFormatting>
  <pageMargins left="0.7" right="0.7" top="0.75" bottom="0.75" header="0" footer="0"/>
  <pageSetup paperSize="9"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5E0B3"/>
  </sheetPr>
  <dimension ref="A1:AL1000"/>
  <sheetViews>
    <sheetView showGridLines="0" topLeftCell="A233" workbookViewId="0">
      <selection activeCell="A79" sqref="A79:V79"/>
    </sheetView>
  </sheetViews>
  <sheetFormatPr baseColWidth="10" defaultColWidth="14.5" defaultRowHeight="15" customHeight="1" x14ac:dyDescent="0"/>
  <cols>
    <col min="1" max="1" width="19.83203125" customWidth="1"/>
    <col min="2" max="2" width="12.83203125" customWidth="1"/>
    <col min="3" max="3" width="33.1640625" customWidth="1"/>
    <col min="4" max="5" width="21.5" customWidth="1"/>
    <col min="6" max="17" width="13.5" customWidth="1"/>
    <col min="18" max="18" width="14.5" customWidth="1"/>
    <col min="19" max="19" width="14.6640625" customWidth="1"/>
    <col min="20" max="20" width="16.5" customWidth="1"/>
    <col min="21" max="38" width="8.6640625" customWidth="1"/>
  </cols>
  <sheetData>
    <row r="1" spans="1:38" ht="14.25" customHeight="1">
      <c r="A1" s="32" t="s">
        <v>94</v>
      </c>
      <c r="B1" s="33"/>
      <c r="E1" s="17"/>
      <c r="F1" s="7"/>
      <c r="G1" s="7"/>
      <c r="H1" s="7"/>
      <c r="I1" s="7"/>
      <c r="J1" s="7"/>
      <c r="K1" s="7"/>
      <c r="L1" s="7"/>
      <c r="M1" s="7"/>
      <c r="N1" s="7"/>
      <c r="O1" s="7"/>
      <c r="P1" s="7"/>
      <c r="Q1" s="7"/>
      <c r="R1" s="7"/>
    </row>
    <row r="2" spans="1:38" ht="14.25" customHeight="1">
      <c r="A2" s="7" t="s">
        <v>95</v>
      </c>
      <c r="B2" s="7"/>
      <c r="E2" s="17"/>
      <c r="F2" s="7"/>
      <c r="G2" s="7"/>
      <c r="H2" s="7"/>
      <c r="I2" s="7"/>
      <c r="J2" s="7"/>
      <c r="K2" s="7"/>
      <c r="L2" s="7"/>
      <c r="M2" s="7"/>
      <c r="N2" s="7"/>
      <c r="O2" s="7"/>
      <c r="P2" s="7"/>
      <c r="Q2" s="7"/>
      <c r="R2" s="7"/>
    </row>
    <row r="3" spans="1:38" ht="14.25" customHeight="1">
      <c r="A3" s="7" t="s">
        <v>96</v>
      </c>
      <c r="B3" s="7"/>
      <c r="E3" s="17"/>
      <c r="F3" s="7"/>
      <c r="G3" s="7"/>
      <c r="H3" s="7"/>
      <c r="I3" s="7"/>
      <c r="J3" s="7"/>
      <c r="K3" s="7"/>
      <c r="L3" s="7"/>
      <c r="M3" s="7"/>
      <c r="N3" s="7"/>
      <c r="O3" s="7"/>
      <c r="P3" s="7"/>
      <c r="Q3" s="7"/>
      <c r="R3" s="7"/>
    </row>
    <row r="4" spans="1:38" ht="41.25" customHeight="1">
      <c r="A4" s="190" t="s">
        <v>97</v>
      </c>
      <c r="B4" s="169"/>
      <c r="C4" s="169"/>
      <c r="D4" s="169"/>
      <c r="E4" s="169"/>
      <c r="F4" s="169"/>
      <c r="G4" s="169"/>
      <c r="H4" s="169"/>
      <c r="I4" s="169"/>
      <c r="J4" s="169"/>
      <c r="K4" s="169"/>
      <c r="L4" s="169"/>
      <c r="M4" s="169"/>
      <c r="N4" s="169"/>
      <c r="O4" s="169"/>
      <c r="P4" s="7"/>
      <c r="Q4" s="7"/>
      <c r="R4" s="7"/>
    </row>
    <row r="5" spans="1:38" ht="27" customHeight="1">
      <c r="A5" s="168" t="s">
        <v>98</v>
      </c>
      <c r="B5" s="169"/>
      <c r="C5" s="169"/>
      <c r="D5" s="169"/>
      <c r="E5" s="169"/>
      <c r="F5" s="169"/>
      <c r="G5" s="169"/>
      <c r="H5" s="169"/>
      <c r="I5" s="169"/>
      <c r="J5" s="169"/>
      <c r="K5" s="169"/>
      <c r="L5" s="169"/>
      <c r="M5" s="169"/>
      <c r="N5" s="169"/>
      <c r="O5" s="169"/>
      <c r="P5" s="169"/>
      <c r="Q5" s="7"/>
      <c r="R5" s="7"/>
    </row>
    <row r="6" spans="1:38" ht="14.25" customHeight="1">
      <c r="B6" s="7"/>
      <c r="E6" s="17"/>
      <c r="F6" s="7"/>
      <c r="G6" s="7"/>
      <c r="H6" s="7"/>
      <c r="I6" s="7"/>
      <c r="J6" s="7"/>
      <c r="K6" s="7"/>
      <c r="L6" s="7"/>
      <c r="M6" s="7"/>
      <c r="N6" s="7"/>
      <c r="O6" s="7"/>
      <c r="P6" s="7"/>
      <c r="Q6" s="7"/>
      <c r="R6" s="7"/>
    </row>
    <row r="7" spans="1:38" ht="14.25" customHeight="1">
      <c r="A7" s="7" t="s">
        <v>74</v>
      </c>
      <c r="E7" s="17"/>
      <c r="F7" s="7"/>
      <c r="G7" s="7"/>
      <c r="H7" s="7"/>
      <c r="I7" s="7"/>
      <c r="J7" s="7"/>
      <c r="K7" s="7"/>
      <c r="L7" s="7"/>
      <c r="M7" s="7"/>
      <c r="N7" s="7"/>
      <c r="O7" s="7"/>
      <c r="P7" s="7"/>
      <c r="Q7" s="7"/>
      <c r="R7" s="7"/>
    </row>
    <row r="8" spans="1:38" ht="82.5" customHeight="1">
      <c r="A8" s="174" t="s">
        <v>99</v>
      </c>
      <c r="B8" s="171"/>
      <c r="C8" s="171"/>
      <c r="D8" s="171"/>
      <c r="E8" s="171"/>
      <c r="F8" s="171"/>
      <c r="G8" s="171"/>
      <c r="H8" s="171"/>
      <c r="I8" s="171"/>
      <c r="J8" s="171"/>
      <c r="K8" s="171"/>
      <c r="L8" s="171"/>
      <c r="M8" s="171"/>
      <c r="N8" s="171"/>
      <c r="O8" s="171"/>
      <c r="P8" s="171"/>
      <c r="Q8" s="171"/>
      <c r="R8" s="171"/>
      <c r="S8" s="171"/>
      <c r="T8" s="171"/>
      <c r="U8" s="171"/>
      <c r="V8" s="172"/>
      <c r="W8" s="55"/>
    </row>
    <row r="9" spans="1:38" ht="14.25" customHeight="1">
      <c r="A9" s="174" t="s">
        <v>100</v>
      </c>
      <c r="B9" s="171"/>
      <c r="C9" s="171"/>
      <c r="D9" s="171"/>
      <c r="E9" s="171"/>
      <c r="F9" s="171"/>
      <c r="G9" s="171"/>
      <c r="H9" s="171"/>
      <c r="I9" s="171"/>
      <c r="J9" s="171"/>
      <c r="K9" s="171"/>
      <c r="L9" s="171"/>
      <c r="M9" s="171"/>
      <c r="N9" s="171"/>
      <c r="O9" s="171"/>
      <c r="P9" s="171"/>
      <c r="Q9" s="171"/>
      <c r="R9" s="171"/>
      <c r="S9" s="171"/>
      <c r="T9" s="171"/>
      <c r="U9" s="171"/>
      <c r="V9" s="171"/>
      <c r="W9" s="172"/>
    </row>
    <row r="10" spans="1:38" ht="14.25" customHeight="1">
      <c r="A10" s="37" t="s">
        <v>2</v>
      </c>
      <c r="B10" s="37" t="s">
        <v>6</v>
      </c>
      <c r="C10" s="37" t="s">
        <v>101</v>
      </c>
      <c r="D10" s="37" t="s">
        <v>45</v>
      </c>
      <c r="E10" s="37" t="s">
        <v>102</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103</v>
      </c>
      <c r="T10" s="39"/>
      <c r="U10" s="39"/>
      <c r="V10" s="39"/>
      <c r="W10" s="39"/>
    </row>
    <row r="11" spans="1:38" ht="14.25" customHeight="1">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c r="A13" s="16" t="s">
        <v>32</v>
      </c>
      <c r="B13" s="16" t="s">
        <v>34</v>
      </c>
      <c r="C13" s="16" t="s">
        <v>44</v>
      </c>
      <c r="D13" s="16" t="s">
        <v>46</v>
      </c>
      <c r="E13" s="16" t="s">
        <v>47</v>
      </c>
      <c r="F13" s="60"/>
      <c r="G13" s="61">
        <f>SUMIFS('Data Repository Table'!$J:$J,'Data Repository Table'!$C:$C,'Economic Cost Analysis'!$B13,'Data Repository Table'!$B:$B,'Economic Cost Analysis'!$C13,'Data Repository Table'!$G:$G,'Economic Cost Analysis'!$D13,'Data Repository Table'!$H:$H,'Economic Cost Analysis'!$E13,'Data Repository Table'!$D:$D,'Economic Cost Analysis'!G$10,'Data Repository Table'!$A:$A,"Financial Actual")</f>
        <v>593751.84077137313</v>
      </c>
      <c r="H13" s="61">
        <f>SUMIFS('Data Repository Table'!$J:$J,'Data Repository Table'!$C:$C,'Economic Cost Analysis'!$B13,'Data Repository Table'!$B:$B,'Economic Cost Analysis'!$C13,'Data Repository Table'!$G:$G,'Economic Cost Analysis'!$D13,'Data Repository Table'!$H:$H,'Economic Cost Analysis'!$E13,'Data Repository Table'!$D:$D,'Economic Cost Analysis'!H$10,'Data Repository Table'!$A:$A,"Financial Actual")</f>
        <v>820393.03401412489</v>
      </c>
      <c r="I13" s="61">
        <f>SUMIFS('Data Repository Table'!$J:$J,'Data Repository Table'!$C:$C,'Economic Cost Analysis'!$B13,'Data Repository Table'!$B:$B,'Economic Cost Analysis'!$C13,'Data Repository Table'!$G:$G,'Economic Cost Analysis'!$D13,'Data Repository Table'!$H:$H,'Economic Cost Analysis'!$E13,'Data Repository Table'!$D:$D,'Economic Cost Analysis'!I$10,'Data Repository Table'!$A:$A,"Financial Actual")</f>
        <v>642291.58212862327</v>
      </c>
      <c r="J13" s="61">
        <f>SUMIFS('Data Repository Table'!$J:$J,'Data Repository Table'!$C:$C,'Economic Cost Analysis'!$B13,'Data Repository Table'!$B:$B,'Economic Cost Analysis'!$C13,'Data Repository Table'!$G:$G,'Economic Cost Analysis'!$D13,'Data Repository Table'!$H:$H,'Economic Cost Analysis'!$E13,'Data Repository Table'!$D:$D,'Economic Cost Analysis'!J$10,'Data Repository Table'!$A:$A,"Financial Actual")</f>
        <v>609639.97288837493</v>
      </c>
      <c r="K13" s="61">
        <f>SUMIFS('Data Repository Table'!$J:$J,'Data Repository Table'!$C:$C,'Economic Cost Analysis'!$B13,'Data Repository Table'!$B:$B,'Economic Cost Analysis'!$C13,'Data Repository Table'!$G:$G,'Economic Cost Analysis'!$D13,'Data Repository Table'!$H:$H,'Economic Cost Analysis'!$E13,'Data Repository Table'!$D:$D,'Economic Cost Analysis'!K$10,'Data Repository Table'!$A:$A,"Financial Actual")</f>
        <v>626073.16897124995</v>
      </c>
      <c r="L13" s="61">
        <f>SUMIFS('Data Repository Table'!$J:$J,'Data Repository Table'!$C:$C,'Economic Cost Analysis'!$B13,'Data Repository Table'!$B:$B,'Economic Cost Analysis'!$C13,'Data Repository Table'!$G:$G,'Economic Cost Analysis'!$D13,'Data Repository Table'!$H:$H,'Economic Cost Analysis'!$E13,'Data Repository Table'!$D:$D,'Economic Cost Analysis'!L$10,'Data Repository Table'!$A:$A,"Financial Actual")</f>
        <v>602153.37789750006</v>
      </c>
      <c r="M13" s="61">
        <f>SUMIFS('Data Repository Table'!$J:$J,'Data Repository Table'!$C:$C,'Economic Cost Analysis'!$B13,'Data Repository Table'!$B:$B,'Economic Cost Analysis'!$C13,'Data Repository Table'!$G:$G,'Economic Cost Analysis'!$D13,'Data Repository Table'!$H:$H,'Economic Cost Analysis'!$E13,'Data Repository Table'!$D:$D,'Economic Cost Analysis'!M$10,'Data Repository Table'!$A:$A,"Financial Actual")</f>
        <v>1146143.9846999997</v>
      </c>
      <c r="N13" s="61">
        <f>SUMIFS('Data Repository Table'!$J:$J,'Data Repository Table'!$C:$C,'Economic Cost Analysis'!$B13,'Data Repository Table'!$B:$B,'Economic Cost Analysis'!$C13,'Data Repository Table'!$G:$G,'Economic Cost Analysis'!$D13,'Data Repository Table'!$H:$H,'Economic Cost Analysis'!$E13,'Data Repository Table'!$D:$D,'Economic Cost Analysis'!N$10,'Data Repository Table'!$A:$A,"Financial Actual")</f>
        <v>964931.83751249989</v>
      </c>
      <c r="O13" s="61">
        <f>SUMIFS('Data Repository Table'!$J:$J,'Data Repository Table'!$C:$C,'Economic Cost Analysis'!$B13,'Data Repository Table'!$B:$B,'Economic Cost Analysis'!$C13,'Data Repository Table'!$G:$G,'Economic Cost Analysis'!$D13,'Data Repository Table'!$H:$H,'Economic Cost Analysis'!$E13,'Data Repository Table'!$D:$D,'Economic Cost Analysis'!O$10,'Data Repository Table'!$A:$A,"Financial Actual")</f>
        <v>962733.95790000004</v>
      </c>
      <c r="P13" s="61">
        <f>SUMIFS('Data Repository Table'!$J:$J,'Data Repository Table'!$C:$C,'Economic Cost Analysis'!$B13,'Data Repository Table'!$B:$B,'Economic Cost Analysis'!$C13,'Data Repository Table'!$G:$G,'Economic Cost Analysis'!$D13,'Data Repository Table'!$H:$H,'Economic Cost Analysis'!$E13,'Data Repository Table'!$D:$D,'Economic Cost Analysis'!P$10,'Data Repository Table'!$A:$A,"Financial Actual")</f>
        <v>964825.21760624985</v>
      </c>
      <c r="Q13" s="61">
        <f>SUMIFS('Data Repository Table'!$J:$J,'Data Repository Table'!$C:$C,'Economic Cost Analysis'!$B13,'Data Repository Table'!$B:$B,'Economic Cost Analysis'!$C13,'Data Repository Table'!$G:$G,'Economic Cost Analysis'!$D13,'Data Repository Table'!$H:$H,'Economic Cost Analysis'!$E13,'Data Repository Table'!$D:$D,'Economic Cost Analysis'!Q$10,'Data Repository Table'!$A:$A,"Financial Actual")</f>
        <v>1024534.78359375</v>
      </c>
      <c r="R13" s="61">
        <f>SUMIFS('Data Repository Table'!$J:$J,'Data Repository Table'!$C:$C,'Economic Cost Analysis'!$B13,'Data Repository Table'!$B:$B,'Economic Cost Analysis'!$C13,'Data Repository Table'!$G:$G,'Economic Cost Analysis'!$D13,'Data Repository Table'!$H:$H,'Economic Cost Analysis'!$E13,'Data Repository Table'!$D:$D,'Economic Cost Analysis'!R$10,'Data Repository Table'!$A:$A,"Financial Actual")</f>
        <v>1168045.22566875</v>
      </c>
      <c r="S13" s="61">
        <f>SUM(G13:R13)</f>
        <v>10125517.983652497</v>
      </c>
      <c r="T13" s="30"/>
      <c r="U13" s="30"/>
      <c r="V13" s="30"/>
      <c r="W13" s="30"/>
    </row>
    <row r="14" spans="1:38" ht="14.25" customHeight="1">
      <c r="A14" s="16" t="s">
        <v>32</v>
      </c>
      <c r="B14" s="16" t="s">
        <v>34</v>
      </c>
      <c r="C14" s="16" t="s">
        <v>44</v>
      </c>
      <c r="D14" s="16" t="s">
        <v>48</v>
      </c>
      <c r="E14" s="16" t="s">
        <v>49</v>
      </c>
      <c r="F14" s="60"/>
      <c r="G14" s="61">
        <f>SUMIFS('Data Repository Table'!$J:$J,'Data Repository Table'!$C:$C,'Economic Cost Analysis'!$B14,'Data Repository Table'!$B:$B,'Economic Cost Analysis'!$C14,'Data Repository Table'!$G:$G,'Economic Cost Analysis'!$D14,'Data Repository Table'!$H:$H,'Economic Cost Analysis'!$E14,'Data Repository Table'!$D:$D,'Economic Cost Analysis'!G$10,'Data Repository Table'!$A:$A,"Financial Actual")</f>
        <v>276807.38497499918</v>
      </c>
      <c r="H14" s="61">
        <f>SUMIFS('Data Repository Table'!$J:$J,'Data Repository Table'!$C:$C,'Economic Cost Analysis'!$B14,'Data Repository Table'!$B:$B,'Economic Cost Analysis'!$C14,'Data Repository Table'!$G:$G,'Economic Cost Analysis'!$D14,'Data Repository Table'!$H:$H,'Economic Cost Analysis'!$E14,'Data Repository Table'!$D:$D,'Economic Cost Analysis'!H$10,'Data Repository Table'!$A:$A,"Financial Actual")</f>
        <v>382467.614925</v>
      </c>
      <c r="I14" s="61">
        <f>SUMIFS('Data Repository Table'!$J:$J,'Data Repository Table'!$C:$C,'Economic Cost Analysis'!$B14,'Data Repository Table'!$B:$B,'Economic Cost Analysis'!$C14,'Data Repository Table'!$G:$G,'Economic Cost Analysis'!$D14,'Data Repository Table'!$H:$H,'Economic Cost Analysis'!$E14,'Data Repository Table'!$D:$D,'Economic Cost Analysis'!I$10,'Data Repository Table'!$A:$A,"Financial Actual")</f>
        <v>299436.63502499921</v>
      </c>
      <c r="J14" s="61">
        <f>SUMIFS('Data Repository Table'!$J:$J,'Data Repository Table'!$C:$C,'Economic Cost Analysis'!$B14,'Data Repository Table'!$B:$B,'Economic Cost Analysis'!$C14,'Data Repository Table'!$G:$G,'Economic Cost Analysis'!$D14,'Data Repository Table'!$H:$H,'Economic Cost Analysis'!$E14,'Data Repository Table'!$D:$D,'Economic Cost Analysis'!J$10,'Data Repository Table'!$A:$A,"Financial Actual")</f>
        <v>284214.43957499997</v>
      </c>
      <c r="K14" s="61">
        <f>SUMIFS('Data Repository Table'!$J:$J,'Data Repository Table'!$C:$C,'Economic Cost Analysis'!$B14,'Data Repository Table'!$B:$B,'Economic Cost Analysis'!$C14,'Data Repository Table'!$G:$G,'Economic Cost Analysis'!$D14,'Data Repository Table'!$H:$H,'Economic Cost Analysis'!$E14,'Data Repository Table'!$D:$D,'Economic Cost Analysis'!K$10,'Data Repository Table'!$A:$A,"Financial Actual")</f>
        <v>291875.60325000004</v>
      </c>
      <c r="L14" s="61">
        <f>SUMIFS('Data Repository Table'!$J:$J,'Data Repository Table'!$C:$C,'Economic Cost Analysis'!$B14,'Data Repository Table'!$B:$B,'Economic Cost Analysis'!$C14,'Data Repository Table'!$G:$G,'Economic Cost Analysis'!$D14,'Data Repository Table'!$H:$H,'Economic Cost Analysis'!$E14,'Data Repository Table'!$D:$D,'Economic Cost Analysis'!L$10,'Data Repository Table'!$A:$A,"Financial Actual")</f>
        <v>280724.18550000002</v>
      </c>
      <c r="M14" s="61">
        <f>SUMIFS('Data Repository Table'!$J:$J,'Data Repository Table'!$C:$C,'Economic Cost Analysis'!$B14,'Data Repository Table'!$B:$B,'Economic Cost Analysis'!$C14,'Data Repository Table'!$G:$G,'Economic Cost Analysis'!$D14,'Data Repository Table'!$H:$H,'Economic Cost Analysis'!$E14,'Data Repository Table'!$D:$D,'Economic Cost Analysis'!M$10,'Data Repository Table'!$A:$A,"Financial Actual")</f>
        <v>534332.85999999987</v>
      </c>
      <c r="N14" s="61">
        <f>SUMIFS('Data Repository Table'!$J:$J,'Data Repository Table'!$C:$C,'Economic Cost Analysis'!$B14,'Data Repository Table'!$B:$B,'Economic Cost Analysis'!$C14,'Data Repository Table'!$G:$G,'Economic Cost Analysis'!$D14,'Data Repository Table'!$H:$H,'Economic Cost Analysis'!$E14,'Data Repository Table'!$D:$D,'Economic Cost Analysis'!N$10,'Data Repository Table'!$A:$A,"Financial Actual")</f>
        <v>449851.67249999999</v>
      </c>
      <c r="O14" s="61">
        <f>SUMIFS('Data Repository Table'!$J:$J,'Data Repository Table'!$C:$C,'Economic Cost Analysis'!$B14,'Data Repository Table'!$B:$B,'Economic Cost Analysis'!$C14,'Data Repository Table'!$G:$G,'Economic Cost Analysis'!$D14,'Data Repository Table'!$H:$H,'Economic Cost Analysis'!$E14,'Data Repository Table'!$D:$D,'Economic Cost Analysis'!O$10,'Data Repository Table'!$A:$A,"Financial Actual")</f>
        <v>448827.02</v>
      </c>
      <c r="P14" s="61">
        <f>SUMIFS('Data Repository Table'!$J:$J,'Data Repository Table'!$C:$C,'Economic Cost Analysis'!$B14,'Data Repository Table'!$B:$B,'Economic Cost Analysis'!$C14,'Data Repository Table'!$G:$G,'Economic Cost Analysis'!$D14,'Data Repository Table'!$H:$H,'Economic Cost Analysis'!$E14,'Data Repository Table'!$D:$D,'Economic Cost Analysis'!P$10,'Data Repository Table'!$A:$A,"Financial Actual")</f>
        <v>449801.96625</v>
      </c>
      <c r="Q14" s="61">
        <f>SUMIFS('Data Repository Table'!$J:$J,'Data Repository Table'!$C:$C,'Economic Cost Analysis'!$B14,'Data Repository Table'!$B:$B,'Economic Cost Analysis'!$C14,'Data Repository Table'!$G:$G,'Economic Cost Analysis'!$D14,'Data Repository Table'!$H:$H,'Economic Cost Analysis'!$E14,'Data Repository Table'!$D:$D,'Economic Cost Analysis'!Q$10,'Data Repository Table'!$A:$A,"Financial Actual")</f>
        <v>477638.59375</v>
      </c>
      <c r="R14" s="61">
        <f>SUMIFS('Data Repository Table'!$J:$J,'Data Repository Table'!$C:$C,'Economic Cost Analysis'!$B14,'Data Repository Table'!$B:$B,'Economic Cost Analysis'!$C14,'Data Repository Table'!$G:$G,'Economic Cost Analysis'!$D14,'Data Repository Table'!$H:$H,'Economic Cost Analysis'!$E14,'Data Repository Table'!$D:$D,'Economic Cost Analysis'!R$10,'Data Repository Table'!$A:$A,"Financial Actual")</f>
        <v>544543.22875000001</v>
      </c>
      <c r="S14" s="61">
        <f t="shared" ref="S14:S20" si="0">SUM(G14:R14)</f>
        <v>4720521.2044999981</v>
      </c>
      <c r="T14" s="30"/>
      <c r="U14" s="30"/>
      <c r="V14" s="30"/>
      <c r="W14" s="30"/>
    </row>
    <row r="15" spans="1:38" ht="14.25" customHeight="1">
      <c r="A15" s="16" t="s">
        <v>32</v>
      </c>
      <c r="B15" s="16" t="s">
        <v>34</v>
      </c>
      <c r="C15" s="16" t="s">
        <v>44</v>
      </c>
      <c r="D15" s="16" t="s">
        <v>48</v>
      </c>
      <c r="E15" s="16" t="s">
        <v>50</v>
      </c>
      <c r="F15" s="60"/>
      <c r="G15" s="61">
        <f>SUMIFS('Data Repository Table'!$J:$J,'Data Repository Table'!$C:$C,'Economic Cost Analysis'!$B15,'Data Repository Table'!$B:$B,'Economic Cost Analysis'!$C15,'Data Repository Table'!$G:$G,'Economic Cost Analysis'!$D15,'Data Repository Table'!$H:$H,'Economic Cost Analysis'!$E15,'Data Repository Table'!$D:$D,'Economic Cost Analysis'!G$10,'Data Repository Table'!$A:$A,"Financial Actual")</f>
        <v>415211.07746249868</v>
      </c>
      <c r="H15" s="61">
        <f>SUMIFS('Data Repository Table'!$J:$J,'Data Repository Table'!$C:$C,'Economic Cost Analysis'!$B15,'Data Repository Table'!$B:$B,'Economic Cost Analysis'!$C15,'Data Repository Table'!$G:$G,'Economic Cost Analysis'!$D15,'Data Repository Table'!$H:$H,'Economic Cost Analysis'!$E15,'Data Repository Table'!$D:$D,'Economic Cost Analysis'!H$10,'Data Repository Table'!$A:$A,"Financial Actual")</f>
        <v>573701.42238750006</v>
      </c>
      <c r="I15" s="61">
        <f>SUMIFS('Data Repository Table'!$J:$J,'Data Repository Table'!$C:$C,'Economic Cost Analysis'!$B15,'Data Repository Table'!$B:$B,'Economic Cost Analysis'!$C15,'Data Repository Table'!$G:$G,'Economic Cost Analysis'!$D15,'Data Repository Table'!$H:$H,'Economic Cost Analysis'!$E15,'Data Repository Table'!$D:$D,'Economic Cost Analysis'!I$10,'Data Repository Table'!$A:$A,"Financial Actual")</f>
        <v>449154.95253749873</v>
      </c>
      <c r="J15" s="61">
        <f>SUMIFS('Data Repository Table'!$J:$J,'Data Repository Table'!$C:$C,'Economic Cost Analysis'!$B15,'Data Repository Table'!$B:$B,'Economic Cost Analysis'!$C15,'Data Repository Table'!$G:$G,'Economic Cost Analysis'!$D15,'Data Repository Table'!$H:$H,'Economic Cost Analysis'!$E15,'Data Repository Table'!$D:$D,'Economic Cost Analysis'!J$10,'Data Repository Table'!$A:$A,"Financial Actual")</f>
        <v>426321.65936249989</v>
      </c>
      <c r="K15" s="61">
        <f>SUMIFS('Data Repository Table'!$J:$J,'Data Repository Table'!$C:$C,'Economic Cost Analysis'!$B15,'Data Repository Table'!$B:$B,'Economic Cost Analysis'!$C15,'Data Repository Table'!$G:$G,'Economic Cost Analysis'!$D15,'Data Repository Table'!$H:$H,'Economic Cost Analysis'!$E15,'Data Repository Table'!$D:$D,'Economic Cost Analysis'!K$10,'Data Repository Table'!$A:$A,"Financial Actual")</f>
        <v>437813.40487499995</v>
      </c>
      <c r="L15" s="61">
        <f>SUMIFS('Data Repository Table'!$J:$J,'Data Repository Table'!$C:$C,'Economic Cost Analysis'!$B15,'Data Repository Table'!$B:$B,'Economic Cost Analysis'!$C15,'Data Repository Table'!$G:$G,'Economic Cost Analysis'!$D15,'Data Repository Table'!$H:$H,'Economic Cost Analysis'!$E15,'Data Repository Table'!$D:$D,'Economic Cost Analysis'!L$10,'Data Repository Table'!$A:$A,"Financial Actual")</f>
        <v>421086.27824999997</v>
      </c>
      <c r="M15" s="61">
        <f>SUMIFS('Data Repository Table'!$J:$J,'Data Repository Table'!$C:$C,'Economic Cost Analysis'!$B15,'Data Repository Table'!$B:$B,'Economic Cost Analysis'!$C15,'Data Repository Table'!$G:$G,'Economic Cost Analysis'!$D15,'Data Repository Table'!$H:$H,'Economic Cost Analysis'!$E15,'Data Repository Table'!$D:$D,'Economic Cost Analysis'!M$10,'Data Repository Table'!$A:$A,"Financial Actual")</f>
        <v>801499.2899999998</v>
      </c>
      <c r="N15" s="61">
        <f>SUMIFS('Data Repository Table'!$J:$J,'Data Repository Table'!$C:$C,'Economic Cost Analysis'!$B15,'Data Repository Table'!$B:$B,'Economic Cost Analysis'!$C15,'Data Repository Table'!$G:$G,'Economic Cost Analysis'!$D15,'Data Repository Table'!$H:$H,'Economic Cost Analysis'!$E15,'Data Repository Table'!$D:$D,'Economic Cost Analysis'!N$10,'Data Repository Table'!$A:$A,"Financial Actual")</f>
        <v>674777.50874999992</v>
      </c>
      <c r="O15" s="61">
        <f>SUMIFS('Data Repository Table'!$J:$J,'Data Repository Table'!$C:$C,'Economic Cost Analysis'!$B15,'Data Repository Table'!$B:$B,'Economic Cost Analysis'!$C15,'Data Repository Table'!$G:$G,'Economic Cost Analysis'!$D15,'Data Repository Table'!$H:$H,'Economic Cost Analysis'!$E15,'Data Repository Table'!$D:$D,'Economic Cost Analysis'!O$10,'Data Repository Table'!$A:$A,"Financial Actual")</f>
        <v>673240.53</v>
      </c>
      <c r="P15" s="61">
        <f>SUMIFS('Data Repository Table'!$J:$J,'Data Repository Table'!$C:$C,'Economic Cost Analysis'!$B15,'Data Repository Table'!$B:$B,'Economic Cost Analysis'!$C15,'Data Repository Table'!$G:$G,'Economic Cost Analysis'!$D15,'Data Repository Table'!$H:$H,'Economic Cost Analysis'!$E15,'Data Repository Table'!$D:$D,'Economic Cost Analysis'!P$10,'Data Repository Table'!$A:$A,"Financial Actual")</f>
        <v>674702.94937499997</v>
      </c>
      <c r="Q15" s="61">
        <f>SUMIFS('Data Repository Table'!$J:$J,'Data Repository Table'!$C:$C,'Economic Cost Analysis'!$B15,'Data Repository Table'!$B:$B,'Economic Cost Analysis'!$C15,'Data Repository Table'!$G:$G,'Economic Cost Analysis'!$D15,'Data Repository Table'!$H:$H,'Economic Cost Analysis'!$E15,'Data Repository Table'!$D:$D,'Economic Cost Analysis'!Q$10,'Data Repository Table'!$A:$A,"Financial Actual")</f>
        <v>716457.890625</v>
      </c>
      <c r="R15" s="61">
        <f>SUMIFS('Data Repository Table'!$J:$J,'Data Repository Table'!$C:$C,'Economic Cost Analysis'!$B15,'Data Repository Table'!$B:$B,'Economic Cost Analysis'!$C15,'Data Repository Table'!$G:$G,'Economic Cost Analysis'!$D15,'Data Repository Table'!$H:$H,'Economic Cost Analysis'!$E15,'Data Repository Table'!$D:$D,'Economic Cost Analysis'!R$10,'Data Repository Table'!$A:$A,"Financial Actual")</f>
        <v>816814.8431249999</v>
      </c>
      <c r="S15" s="61">
        <f t="shared" si="0"/>
        <v>7080781.8067499967</v>
      </c>
      <c r="T15" s="30"/>
      <c r="U15" s="30"/>
      <c r="V15" s="30"/>
      <c r="W15" s="30"/>
    </row>
    <row r="16" spans="1:38" ht="14.25" customHeight="1">
      <c r="A16" s="16" t="s">
        <v>32</v>
      </c>
      <c r="B16" s="16" t="s">
        <v>34</v>
      </c>
      <c r="C16" s="16" t="s">
        <v>44</v>
      </c>
      <c r="D16" s="16" t="s">
        <v>51</v>
      </c>
      <c r="E16" s="16" t="s">
        <v>52</v>
      </c>
      <c r="F16" s="60"/>
      <c r="G16" s="61">
        <f>SUMIFS('Data Repository Table'!$J:$J,'Data Repository Table'!$C:$C,'Economic Cost Analysis'!$B16,'Data Repository Table'!$B:$B,'Economic Cost Analysis'!$C16,'Data Repository Table'!$G:$G,'Economic Cost Analysis'!$D16,'Data Repository Table'!$H:$H,'Economic Cost Analysis'!$E16,'Data Repository Table'!$D:$D,'Economic Cost Analysis'!G$10,'Data Repository Table'!$A:$A,"Financial Actual")</f>
        <v>360688.41072499886</v>
      </c>
      <c r="H16" s="61">
        <f>SUMIFS('Data Repository Table'!$J:$J,'Data Repository Table'!$C:$C,'Economic Cost Analysis'!$B16,'Data Repository Table'!$B:$B,'Economic Cost Analysis'!$C16,'Data Repository Table'!$G:$G,'Economic Cost Analysis'!$D16,'Data Repository Table'!$H:$H,'Economic Cost Analysis'!$E16,'Data Repository Table'!$D:$D,'Economic Cost Analysis'!H$10,'Data Repository Table'!$A:$A,"Financial Actual")</f>
        <v>498366.89217499993</v>
      </c>
      <c r="I16" s="61">
        <f>SUMIFS('Data Repository Table'!$J:$J,'Data Repository Table'!$C:$C,'Economic Cost Analysis'!$B16,'Data Repository Table'!$B:$B,'Economic Cost Analysis'!$C16,'Data Repository Table'!$G:$G,'Economic Cost Analysis'!$D16,'Data Repository Table'!$H:$H,'Economic Cost Analysis'!$E16,'Data Repository Table'!$D:$D,'Economic Cost Analysis'!I$10,'Data Repository Table'!$A:$A,"Financial Actual")</f>
        <v>390175.00927499885</v>
      </c>
      <c r="J16" s="61">
        <f>SUMIFS('Data Repository Table'!$J:$J,'Data Repository Table'!$C:$C,'Economic Cost Analysis'!$B16,'Data Repository Table'!$B:$B,'Economic Cost Analysis'!$C16,'Data Repository Table'!$G:$G,'Economic Cost Analysis'!$D16,'Data Repository Table'!$H:$H,'Economic Cost Analysis'!$E16,'Data Repository Table'!$D:$D,'Economic Cost Analysis'!J$10,'Data Repository Table'!$A:$A,"Financial Actual")</f>
        <v>370340.02732499992</v>
      </c>
      <c r="K16" s="61">
        <f>SUMIFS('Data Repository Table'!$J:$J,'Data Repository Table'!$C:$C,'Economic Cost Analysis'!$B16,'Data Repository Table'!$B:$B,'Economic Cost Analysis'!$C16,'Data Repository Table'!$G:$G,'Economic Cost Analysis'!$D16,'Data Repository Table'!$H:$H,'Economic Cost Analysis'!$E16,'Data Repository Table'!$D:$D,'Economic Cost Analysis'!K$10,'Data Repository Table'!$A:$A,"Financial Actual")</f>
        <v>380322.75574999995</v>
      </c>
      <c r="L16" s="61">
        <f>SUMIFS('Data Repository Table'!$J:$J,'Data Repository Table'!$C:$C,'Economic Cost Analysis'!$B16,'Data Repository Table'!$B:$B,'Economic Cost Analysis'!$C16,'Data Repository Table'!$G:$G,'Economic Cost Analysis'!$D16,'Data Repository Table'!$H:$H,'Economic Cost Analysis'!$E16,'Data Repository Table'!$D:$D,'Economic Cost Analysis'!L$10,'Data Repository Table'!$A:$A,"Financial Actual")</f>
        <v>365792.12049999996</v>
      </c>
      <c r="M16" s="61">
        <f>SUMIFS('Data Repository Table'!$J:$J,'Data Repository Table'!$C:$C,'Economic Cost Analysis'!$B16,'Data Repository Table'!$B:$B,'Economic Cost Analysis'!$C16,'Data Repository Table'!$G:$G,'Economic Cost Analysis'!$D16,'Data Repository Table'!$H:$H,'Economic Cost Analysis'!$E16,'Data Repository Table'!$D:$D,'Economic Cost Analysis'!M$10,'Data Repository Table'!$A:$A,"Financial Actual")</f>
        <v>459526.25959999987</v>
      </c>
      <c r="N16" s="61">
        <f>SUMIFS('Data Repository Table'!$J:$J,'Data Repository Table'!$C:$C,'Economic Cost Analysis'!$B16,'Data Repository Table'!$B:$B,'Economic Cost Analysis'!$C16,'Data Repository Table'!$G:$G,'Economic Cost Analysis'!$D16,'Data Repository Table'!$H:$H,'Economic Cost Analysis'!$E16,'Data Repository Table'!$D:$D,'Economic Cost Analysis'!N$10,'Data Repository Table'!$A:$A,"Financial Actual")</f>
        <v>386872.43834999995</v>
      </c>
      <c r="O16" s="61">
        <f>SUMIFS('Data Repository Table'!$J:$J,'Data Repository Table'!$C:$C,'Economic Cost Analysis'!$B16,'Data Repository Table'!$B:$B,'Economic Cost Analysis'!$C16,'Data Repository Table'!$G:$G,'Economic Cost Analysis'!$D16,'Data Repository Table'!$H:$H,'Economic Cost Analysis'!$E16,'Data Repository Table'!$D:$D,'Economic Cost Analysis'!O$10,'Data Repository Table'!$A:$A,"Financial Actual")</f>
        <v>385991.23719999997</v>
      </c>
      <c r="P16" s="61">
        <f>SUMIFS('Data Repository Table'!$J:$J,'Data Repository Table'!$C:$C,'Economic Cost Analysis'!$B16,'Data Repository Table'!$B:$B,'Economic Cost Analysis'!$C16,'Data Repository Table'!$G:$G,'Economic Cost Analysis'!$D16,'Data Repository Table'!$H:$H,'Economic Cost Analysis'!$E16,'Data Repository Table'!$D:$D,'Economic Cost Analysis'!P$10,'Data Repository Table'!$A:$A,"Financial Actual")</f>
        <v>386829.69097499992</v>
      </c>
      <c r="Q16" s="61">
        <f>SUMIFS('Data Repository Table'!$J:$J,'Data Repository Table'!$C:$C,'Economic Cost Analysis'!$B16,'Data Repository Table'!$B:$B,'Economic Cost Analysis'!$C16,'Data Repository Table'!$G:$G,'Economic Cost Analysis'!$D16,'Data Repository Table'!$H:$H,'Economic Cost Analysis'!$E16,'Data Repository Table'!$D:$D,'Economic Cost Analysis'!Q$10,'Data Repository Table'!$A:$A,"Financial Actual")</f>
        <v>410769.19062499999</v>
      </c>
      <c r="R16" s="61">
        <f>SUMIFS('Data Repository Table'!$J:$J,'Data Repository Table'!$C:$C,'Economic Cost Analysis'!$B16,'Data Repository Table'!$B:$B,'Economic Cost Analysis'!$C16,'Data Repository Table'!$G:$G,'Economic Cost Analysis'!$D16,'Data Repository Table'!$H:$H,'Economic Cost Analysis'!$E16,'Data Repository Table'!$D:$D,'Economic Cost Analysis'!R$10,'Data Repository Table'!$A:$A,"Financial Actual")</f>
        <v>468307.17672499991</v>
      </c>
      <c r="S16" s="61">
        <f t="shared" si="0"/>
        <v>4863981.2092249971</v>
      </c>
      <c r="T16" s="30"/>
      <c r="U16" s="30"/>
      <c r="V16" s="30"/>
      <c r="W16" s="30"/>
    </row>
    <row r="17" spans="1:38" ht="14.25" customHeight="1">
      <c r="A17" s="16" t="s">
        <v>32</v>
      </c>
      <c r="B17" s="16" t="s">
        <v>34</v>
      </c>
      <c r="C17" s="16" t="s">
        <v>44</v>
      </c>
      <c r="D17" s="16" t="s">
        <v>51</v>
      </c>
      <c r="E17" s="16" t="s">
        <v>53</v>
      </c>
      <c r="F17" s="60"/>
      <c r="G17" s="61">
        <f>SUMIFS('Data Repository Table'!$J:$J,'Data Repository Table'!$C:$C,'Economic Cost Analysis'!$B17,'Data Repository Table'!$B:$B,'Economic Cost Analysis'!$C17,'Data Repository Table'!$G:$G,'Economic Cost Analysis'!$D17,'Data Repository Table'!$H:$H,'Economic Cost Analysis'!$E17,'Data Repository Table'!$D:$D,'Economic Cost Analysis'!G$10,'Data Repository Table'!$A:$A,"Financial Actual")</f>
        <v>226478.76952499934</v>
      </c>
      <c r="H17" s="61">
        <f>SUMIFS('Data Repository Table'!$J:$J,'Data Repository Table'!$C:$C,'Economic Cost Analysis'!$B17,'Data Repository Table'!$B:$B,'Economic Cost Analysis'!$C17,'Data Repository Table'!$G:$G,'Economic Cost Analysis'!$D17,'Data Repository Table'!$H:$H,'Economic Cost Analysis'!$E17,'Data Repository Table'!$D:$D,'Economic Cost Analysis'!H$10,'Data Repository Table'!$A:$A,"Financial Actual")</f>
        <v>312928.04857500002</v>
      </c>
      <c r="I17" s="61">
        <f>SUMIFS('Data Repository Table'!$J:$J,'Data Repository Table'!$C:$C,'Economic Cost Analysis'!$B17,'Data Repository Table'!$B:$B,'Economic Cost Analysis'!$C17,'Data Repository Table'!$G:$G,'Economic Cost Analysis'!$D17,'Data Repository Table'!$H:$H,'Economic Cost Analysis'!$E17,'Data Repository Table'!$D:$D,'Economic Cost Analysis'!I$10,'Data Repository Table'!$A:$A,"Financial Actual")</f>
        <v>244993.61047499935</v>
      </c>
      <c r="J17" s="61">
        <f>SUMIFS('Data Repository Table'!$J:$J,'Data Repository Table'!$C:$C,'Economic Cost Analysis'!$B17,'Data Repository Table'!$B:$B,'Economic Cost Analysis'!$C17,'Data Repository Table'!$G:$G,'Economic Cost Analysis'!$D17,'Data Repository Table'!$H:$H,'Economic Cost Analysis'!$E17,'Data Repository Table'!$D:$D,'Economic Cost Analysis'!J$10,'Data Repository Table'!$A:$A,"Financial Actual")</f>
        <v>232539.08692499998</v>
      </c>
      <c r="K17" s="61">
        <f>SUMIFS('Data Repository Table'!$J:$J,'Data Repository Table'!$C:$C,'Economic Cost Analysis'!$B17,'Data Repository Table'!$B:$B,'Economic Cost Analysis'!$C17,'Data Repository Table'!$G:$G,'Economic Cost Analysis'!$D17,'Data Repository Table'!$H:$H,'Economic Cost Analysis'!$E17,'Data Repository Table'!$D:$D,'Economic Cost Analysis'!K$10,'Data Repository Table'!$A:$A,"Financial Actual")</f>
        <v>238807.31175000002</v>
      </c>
      <c r="L17" s="61">
        <f>SUMIFS('Data Repository Table'!$J:$J,'Data Repository Table'!$C:$C,'Economic Cost Analysis'!$B17,'Data Repository Table'!$B:$B,'Economic Cost Analysis'!$C17,'Data Repository Table'!$G:$G,'Economic Cost Analysis'!$D17,'Data Repository Table'!$H:$H,'Economic Cost Analysis'!$E17,'Data Repository Table'!$D:$D,'Economic Cost Analysis'!L$10,'Data Repository Table'!$A:$A,"Financial Actual")</f>
        <v>229683.42450000002</v>
      </c>
      <c r="M17" s="61">
        <f>SUMIFS('Data Repository Table'!$J:$J,'Data Repository Table'!$C:$C,'Economic Cost Analysis'!$B17,'Data Repository Table'!$B:$B,'Economic Cost Analysis'!$C17,'Data Repository Table'!$G:$G,'Economic Cost Analysis'!$D17,'Data Repository Table'!$H:$H,'Economic Cost Analysis'!$E17,'Data Repository Table'!$D:$D,'Economic Cost Analysis'!M$10,'Data Repository Table'!$A:$A,"Financial Actual")</f>
        <v>288539.74439999997</v>
      </c>
      <c r="N17" s="61">
        <f>SUMIFS('Data Repository Table'!$J:$J,'Data Repository Table'!$C:$C,'Economic Cost Analysis'!$B17,'Data Repository Table'!$B:$B,'Economic Cost Analysis'!$C17,'Data Repository Table'!$G:$G,'Economic Cost Analysis'!$D17,'Data Repository Table'!$H:$H,'Economic Cost Analysis'!$E17,'Data Repository Table'!$D:$D,'Economic Cost Analysis'!N$10,'Data Repository Table'!$A:$A,"Financial Actual")</f>
        <v>242919.90315</v>
      </c>
      <c r="O17" s="61">
        <f>SUMIFS('Data Repository Table'!$J:$J,'Data Repository Table'!$C:$C,'Economic Cost Analysis'!$B17,'Data Repository Table'!$B:$B,'Economic Cost Analysis'!$C17,'Data Repository Table'!$G:$G,'Economic Cost Analysis'!$D17,'Data Repository Table'!$H:$H,'Economic Cost Analysis'!$E17,'Data Repository Table'!$D:$D,'Economic Cost Analysis'!O$10,'Data Repository Table'!$A:$A,"Financial Actual")</f>
        <v>242366.59080000003</v>
      </c>
      <c r="P17" s="61">
        <f>SUMIFS('Data Repository Table'!$J:$J,'Data Repository Table'!$C:$C,'Economic Cost Analysis'!$B17,'Data Repository Table'!$B:$B,'Economic Cost Analysis'!$C17,'Data Repository Table'!$G:$G,'Economic Cost Analysis'!$D17,'Data Repository Table'!$H:$H,'Economic Cost Analysis'!$E17,'Data Repository Table'!$D:$D,'Economic Cost Analysis'!P$10,'Data Repository Table'!$A:$A,"Financial Actual")</f>
        <v>242893.06177500001</v>
      </c>
      <c r="Q17" s="61">
        <f>SUMIFS('Data Repository Table'!$J:$J,'Data Repository Table'!$C:$C,'Economic Cost Analysis'!$B17,'Data Repository Table'!$B:$B,'Economic Cost Analysis'!$C17,'Data Repository Table'!$G:$G,'Economic Cost Analysis'!$D17,'Data Repository Table'!$H:$H,'Economic Cost Analysis'!$E17,'Data Repository Table'!$D:$D,'Economic Cost Analysis'!Q$10,'Data Repository Table'!$A:$A,"Financial Actual")</f>
        <v>257924.84062500004</v>
      </c>
      <c r="R17" s="61">
        <f>SUMIFS('Data Repository Table'!$J:$J,'Data Repository Table'!$C:$C,'Economic Cost Analysis'!$B17,'Data Repository Table'!$B:$B,'Economic Cost Analysis'!$C17,'Data Repository Table'!$G:$G,'Economic Cost Analysis'!$D17,'Data Repository Table'!$H:$H,'Economic Cost Analysis'!$E17,'Data Repository Table'!$D:$D,'Economic Cost Analysis'!R$10,'Data Repository Table'!$A:$A,"Financial Actual")</f>
        <v>294053.34352500003</v>
      </c>
      <c r="S17" s="61">
        <f t="shared" si="0"/>
        <v>3054127.7360249986</v>
      </c>
      <c r="T17" s="30"/>
      <c r="U17" s="30"/>
      <c r="V17" s="30"/>
      <c r="W17" s="30"/>
    </row>
    <row r="18" spans="1:38" ht="14.25" customHeight="1">
      <c r="A18" s="16" t="s">
        <v>32</v>
      </c>
      <c r="B18" s="16" t="s">
        <v>34</v>
      </c>
      <c r="C18" s="16" t="s">
        <v>44</v>
      </c>
      <c r="D18" s="16" t="s">
        <v>51</v>
      </c>
      <c r="E18" s="16" t="s">
        <v>54</v>
      </c>
      <c r="F18" s="60"/>
      <c r="G18" s="61">
        <f>SUMIFS('Data Repository Table'!$J:$J,'Data Repository Table'!$C:$C,'Economic Cost Analysis'!$B18,'Data Repository Table'!$B:$B,'Economic Cost Analysis'!$C18,'Data Repository Table'!$G:$G,'Economic Cost Analysis'!$D18,'Data Repository Table'!$H:$H,'Economic Cost Analysis'!$E18,'Data Repository Table'!$D:$D,'Economic Cost Analysis'!G$10,'Data Repository Table'!$A:$A,"Financial Actual")</f>
        <v>255837.1285374992</v>
      </c>
      <c r="H18" s="61">
        <f>SUMIFS('Data Repository Table'!$J:$J,'Data Repository Table'!$C:$C,'Economic Cost Analysis'!$B18,'Data Repository Table'!$B:$B,'Economic Cost Analysis'!$C18,'Data Repository Table'!$G:$G,'Economic Cost Analysis'!$D18,'Data Repository Table'!$H:$H,'Economic Cost Analysis'!$E18,'Data Repository Table'!$D:$D,'Economic Cost Analysis'!H$10,'Data Repository Table'!$A:$A,"Financial Actual")</f>
        <v>353492.79561249999</v>
      </c>
      <c r="I18" s="61">
        <f>SUMIFS('Data Repository Table'!$J:$J,'Data Repository Table'!$C:$C,'Economic Cost Analysis'!$B18,'Data Repository Table'!$B:$B,'Economic Cost Analysis'!$C18,'Data Repository Table'!$G:$G,'Economic Cost Analysis'!$D18,'Data Repository Table'!$H:$H,'Economic Cost Analysis'!$E18,'Data Repository Table'!$D:$D,'Economic Cost Analysis'!I$10,'Data Repository Table'!$A:$A,"Financial Actual")</f>
        <v>276752.04146249924</v>
      </c>
      <c r="J18" s="61">
        <f>SUMIFS('Data Repository Table'!$J:$J,'Data Repository Table'!$C:$C,'Economic Cost Analysis'!$B18,'Data Repository Table'!$B:$B,'Economic Cost Analysis'!$C18,'Data Repository Table'!$G:$G,'Economic Cost Analysis'!$D18,'Data Repository Table'!$H:$H,'Economic Cost Analysis'!$E18,'Data Repository Table'!$D:$D,'Economic Cost Analysis'!J$10,'Data Repository Table'!$A:$A,"Financial Actual")</f>
        <v>262683.04263749992</v>
      </c>
      <c r="K18" s="61">
        <f>SUMIFS('Data Repository Table'!$J:$J,'Data Repository Table'!$C:$C,'Economic Cost Analysis'!$B18,'Data Repository Table'!$B:$B,'Economic Cost Analysis'!$C18,'Data Repository Table'!$G:$G,'Economic Cost Analysis'!$D18,'Data Repository Table'!$H:$H,'Economic Cost Analysis'!$E18,'Data Repository Table'!$D:$D,'Economic Cost Analysis'!K$10,'Data Repository Table'!$A:$A,"Financial Actual")</f>
        <v>269763.81512500002</v>
      </c>
      <c r="L18" s="61">
        <f>SUMIFS('Data Repository Table'!$J:$J,'Data Repository Table'!$C:$C,'Economic Cost Analysis'!$B18,'Data Repository Table'!$B:$B,'Economic Cost Analysis'!$C18,'Data Repository Table'!$G:$G,'Economic Cost Analysis'!$D18,'Data Repository Table'!$H:$H,'Economic Cost Analysis'!$E18,'Data Repository Table'!$D:$D,'Economic Cost Analysis'!L$10,'Data Repository Table'!$A:$A,"Financial Actual")</f>
        <v>259457.20175000001</v>
      </c>
      <c r="M18" s="61">
        <f>SUMIFS('Data Repository Table'!$J:$J,'Data Repository Table'!$C:$C,'Economic Cost Analysis'!$B18,'Data Repository Table'!$B:$B,'Economic Cost Analysis'!$C18,'Data Repository Table'!$G:$G,'Economic Cost Analysis'!$D18,'Data Repository Table'!$H:$H,'Economic Cost Analysis'!$E18,'Data Repository Table'!$D:$D,'Economic Cost Analysis'!M$10,'Data Repository Table'!$A:$A,"Financial Actual")</f>
        <v>325943.04459999991</v>
      </c>
      <c r="N18" s="61">
        <f>SUMIFS('Data Repository Table'!$J:$J,'Data Repository Table'!$C:$C,'Economic Cost Analysis'!$B18,'Data Repository Table'!$B:$B,'Economic Cost Analysis'!$C18,'Data Repository Table'!$G:$G,'Economic Cost Analysis'!$D18,'Data Repository Table'!$H:$H,'Economic Cost Analysis'!$E18,'Data Repository Table'!$D:$D,'Economic Cost Analysis'!N$10,'Data Repository Table'!$A:$A,"Financial Actual")</f>
        <v>274409.52022499999</v>
      </c>
      <c r="O18" s="61">
        <f>SUMIFS('Data Repository Table'!$J:$J,'Data Repository Table'!$C:$C,'Economic Cost Analysis'!$B18,'Data Repository Table'!$B:$B,'Economic Cost Analysis'!$C18,'Data Repository Table'!$G:$G,'Economic Cost Analysis'!$D18,'Data Repository Table'!$H:$H,'Economic Cost Analysis'!$E18,'Data Repository Table'!$D:$D,'Economic Cost Analysis'!O$10,'Data Repository Table'!$A:$A,"Financial Actual")</f>
        <v>273784.48220000003</v>
      </c>
      <c r="P18" s="61">
        <f>SUMIFS('Data Repository Table'!$J:$J,'Data Repository Table'!$C:$C,'Economic Cost Analysis'!$B18,'Data Repository Table'!$B:$B,'Economic Cost Analysis'!$C18,'Data Repository Table'!$G:$G,'Economic Cost Analysis'!$D18,'Data Repository Table'!$H:$H,'Economic Cost Analysis'!$E18,'Data Repository Table'!$D:$D,'Economic Cost Analysis'!P$10,'Data Repository Table'!$A:$A,"Financial Actual")</f>
        <v>274379.19941249996</v>
      </c>
      <c r="Q18" s="61">
        <f>SUMIFS('Data Repository Table'!$J:$J,'Data Repository Table'!$C:$C,'Economic Cost Analysis'!$B18,'Data Repository Table'!$B:$B,'Economic Cost Analysis'!$C18,'Data Repository Table'!$G:$G,'Economic Cost Analysis'!$D18,'Data Repository Table'!$H:$H,'Economic Cost Analysis'!$E18,'Data Repository Table'!$D:$D,'Economic Cost Analysis'!Q$10,'Data Repository Table'!$A:$A,"Financial Actual")</f>
        <v>291359.54218749999</v>
      </c>
      <c r="R18" s="61">
        <f>SUMIFS('Data Repository Table'!$J:$J,'Data Repository Table'!$C:$C,'Economic Cost Analysis'!$B18,'Data Repository Table'!$B:$B,'Economic Cost Analysis'!$C18,'Data Repository Table'!$G:$G,'Economic Cost Analysis'!$D18,'Data Repository Table'!$H:$H,'Economic Cost Analysis'!$E18,'Data Repository Table'!$D:$D,'Economic Cost Analysis'!R$10,'Data Repository Table'!$A:$A,"Financial Actual")</f>
        <v>332171.36953749997</v>
      </c>
      <c r="S18" s="61">
        <f t="shared" si="0"/>
        <v>3450033.1832874976</v>
      </c>
      <c r="T18" s="30"/>
      <c r="U18" s="30"/>
      <c r="V18" s="30"/>
      <c r="W18" s="30"/>
      <c r="X18" s="17"/>
      <c r="Y18" s="17"/>
      <c r="Z18" s="17"/>
      <c r="AA18" s="17"/>
      <c r="AB18" s="17"/>
      <c r="AC18" s="17"/>
      <c r="AD18" s="17"/>
      <c r="AE18" s="17"/>
      <c r="AF18" s="17"/>
      <c r="AG18" s="17"/>
      <c r="AH18" s="17"/>
      <c r="AI18" s="17"/>
      <c r="AJ18" s="17"/>
      <c r="AK18" s="17"/>
      <c r="AL18" s="17"/>
    </row>
    <row r="19" spans="1:38" ht="14.25" customHeight="1">
      <c r="A19" s="16" t="s">
        <v>32</v>
      </c>
      <c r="B19" s="16" t="s">
        <v>34</v>
      </c>
      <c r="C19" s="16" t="s">
        <v>44</v>
      </c>
      <c r="D19" s="16" t="s">
        <v>51</v>
      </c>
      <c r="E19" s="16" t="s">
        <v>55</v>
      </c>
      <c r="F19" s="60"/>
      <c r="G19" s="61">
        <f>SUMIFS('Data Repository Table'!$J:$J,'Data Repository Table'!$C:$C,'Economic Cost Analysis'!$B19,'Data Repository Table'!$B:$B,'Economic Cost Analysis'!$C19,'Data Repository Table'!$G:$G,'Economic Cost Analysis'!$D19,'Data Repository Table'!$H:$H,'Economic Cost Analysis'!$E19,'Data Repository Table'!$D:$D,'Economic Cost Analysis'!G$10,'Data Repository Table'!$A:$A,"Financial Actual")</f>
        <v>176150.15407499947</v>
      </c>
      <c r="H19" s="61">
        <f>SUMIFS('Data Repository Table'!$J:$J,'Data Repository Table'!$C:$C,'Economic Cost Analysis'!$B19,'Data Repository Table'!$B:$B,'Economic Cost Analysis'!$C19,'Data Repository Table'!$G:$G,'Economic Cost Analysis'!$D19,'Data Repository Table'!$H:$H,'Economic Cost Analysis'!$E19,'Data Repository Table'!$D:$D,'Economic Cost Analysis'!H$10,'Data Repository Table'!$A:$A,"Financial Actual")</f>
        <v>243388.48222500001</v>
      </c>
      <c r="I19" s="61">
        <f>SUMIFS('Data Repository Table'!$J:$J,'Data Repository Table'!$C:$C,'Economic Cost Analysis'!$B19,'Data Repository Table'!$B:$B,'Economic Cost Analysis'!$C19,'Data Repository Table'!$G:$G,'Economic Cost Analysis'!$D19,'Data Repository Table'!$H:$H,'Economic Cost Analysis'!$E19,'Data Repository Table'!$D:$D,'Economic Cost Analysis'!I$10,'Data Repository Table'!$A:$A,"Financial Actual")</f>
        <v>190550.58592499947</v>
      </c>
      <c r="J19" s="61">
        <f>SUMIFS('Data Repository Table'!$J:$J,'Data Repository Table'!$C:$C,'Economic Cost Analysis'!$B19,'Data Repository Table'!$B:$B,'Economic Cost Analysis'!$C19,'Data Repository Table'!$G:$G,'Economic Cost Analysis'!$D19,'Data Repository Table'!$H:$H,'Economic Cost Analysis'!$E19,'Data Repository Table'!$D:$D,'Economic Cost Analysis'!J$10,'Data Repository Table'!$A:$A,"Financial Actual")</f>
        <v>180863.73427499997</v>
      </c>
      <c r="K19" s="61">
        <f>SUMIFS('Data Repository Table'!$J:$J,'Data Repository Table'!$C:$C,'Economic Cost Analysis'!$B19,'Data Repository Table'!$B:$B,'Economic Cost Analysis'!$C19,'Data Repository Table'!$G:$G,'Economic Cost Analysis'!$D19,'Data Repository Table'!$H:$H,'Economic Cost Analysis'!$E19,'Data Repository Table'!$D:$D,'Economic Cost Analysis'!K$10,'Data Repository Table'!$A:$A,"Financial Actual")</f>
        <v>185739.02025</v>
      </c>
      <c r="L19" s="61">
        <f>SUMIFS('Data Repository Table'!$J:$J,'Data Repository Table'!$C:$C,'Economic Cost Analysis'!$B19,'Data Repository Table'!$B:$B,'Economic Cost Analysis'!$C19,'Data Repository Table'!$G:$G,'Economic Cost Analysis'!$D19,'Data Repository Table'!$H:$H,'Economic Cost Analysis'!$E19,'Data Repository Table'!$D:$D,'Economic Cost Analysis'!L$10,'Data Repository Table'!$A:$A,"Financial Actual")</f>
        <v>178642.66350000002</v>
      </c>
      <c r="M19" s="61">
        <f>SUMIFS('Data Repository Table'!$J:$J,'Data Repository Table'!$C:$C,'Economic Cost Analysis'!$B19,'Data Repository Table'!$B:$B,'Economic Cost Analysis'!$C19,'Data Repository Table'!$G:$G,'Economic Cost Analysis'!$D19,'Data Repository Table'!$H:$H,'Economic Cost Analysis'!$E19,'Data Repository Table'!$D:$D,'Economic Cost Analysis'!M$10,'Data Repository Table'!$A:$A,"Financial Actual")</f>
        <v>224419.80119999996</v>
      </c>
      <c r="N19" s="61">
        <f>SUMIFS('Data Repository Table'!$J:$J,'Data Repository Table'!$C:$C,'Economic Cost Analysis'!$B19,'Data Repository Table'!$B:$B,'Economic Cost Analysis'!$C19,'Data Repository Table'!$G:$G,'Economic Cost Analysis'!$D19,'Data Repository Table'!$H:$H,'Economic Cost Analysis'!$E19,'Data Repository Table'!$D:$D,'Economic Cost Analysis'!N$10,'Data Repository Table'!$A:$A,"Financial Actual")</f>
        <v>188937.70244999998</v>
      </c>
      <c r="O19" s="61">
        <f>SUMIFS('Data Repository Table'!$J:$J,'Data Repository Table'!$C:$C,'Economic Cost Analysis'!$B19,'Data Repository Table'!$B:$B,'Economic Cost Analysis'!$C19,'Data Repository Table'!$G:$G,'Economic Cost Analysis'!$D19,'Data Repository Table'!$H:$H,'Economic Cost Analysis'!$E19,'Data Repository Table'!$D:$D,'Economic Cost Analysis'!O$10,'Data Repository Table'!$A:$A,"Financial Actual")</f>
        <v>188507.34840000002</v>
      </c>
      <c r="P19" s="61">
        <f>SUMIFS('Data Repository Table'!$J:$J,'Data Repository Table'!$C:$C,'Economic Cost Analysis'!$B19,'Data Repository Table'!$B:$B,'Economic Cost Analysis'!$C19,'Data Repository Table'!$G:$G,'Economic Cost Analysis'!$D19,'Data Repository Table'!$H:$H,'Economic Cost Analysis'!$E19,'Data Repository Table'!$D:$D,'Economic Cost Analysis'!P$10,'Data Repository Table'!$A:$A,"Financial Actual")</f>
        <v>188916.82582500001</v>
      </c>
      <c r="Q19" s="61">
        <f>SUMIFS('Data Repository Table'!$J:$J,'Data Repository Table'!$C:$C,'Economic Cost Analysis'!$B19,'Data Repository Table'!$B:$B,'Economic Cost Analysis'!$C19,'Data Repository Table'!$G:$G,'Economic Cost Analysis'!$D19,'Data Repository Table'!$H:$H,'Economic Cost Analysis'!$E19,'Data Repository Table'!$D:$D,'Economic Cost Analysis'!Q$10,'Data Repository Table'!$A:$A,"Financial Actual")</f>
        <v>200608.20937500001</v>
      </c>
      <c r="R19" s="61">
        <f>SUMIFS('Data Repository Table'!$J:$J,'Data Repository Table'!$C:$C,'Economic Cost Analysis'!$B19,'Data Repository Table'!$B:$B,'Economic Cost Analysis'!$C19,'Data Repository Table'!$G:$G,'Economic Cost Analysis'!$D19,'Data Repository Table'!$H:$H,'Economic Cost Analysis'!$E19,'Data Repository Table'!$D:$D,'Economic Cost Analysis'!R$10,'Data Repository Table'!$A:$A,"Financial Actual")</f>
        <v>228708.15607500001</v>
      </c>
      <c r="S19" s="61">
        <f t="shared" si="0"/>
        <v>2375432.6835749988</v>
      </c>
      <c r="T19" s="30"/>
      <c r="U19" s="30"/>
      <c r="V19" s="30"/>
      <c r="W19" s="30"/>
      <c r="X19" s="17"/>
      <c r="Y19" s="17"/>
      <c r="Z19" s="17"/>
      <c r="AA19" s="17"/>
      <c r="AB19" s="17"/>
      <c r="AC19" s="17"/>
      <c r="AD19" s="17"/>
      <c r="AE19" s="17"/>
      <c r="AF19" s="17"/>
      <c r="AG19" s="17"/>
      <c r="AH19" s="17"/>
      <c r="AI19" s="17"/>
      <c r="AJ19" s="17"/>
      <c r="AK19" s="17"/>
      <c r="AL19" s="17"/>
    </row>
    <row r="20" spans="1:38" ht="14.25" customHeight="1">
      <c r="A20" s="16" t="s">
        <v>32</v>
      </c>
      <c r="B20" s="16" t="s">
        <v>34</v>
      </c>
      <c r="C20" s="16" t="s">
        <v>44</v>
      </c>
      <c r="D20" s="16" t="s">
        <v>56</v>
      </c>
      <c r="E20" s="16" t="s">
        <v>57</v>
      </c>
      <c r="F20" s="62"/>
      <c r="G20" s="61">
        <f>SUMIFS('Data Repository Table'!$J:$J,'Data Repository Table'!$C:$C,'Economic Cost Analysis'!$B20,'Data Repository Table'!$B:$B,'Economic Cost Analysis'!$C20,'Data Repository Table'!$G:$G,'Economic Cost Analysis'!$D20,'Data Repository Table'!$H:$H,'Economic Cost Analysis'!$E20,'Data Repository Table'!$D:$D,'Economic Cost Analysis'!G$10,'Data Repository Table'!$A:$A,"Financial Actual")</f>
        <v>1153364.1040624965</v>
      </c>
      <c r="H20" s="61">
        <f>SUMIFS('Data Repository Table'!$J:$J,'Data Repository Table'!$C:$C,'Economic Cost Analysis'!$B20,'Data Repository Table'!$B:$B,'Economic Cost Analysis'!$C20,'Data Repository Table'!$G:$G,'Economic Cost Analysis'!$D20,'Data Repository Table'!$H:$H,'Economic Cost Analysis'!$E20,'Data Repository Table'!$D:$D,'Economic Cost Analysis'!H$10,'Data Repository Table'!$A:$A,"Financial Actual")</f>
        <v>1593615.0621875001</v>
      </c>
      <c r="I20" s="61">
        <f>SUMIFS('Data Repository Table'!$J:$J,'Data Repository Table'!$C:$C,'Economic Cost Analysis'!$B20,'Data Repository Table'!$B:$B,'Economic Cost Analysis'!$C20,'Data Repository Table'!$G:$G,'Economic Cost Analysis'!$D20,'Data Repository Table'!$H:$H,'Economic Cost Analysis'!$E20,'Data Repository Table'!$D:$D,'Economic Cost Analysis'!I$10,'Data Repository Table'!$A:$A,"Financial Actual")</f>
        <v>1247652.6459374966</v>
      </c>
      <c r="J20" s="61">
        <f>SUMIFS('Data Repository Table'!$J:$J,'Data Repository Table'!$C:$C,'Economic Cost Analysis'!$B20,'Data Repository Table'!$B:$B,'Economic Cost Analysis'!$C20,'Data Repository Table'!$G:$G,'Economic Cost Analysis'!$D20,'Data Repository Table'!$H:$H,'Economic Cost Analysis'!$E20,'Data Repository Table'!$D:$D,'Economic Cost Analysis'!J$10,'Data Repository Table'!$A:$A,"Financial Actual")</f>
        <v>1184226.8315625</v>
      </c>
      <c r="K20" s="61">
        <f>SUMIFS('Data Repository Table'!$J:$J,'Data Repository Table'!$C:$C,'Economic Cost Analysis'!$B20,'Data Repository Table'!$B:$B,'Economic Cost Analysis'!$C20,'Data Repository Table'!$G:$G,'Economic Cost Analysis'!$D20,'Data Repository Table'!$H:$H,'Economic Cost Analysis'!$E20,'Data Repository Table'!$D:$D,'Economic Cost Analysis'!K$10,'Data Repository Table'!$A:$A,"Financial Actual")</f>
        <v>1216148.346875</v>
      </c>
      <c r="L20" s="61">
        <f>SUMIFS('Data Repository Table'!$J:$J,'Data Repository Table'!$C:$C,'Economic Cost Analysis'!$B20,'Data Repository Table'!$B:$B,'Economic Cost Analysis'!$C20,'Data Repository Table'!$G:$G,'Economic Cost Analysis'!$D20,'Data Repository Table'!$H:$H,'Economic Cost Analysis'!$E20,'Data Repository Table'!$D:$D,'Economic Cost Analysis'!L$10,'Data Repository Table'!$A:$A,"Financial Actual")</f>
        <v>1169684.1062500002</v>
      </c>
      <c r="M20" s="61">
        <f>SUMIFS('Data Repository Table'!$J:$J,'Data Repository Table'!$C:$C,'Economic Cost Analysis'!$B20,'Data Repository Table'!$B:$B,'Economic Cost Analysis'!$C20,'Data Repository Table'!$G:$G,'Economic Cost Analysis'!$D20,'Data Repository Table'!$H:$H,'Economic Cost Analysis'!$E20,'Data Repository Table'!$D:$D,'Economic Cost Analysis'!M$10,'Data Repository Table'!$A:$A,"Financial Actual")</f>
        <v>1469415.3649999998</v>
      </c>
      <c r="N20" s="61">
        <f>SUMIFS('Data Repository Table'!$J:$J,'Data Repository Table'!$C:$C,'Economic Cost Analysis'!$B20,'Data Repository Table'!$B:$B,'Economic Cost Analysis'!$C20,'Data Repository Table'!$G:$G,'Economic Cost Analysis'!$D20,'Data Repository Table'!$H:$H,'Economic Cost Analysis'!$E20,'Data Repository Table'!$D:$D,'Economic Cost Analysis'!N$10,'Data Repository Table'!$A:$A,"Financial Actual")</f>
        <v>1237092.099375</v>
      </c>
      <c r="O20" s="61">
        <f>SUMIFS('Data Repository Table'!$J:$J,'Data Repository Table'!$C:$C,'Economic Cost Analysis'!$B20,'Data Repository Table'!$B:$B,'Economic Cost Analysis'!$C20,'Data Repository Table'!$G:$G,'Economic Cost Analysis'!$D20,'Data Repository Table'!$H:$H,'Economic Cost Analysis'!$E20,'Data Repository Table'!$D:$D,'Economic Cost Analysis'!O$10,'Data Repository Table'!$A:$A,"Financial Actual")</f>
        <v>1234274.3050000002</v>
      </c>
      <c r="P20" s="61">
        <f>SUMIFS('Data Repository Table'!$J:$J,'Data Repository Table'!$C:$C,'Economic Cost Analysis'!$B20,'Data Repository Table'!$B:$B,'Economic Cost Analysis'!$C20,'Data Repository Table'!$G:$G,'Economic Cost Analysis'!$D20,'Data Repository Table'!$H:$H,'Economic Cost Analysis'!$E20,'Data Repository Table'!$D:$D,'Economic Cost Analysis'!P$10,'Data Repository Table'!$A:$A,"Financial Actual")</f>
        <v>1236955.4071875</v>
      </c>
      <c r="Q20" s="61">
        <f>SUMIFS('Data Repository Table'!$J:$J,'Data Repository Table'!$C:$C,'Economic Cost Analysis'!$B20,'Data Repository Table'!$B:$B,'Economic Cost Analysis'!$C20,'Data Repository Table'!$G:$G,'Economic Cost Analysis'!$D20,'Data Repository Table'!$H:$H,'Economic Cost Analysis'!$E20,'Data Repository Table'!$D:$D,'Economic Cost Analysis'!Q$10,'Data Repository Table'!$A:$A,"Financial Actual")</f>
        <v>1313506.1328125</v>
      </c>
      <c r="R20" s="61">
        <f>SUMIFS('Data Repository Table'!$J:$J,'Data Repository Table'!$C:$C,'Economic Cost Analysis'!$B20,'Data Repository Table'!$B:$B,'Economic Cost Analysis'!$C20,'Data Repository Table'!$G:$G,'Economic Cost Analysis'!$D20,'Data Repository Table'!$H:$H,'Economic Cost Analysis'!$E20,'Data Repository Table'!$D:$D,'Economic Cost Analysis'!R$10,'Data Repository Table'!$A:$A,"Financial Actual")</f>
        <v>1497493.8790625001</v>
      </c>
      <c r="S20" s="61">
        <f t="shared" si="0"/>
        <v>15553428.285312492</v>
      </c>
      <c r="T20" s="30"/>
      <c r="U20" s="30"/>
      <c r="V20" s="30"/>
      <c r="W20" s="30"/>
      <c r="X20" s="17"/>
      <c r="Y20" s="17"/>
      <c r="Z20" s="17"/>
      <c r="AA20" s="17"/>
      <c r="AB20" s="17"/>
      <c r="AC20" s="17"/>
      <c r="AD20" s="17"/>
      <c r="AE20" s="17"/>
      <c r="AF20" s="17"/>
      <c r="AG20" s="17"/>
      <c r="AH20" s="17"/>
      <c r="AI20" s="17"/>
      <c r="AJ20" s="17"/>
      <c r="AK20" s="17"/>
      <c r="AL20" s="17"/>
    </row>
    <row r="21" spans="1:38" ht="14.25" customHeight="1" thickBot="1">
      <c r="A21" s="16" t="s">
        <v>59</v>
      </c>
      <c r="B21" s="16" t="s">
        <v>34</v>
      </c>
      <c r="C21" s="16"/>
      <c r="D21" s="16"/>
      <c r="E21" s="16"/>
      <c r="F21" s="62"/>
      <c r="G21" s="15">
        <f>SUMIFS('Data Repository Table'!$J:$J,'Data Repository Table'!$C:$C,'Economic Cost Analysis'!$B21,'Data Repository Table'!$D:$D,'Economic Cost Analysis'!G$10,'Data Repository Table'!$A:$A, "Water Production Actuals")</f>
        <v>181.933291</v>
      </c>
      <c r="H21" s="15">
        <f>SUMIFS('Data Repository Table'!$J:$J,'Data Repository Table'!$C:$C,'Economic Cost Analysis'!$B21,'Data Repository Table'!$D:$D,'Economic Cost Analysis'!H$10,'Data Repository Table'!$A:$A, "Water Production Actuals")</f>
        <v>187.44394299999999</v>
      </c>
      <c r="I21" s="15">
        <f>SUMIFS('Data Repository Table'!$J:$J,'Data Repository Table'!$C:$C,'Economic Cost Analysis'!$B21,'Data Repository Table'!$D:$D,'Economic Cost Analysis'!I$10,'Data Repository Table'!$A:$A, "Water Production Actuals")</f>
        <v>184.77365699999999</v>
      </c>
      <c r="J21" s="15">
        <f>SUMIFS('Data Repository Table'!$J:$J,'Data Repository Table'!$C:$C,'Economic Cost Analysis'!$B21,'Data Repository Table'!$D:$D,'Economic Cost Analysis'!J$10,'Data Repository Table'!$A:$A, "Water Production Actuals")</f>
        <v>191.54109299999999</v>
      </c>
      <c r="K21" s="15">
        <f>SUMIFS('Data Repository Table'!$J:$J,'Data Repository Table'!$C:$C,'Economic Cost Analysis'!$B21,'Data Repository Table'!$D:$D,'Economic Cost Analysis'!K$10,'Data Repository Table'!$A:$A, "Water Production Actuals")</f>
        <v>98.096062000000003</v>
      </c>
      <c r="L21" s="15">
        <f>SUMIFS('Data Repository Table'!$J:$J,'Data Repository Table'!$C:$C,'Economic Cost Analysis'!$B21,'Data Repository Table'!$D:$D,'Economic Cost Analysis'!L$10,'Data Repository Table'!$A:$A, "Water Production Actuals")</f>
        <v>185.30685299999999</v>
      </c>
      <c r="M21" s="15">
        <f>SUMIFS('Data Repository Table'!$J:$J,'Data Repository Table'!$C:$C,'Economic Cost Analysis'!$B21,'Data Repository Table'!$D:$D,'Economic Cost Analysis'!M$10,'Data Repository Table'!$A:$A, "Water Production Actuals")</f>
        <v>186.90143900000001</v>
      </c>
      <c r="N21" s="15">
        <f>SUMIFS('Data Repository Table'!$J:$J,'Data Repository Table'!$C:$C,'Economic Cost Analysis'!$B21,'Data Repository Table'!$D:$D,'Economic Cost Analysis'!N$10,'Data Repository Table'!$A:$A, "Water Production Actuals")</f>
        <v>158.58676500000001</v>
      </c>
      <c r="O21" s="15">
        <f>SUMIFS('Data Repository Table'!$J:$J,'Data Repository Table'!$C:$C,'Economic Cost Analysis'!$B21,'Data Repository Table'!$D:$D,'Economic Cost Analysis'!O$10,'Data Repository Table'!$A:$A, "Water Production Actuals")</f>
        <v>191.40367599999999</v>
      </c>
      <c r="P21" s="15">
        <f>SUMIFS('Data Repository Table'!$J:$J,'Data Repository Table'!$C:$C,'Economic Cost Analysis'!$B21,'Data Repository Table'!$D:$D,'Economic Cost Analysis'!P$10,'Data Repository Table'!$A:$A, "Water Production Actuals")</f>
        <v>171.057864</v>
      </c>
      <c r="Q21" s="15">
        <f>SUMIFS('Data Repository Table'!$J:$J,'Data Repository Table'!$C:$C,'Economic Cost Analysis'!$B21,'Data Repository Table'!$D:$D,'Economic Cost Analysis'!Q$10,'Data Repository Table'!$A:$A, "Water Production Actuals")</f>
        <v>169.28699900000001</v>
      </c>
      <c r="R21" s="15">
        <f>SUMIFS('Data Repository Table'!$J:$J,'Data Repository Table'!$C:$C,'Economic Cost Analysis'!$B21,'Data Repository Table'!$D:$D,'Economic Cost Analysis'!R$10,'Data Repository Table'!$A:$A, "Water Production Actuals")</f>
        <v>142.50871699999999</v>
      </c>
      <c r="S21" s="15"/>
      <c r="T21" s="30"/>
      <c r="U21" s="30"/>
      <c r="V21" s="30"/>
      <c r="W21" s="30"/>
      <c r="X21" s="17"/>
      <c r="Y21" s="17"/>
      <c r="Z21" s="17"/>
      <c r="AA21" s="17"/>
      <c r="AB21" s="17"/>
      <c r="AC21" s="17"/>
      <c r="AD21" s="17"/>
      <c r="AE21" s="17"/>
      <c r="AF21" s="17"/>
      <c r="AG21" s="17"/>
      <c r="AH21" s="17"/>
      <c r="AI21" s="17"/>
      <c r="AJ21" s="17"/>
      <c r="AK21" s="17"/>
      <c r="AL21" s="17"/>
    </row>
    <row r="22" spans="1:38" ht="14.25" customHeight="1" thickTop="1" thickBot="1">
      <c r="A22" s="63"/>
      <c r="B22" s="64" t="s">
        <v>34</v>
      </c>
      <c r="C22" s="65"/>
      <c r="D22" s="65"/>
      <c r="E22" s="64" t="s">
        <v>104</v>
      </c>
      <c r="F22" s="65"/>
      <c r="G22" s="66">
        <f>SUM(G13:G20)/(G21*1000)</f>
        <v>19.008554460403097</v>
      </c>
      <c r="H22" s="66">
        <f t="shared" ref="H22:N22" si="1">SUM(H13:H20)/(H21*1000)</f>
        <v>25.492172623052561</v>
      </c>
      <c r="I22" s="66">
        <f t="shared" si="1"/>
        <v>20.246430814356369</v>
      </c>
      <c r="J22" s="66">
        <f t="shared" si="1"/>
        <v>18.538208897820557</v>
      </c>
      <c r="K22" s="66">
        <f t="shared" si="1"/>
        <v>37.173188734592117</v>
      </c>
      <c r="L22" s="66">
        <f t="shared" si="1"/>
        <v>18.926571259334377</v>
      </c>
      <c r="M22" s="66">
        <f t="shared" si="1"/>
        <v>28.088710165040506</v>
      </c>
      <c r="N22" s="66">
        <f t="shared" si="1"/>
        <v>27.869870996564565</v>
      </c>
      <c r="O22" s="66">
        <f t="shared" ref="O22:P22" si="2">SUM(O13:O20)/(O21*1000)</f>
        <v>23.038875551690033</v>
      </c>
      <c r="P22" s="66">
        <f t="shared" si="2"/>
        <v>25.83514265328515</v>
      </c>
      <c r="Q22" s="66">
        <f t="shared" ref="Q22" si="3">SUM(Q13:Q20)/(Q21*1000)</f>
        <v>27.720966236714666</v>
      </c>
      <c r="R22" s="66">
        <f t="shared" ref="R22" si="4">SUM(R13:R20)/(R21*1000)</f>
        <v>37.542526065045898</v>
      </c>
      <c r="S22" s="166">
        <f>SUM(S13:S20)/(SUM(G21:R21)*1000)</f>
        <v>25.001374005209883</v>
      </c>
      <c r="T22" s="67" t="s">
        <v>267</v>
      </c>
      <c r="U22" s="67"/>
      <c r="V22" s="67"/>
      <c r="W22" s="67"/>
      <c r="X22" s="68"/>
      <c r="Y22" s="68"/>
      <c r="Z22" s="68"/>
      <c r="AA22" s="68"/>
      <c r="AB22" s="68"/>
      <c r="AC22" s="68"/>
      <c r="AD22" s="68"/>
      <c r="AE22" s="68"/>
      <c r="AF22" s="68"/>
      <c r="AG22" s="68"/>
      <c r="AH22" s="68"/>
      <c r="AI22" s="68"/>
      <c r="AJ22" s="68"/>
      <c r="AK22" s="68"/>
      <c r="AL22" s="68"/>
    </row>
    <row r="23" spans="1:38" ht="14.25" customHeight="1" thickTop="1">
      <c r="A23" s="39"/>
      <c r="B23" s="39"/>
      <c r="C23" s="39"/>
      <c r="D23" s="39"/>
      <c r="E23" s="39"/>
      <c r="F23" s="69"/>
      <c r="G23" s="69"/>
      <c r="H23" s="69"/>
      <c r="I23" s="69"/>
      <c r="J23" s="69"/>
      <c r="K23" s="69"/>
      <c r="L23" s="69"/>
      <c r="M23" s="69"/>
      <c r="N23" s="69"/>
      <c r="O23" s="69"/>
      <c r="P23" s="69"/>
      <c r="Q23" s="69"/>
      <c r="R23" s="57"/>
      <c r="S23" s="48"/>
      <c r="T23" s="48"/>
      <c r="U23" s="48"/>
      <c r="V23" s="48"/>
      <c r="W23" s="48"/>
      <c r="X23" s="17"/>
      <c r="Y23" s="17"/>
      <c r="Z23" s="17"/>
      <c r="AA23" s="17"/>
      <c r="AB23" s="17"/>
      <c r="AC23" s="17"/>
      <c r="AD23" s="17"/>
      <c r="AE23" s="17"/>
      <c r="AF23" s="17"/>
      <c r="AG23" s="17"/>
      <c r="AH23" s="17"/>
      <c r="AI23" s="17"/>
      <c r="AJ23" s="17"/>
      <c r="AK23" s="17"/>
      <c r="AL23" s="17"/>
    </row>
    <row r="24" spans="1:38" ht="14.25" customHeight="1">
      <c r="A24" s="16" t="s">
        <v>32</v>
      </c>
      <c r="B24" s="16" t="s">
        <v>42</v>
      </c>
      <c r="C24" s="16" t="s">
        <v>44</v>
      </c>
      <c r="D24" s="16" t="s">
        <v>46</v>
      </c>
      <c r="E24" s="16" t="s">
        <v>47</v>
      </c>
      <c r="F24" s="60"/>
      <c r="G24" s="61">
        <f>SUMIFS('Data Repository Table'!$J:$J,'Data Repository Table'!$C:$C,'Economic Cost Analysis'!$B24,'Data Repository Table'!$B:$B,'Economic Cost Analysis'!$C24,'Data Repository Table'!$G:$G,'Economic Cost Analysis'!$D24,'Data Repository Table'!$H:$H,'Economic Cost Analysis'!$E24,'Data Repository Table'!$D:$D,'Economic Cost Analysis'!G$10,'Data Repository Table'!$A:$A,"Financial Actual")</f>
        <v>2533034.5131168002</v>
      </c>
      <c r="H24" s="61">
        <f>SUMIFS('Data Repository Table'!$J:$J,'Data Repository Table'!$C:$C,'Economic Cost Analysis'!$B24,'Data Repository Table'!$B:$B,'Economic Cost Analysis'!$C24,'Data Repository Table'!$G:$G,'Economic Cost Analysis'!$D24,'Data Repository Table'!$H:$H,'Economic Cost Analysis'!$E24,'Data Repository Table'!$D:$D,'Economic Cost Analysis'!H$10,'Data Repository Table'!$A:$A,"Financial Actual")</f>
        <v>3051574.1625600001</v>
      </c>
      <c r="I24" s="61">
        <f>SUMIFS('Data Repository Table'!$J:$J,'Data Repository Table'!$C:$C,'Economic Cost Analysis'!$B24,'Data Repository Table'!$B:$B,'Economic Cost Analysis'!$C24,'Data Repository Table'!$G:$G,'Economic Cost Analysis'!$D24,'Data Repository Table'!$H:$H,'Economic Cost Analysis'!$E24,'Data Repository Table'!$D:$D,'Economic Cost Analysis'!I$10,'Data Repository Table'!$A:$A,"Financial Actual")</f>
        <v>3084202.7580672004</v>
      </c>
      <c r="J24" s="61">
        <f>SUMIFS('Data Repository Table'!$J:$J,'Data Repository Table'!$C:$C,'Economic Cost Analysis'!$B24,'Data Repository Table'!$B:$B,'Economic Cost Analysis'!$C24,'Data Repository Table'!$G:$G,'Economic Cost Analysis'!$D24,'Data Repository Table'!$H:$H,'Economic Cost Analysis'!$E24,'Data Repository Table'!$D:$D,'Economic Cost Analysis'!J$10,'Data Repository Table'!$A:$A,"Financial Actual")</f>
        <v>4135202.765971201</v>
      </c>
      <c r="K24" s="61">
        <f>SUMIFS('Data Repository Table'!$J:$J,'Data Repository Table'!$C:$C,'Economic Cost Analysis'!$B24,'Data Repository Table'!$B:$B,'Economic Cost Analysis'!$C24,'Data Repository Table'!$G:$G,'Economic Cost Analysis'!$D24,'Data Repository Table'!$H:$H,'Economic Cost Analysis'!$E24,'Data Repository Table'!$D:$D,'Economic Cost Analysis'!K$10,'Data Repository Table'!$A:$A,"Financial Actual")</f>
        <v>4473275.8948415993</v>
      </c>
      <c r="L24" s="61">
        <f>SUMIFS('Data Repository Table'!$J:$J,'Data Repository Table'!$C:$C,'Economic Cost Analysis'!$B24,'Data Repository Table'!$B:$B,'Economic Cost Analysis'!$C24,'Data Repository Table'!$G:$G,'Economic Cost Analysis'!$D24,'Data Repository Table'!$H:$H,'Economic Cost Analysis'!$E24,'Data Repository Table'!$D:$D,'Economic Cost Analysis'!L$10,'Data Repository Table'!$A:$A,"Financial Actual")</f>
        <v>3464957.9260800011</v>
      </c>
      <c r="M24" s="61">
        <f>SUMIFS('Data Repository Table'!$J:$J,'Data Repository Table'!$C:$C,'Economic Cost Analysis'!$B24,'Data Repository Table'!$B:$B,'Economic Cost Analysis'!$C24,'Data Repository Table'!$G:$G,'Economic Cost Analysis'!$D24,'Data Repository Table'!$H:$H,'Economic Cost Analysis'!$E24,'Data Repository Table'!$D:$D,'Economic Cost Analysis'!M$10,'Data Repository Table'!$A:$A,"Financial Actual")</f>
        <v>4049642.8266000003</v>
      </c>
      <c r="N24" s="61">
        <f>SUMIFS('Data Repository Table'!$J:$J,'Data Repository Table'!$C:$C,'Economic Cost Analysis'!$B24,'Data Repository Table'!$B:$B,'Economic Cost Analysis'!$C24,'Data Repository Table'!$G:$G,'Economic Cost Analysis'!$D24,'Data Repository Table'!$H:$H,'Economic Cost Analysis'!$E24,'Data Repository Table'!$D:$D,'Economic Cost Analysis'!N$10,'Data Repository Table'!$A:$A,"Financial Actual")</f>
        <v>4767948.2214000002</v>
      </c>
      <c r="O24" s="61">
        <f>SUMIFS('Data Repository Table'!$J:$J,'Data Repository Table'!$C:$C,'Economic Cost Analysis'!$B24,'Data Repository Table'!$B:$B,'Economic Cost Analysis'!$C24,'Data Repository Table'!$G:$G,'Economic Cost Analysis'!$D24,'Data Repository Table'!$H:$H,'Economic Cost Analysis'!$E24,'Data Repository Table'!$D:$D,'Economic Cost Analysis'!O$10,'Data Repository Table'!$A:$A,"Financial Actual")</f>
        <v>4346722.8083999995</v>
      </c>
      <c r="P24" s="61">
        <f>SUMIFS('Data Repository Table'!$J:$J,'Data Repository Table'!$C:$C,'Economic Cost Analysis'!$B24,'Data Repository Table'!$B:$B,'Economic Cost Analysis'!$C24,'Data Repository Table'!$G:$G,'Economic Cost Analysis'!$D24,'Data Repository Table'!$H:$H,'Economic Cost Analysis'!$E24,'Data Repository Table'!$D:$D,'Economic Cost Analysis'!P$10,'Data Repository Table'!$A:$A,"Financial Actual")</f>
        <v>4671541.1274000006</v>
      </c>
      <c r="Q24" s="61">
        <f>SUMIFS('Data Repository Table'!$J:$J,'Data Repository Table'!$C:$C,'Economic Cost Analysis'!$B24,'Data Repository Table'!$B:$B,'Economic Cost Analysis'!$C24,'Data Repository Table'!$G:$G,'Economic Cost Analysis'!$D24,'Data Repository Table'!$H:$H,'Economic Cost Analysis'!$E24,'Data Repository Table'!$D:$D,'Economic Cost Analysis'!Q$10,'Data Repository Table'!$A:$A,"Financial Actual")</f>
        <v>5478104.6040000012</v>
      </c>
      <c r="R24" s="61">
        <f>SUMIFS('Data Repository Table'!$J:$J,'Data Repository Table'!$C:$C,'Economic Cost Analysis'!$B24,'Data Repository Table'!$B:$B,'Economic Cost Analysis'!$C24,'Data Repository Table'!$G:$G,'Economic Cost Analysis'!$D24,'Data Repository Table'!$H:$H,'Economic Cost Analysis'!$E24,'Data Repository Table'!$D:$D,'Economic Cost Analysis'!R$10,'Data Repository Table'!$A:$A,"Financial Actual")</f>
        <v>2269805.1667200001</v>
      </c>
      <c r="S24" s="61">
        <f>SUM(G24:R24)</f>
        <v>46326012.775156811</v>
      </c>
      <c r="T24" s="30"/>
      <c r="U24" s="30"/>
      <c r="V24" s="30"/>
      <c r="W24" s="30"/>
    </row>
    <row r="25" spans="1:38" ht="14.25" customHeight="1">
      <c r="A25" s="16" t="s">
        <v>32</v>
      </c>
      <c r="B25" s="16" t="s">
        <v>42</v>
      </c>
      <c r="C25" s="16" t="s">
        <v>44</v>
      </c>
      <c r="D25" s="16" t="s">
        <v>48</v>
      </c>
      <c r="E25" s="16" t="s">
        <v>49</v>
      </c>
      <c r="F25" s="60"/>
      <c r="G25" s="61">
        <f>SUMIFS('Data Repository Table'!$J:$J,'Data Repository Table'!$C:$C,'Economic Cost Analysis'!$B25,'Data Repository Table'!$B:$B,'Economic Cost Analysis'!$C25,'Data Repository Table'!$G:$G,'Economic Cost Analysis'!$D25,'Data Repository Table'!$H:$H,'Economic Cost Analysis'!$E25,'Data Repository Table'!$D:$D,'Economic Cost Analysis'!G$10,'Data Repository Table'!$A:$A,"Financial Actual")</f>
        <v>1266517.2565584001</v>
      </c>
      <c r="H25" s="61">
        <f>SUMIFS('Data Repository Table'!$J:$J,'Data Repository Table'!$C:$C,'Economic Cost Analysis'!$B25,'Data Repository Table'!$B:$B,'Economic Cost Analysis'!$C25,'Data Repository Table'!$G:$G,'Economic Cost Analysis'!$D25,'Data Repository Table'!$H:$H,'Economic Cost Analysis'!$E25,'Data Repository Table'!$D:$D,'Economic Cost Analysis'!H$10,'Data Repository Table'!$A:$A,"Financial Actual")</f>
        <v>1525787.08128</v>
      </c>
      <c r="I25" s="61">
        <f>SUMIFS('Data Repository Table'!$J:$J,'Data Repository Table'!$C:$C,'Economic Cost Analysis'!$B25,'Data Repository Table'!$B:$B,'Economic Cost Analysis'!$C25,'Data Repository Table'!$G:$G,'Economic Cost Analysis'!$D25,'Data Repository Table'!$H:$H,'Economic Cost Analysis'!$E25,'Data Repository Table'!$D:$D,'Economic Cost Analysis'!I$10,'Data Repository Table'!$A:$A,"Financial Actual")</f>
        <v>1542101.3790336002</v>
      </c>
      <c r="J25" s="61">
        <f>SUMIFS('Data Repository Table'!$J:$J,'Data Repository Table'!$C:$C,'Economic Cost Analysis'!$B25,'Data Repository Table'!$B:$B,'Economic Cost Analysis'!$C25,'Data Repository Table'!$G:$G,'Economic Cost Analysis'!$D25,'Data Repository Table'!$H:$H,'Economic Cost Analysis'!$E25,'Data Repository Table'!$D:$D,'Economic Cost Analysis'!J$10,'Data Repository Table'!$A:$A,"Financial Actual")</f>
        <v>2067601.3829856005</v>
      </c>
      <c r="K25" s="61">
        <f>SUMIFS('Data Repository Table'!$J:$J,'Data Repository Table'!$C:$C,'Economic Cost Analysis'!$B25,'Data Repository Table'!$B:$B,'Economic Cost Analysis'!$C25,'Data Repository Table'!$G:$G,'Economic Cost Analysis'!$D25,'Data Repository Table'!$H:$H,'Economic Cost Analysis'!$E25,'Data Repository Table'!$D:$D,'Economic Cost Analysis'!K$10,'Data Repository Table'!$A:$A,"Financial Actual")</f>
        <v>2236637.9474207996</v>
      </c>
      <c r="L25" s="61">
        <f>SUMIFS('Data Repository Table'!$J:$J,'Data Repository Table'!$C:$C,'Economic Cost Analysis'!$B25,'Data Repository Table'!$B:$B,'Economic Cost Analysis'!$C25,'Data Repository Table'!$G:$G,'Economic Cost Analysis'!$D25,'Data Repository Table'!$H:$H,'Economic Cost Analysis'!$E25,'Data Repository Table'!$D:$D,'Economic Cost Analysis'!L$10,'Data Repository Table'!$A:$A,"Financial Actual")</f>
        <v>1732478.9630400005</v>
      </c>
      <c r="M25" s="61">
        <f>SUMIFS('Data Repository Table'!$J:$J,'Data Repository Table'!$C:$C,'Economic Cost Analysis'!$B25,'Data Repository Table'!$B:$B,'Economic Cost Analysis'!$C25,'Data Repository Table'!$G:$G,'Economic Cost Analysis'!$D25,'Data Repository Table'!$H:$H,'Economic Cost Analysis'!$E25,'Data Repository Table'!$D:$D,'Economic Cost Analysis'!M$10,'Data Repository Table'!$A:$A,"Financial Actual")</f>
        <v>2024821.4133000001</v>
      </c>
      <c r="N25" s="61">
        <f>SUMIFS('Data Repository Table'!$J:$J,'Data Repository Table'!$C:$C,'Economic Cost Analysis'!$B25,'Data Repository Table'!$B:$B,'Economic Cost Analysis'!$C25,'Data Repository Table'!$G:$G,'Economic Cost Analysis'!$D25,'Data Repository Table'!$H:$H,'Economic Cost Analysis'!$E25,'Data Repository Table'!$D:$D,'Economic Cost Analysis'!N$10,'Data Repository Table'!$A:$A,"Financial Actual")</f>
        <v>2383974.1107000001</v>
      </c>
      <c r="O25" s="61">
        <f>SUMIFS('Data Repository Table'!$J:$J,'Data Repository Table'!$C:$C,'Economic Cost Analysis'!$B25,'Data Repository Table'!$B:$B,'Economic Cost Analysis'!$C25,'Data Repository Table'!$G:$G,'Economic Cost Analysis'!$D25,'Data Repository Table'!$H:$H,'Economic Cost Analysis'!$E25,'Data Repository Table'!$D:$D,'Economic Cost Analysis'!O$10,'Data Repository Table'!$A:$A,"Financial Actual")</f>
        <v>2173361.4041999998</v>
      </c>
      <c r="P25" s="61">
        <f>SUMIFS('Data Repository Table'!$J:$J,'Data Repository Table'!$C:$C,'Economic Cost Analysis'!$B25,'Data Repository Table'!$B:$B,'Economic Cost Analysis'!$C25,'Data Repository Table'!$G:$G,'Economic Cost Analysis'!$D25,'Data Repository Table'!$H:$H,'Economic Cost Analysis'!$E25,'Data Repository Table'!$D:$D,'Economic Cost Analysis'!P$10,'Data Repository Table'!$A:$A,"Financial Actual")</f>
        <v>2335770.5637000003</v>
      </c>
      <c r="Q25" s="61">
        <f>SUMIFS('Data Repository Table'!$J:$J,'Data Repository Table'!$C:$C,'Economic Cost Analysis'!$B25,'Data Repository Table'!$B:$B,'Economic Cost Analysis'!$C25,'Data Repository Table'!$G:$G,'Economic Cost Analysis'!$D25,'Data Repository Table'!$H:$H,'Economic Cost Analysis'!$E25,'Data Repository Table'!$D:$D,'Economic Cost Analysis'!Q$10,'Data Repository Table'!$A:$A,"Financial Actual")</f>
        <v>2739052.3020000006</v>
      </c>
      <c r="R25" s="61">
        <f>SUMIFS('Data Repository Table'!$J:$J,'Data Repository Table'!$C:$C,'Economic Cost Analysis'!$B25,'Data Repository Table'!$B:$B,'Economic Cost Analysis'!$C25,'Data Repository Table'!$G:$G,'Economic Cost Analysis'!$D25,'Data Repository Table'!$H:$H,'Economic Cost Analysis'!$E25,'Data Repository Table'!$D:$D,'Economic Cost Analysis'!R$10,'Data Repository Table'!$A:$A,"Financial Actual")</f>
        <v>1134902.58336</v>
      </c>
      <c r="S25" s="61">
        <f t="shared" ref="S25:S31" si="5">SUM(G25:R25)</f>
        <v>23163006.387578405</v>
      </c>
      <c r="T25" s="30"/>
      <c r="U25" s="30"/>
      <c r="V25" s="30"/>
      <c r="W25" s="30"/>
    </row>
    <row r="26" spans="1:38" ht="14.25" customHeight="1">
      <c r="A26" s="16" t="s">
        <v>32</v>
      </c>
      <c r="B26" s="16" t="s">
        <v>42</v>
      </c>
      <c r="C26" s="16" t="s">
        <v>44</v>
      </c>
      <c r="D26" s="16" t="s">
        <v>48</v>
      </c>
      <c r="E26" s="16" t="s">
        <v>50</v>
      </c>
      <c r="F26" s="60"/>
      <c r="G26" s="61">
        <f>SUMIFS('Data Repository Table'!$J:$J,'Data Repository Table'!$C:$C,'Economic Cost Analysis'!$B26,'Data Repository Table'!$B:$B,'Economic Cost Analysis'!$C26,'Data Repository Table'!$G:$G,'Economic Cost Analysis'!$D26,'Data Repository Table'!$H:$H,'Economic Cost Analysis'!$E26,'Data Repository Table'!$D:$D,'Economic Cost Analysis'!G$10,'Data Repository Table'!$A:$A,"Financial Actual")</f>
        <v>1055431.0471320001</v>
      </c>
      <c r="H26" s="61">
        <f>SUMIFS('Data Repository Table'!$J:$J,'Data Repository Table'!$C:$C,'Economic Cost Analysis'!$B26,'Data Repository Table'!$B:$B,'Economic Cost Analysis'!$C26,'Data Repository Table'!$G:$G,'Economic Cost Analysis'!$D26,'Data Repository Table'!$H:$H,'Economic Cost Analysis'!$E26,'Data Repository Table'!$D:$D,'Economic Cost Analysis'!H$10,'Data Repository Table'!$A:$A,"Financial Actual")</f>
        <v>1271489.2344000002</v>
      </c>
      <c r="I26" s="61">
        <f>SUMIFS('Data Repository Table'!$J:$J,'Data Repository Table'!$C:$C,'Economic Cost Analysis'!$B26,'Data Repository Table'!$B:$B,'Economic Cost Analysis'!$C26,'Data Repository Table'!$G:$G,'Economic Cost Analysis'!$D26,'Data Repository Table'!$H:$H,'Economic Cost Analysis'!$E26,'Data Repository Table'!$D:$D,'Economic Cost Analysis'!I$10,'Data Repository Table'!$A:$A,"Financial Actual")</f>
        <v>1285084.4825280001</v>
      </c>
      <c r="J26" s="61">
        <f>SUMIFS('Data Repository Table'!$J:$J,'Data Repository Table'!$C:$C,'Economic Cost Analysis'!$B26,'Data Repository Table'!$B:$B,'Economic Cost Analysis'!$C26,'Data Repository Table'!$G:$G,'Economic Cost Analysis'!$D26,'Data Repository Table'!$H:$H,'Economic Cost Analysis'!$E26,'Data Repository Table'!$D:$D,'Economic Cost Analysis'!J$10,'Data Repository Table'!$A:$A,"Financial Actual")</f>
        <v>1723001.1524880002</v>
      </c>
      <c r="K26" s="61">
        <f>SUMIFS('Data Repository Table'!$J:$J,'Data Repository Table'!$C:$C,'Economic Cost Analysis'!$B26,'Data Repository Table'!$B:$B,'Economic Cost Analysis'!$C26,'Data Repository Table'!$G:$G,'Economic Cost Analysis'!$D26,'Data Repository Table'!$H:$H,'Economic Cost Analysis'!$E26,'Data Repository Table'!$D:$D,'Economic Cost Analysis'!K$10,'Data Repository Table'!$A:$A,"Financial Actual")</f>
        <v>1863864.9561839998</v>
      </c>
      <c r="L26" s="61">
        <f>SUMIFS('Data Repository Table'!$J:$J,'Data Repository Table'!$C:$C,'Economic Cost Analysis'!$B26,'Data Repository Table'!$B:$B,'Economic Cost Analysis'!$C26,'Data Repository Table'!$G:$G,'Economic Cost Analysis'!$D26,'Data Repository Table'!$H:$H,'Economic Cost Analysis'!$E26,'Data Repository Table'!$D:$D,'Economic Cost Analysis'!L$10,'Data Repository Table'!$A:$A,"Financial Actual")</f>
        <v>1443732.4692000004</v>
      </c>
      <c r="M26" s="61">
        <f>SUMIFS('Data Repository Table'!$J:$J,'Data Repository Table'!$C:$C,'Economic Cost Analysis'!$B26,'Data Repository Table'!$B:$B,'Economic Cost Analysis'!$C26,'Data Repository Table'!$G:$G,'Economic Cost Analysis'!$D26,'Data Repository Table'!$H:$H,'Economic Cost Analysis'!$E26,'Data Repository Table'!$D:$D,'Economic Cost Analysis'!M$10,'Data Repository Table'!$A:$A,"Financial Actual")</f>
        <v>1687351.1777500003</v>
      </c>
      <c r="N26" s="61">
        <f>SUMIFS('Data Repository Table'!$J:$J,'Data Repository Table'!$C:$C,'Economic Cost Analysis'!$B26,'Data Repository Table'!$B:$B,'Economic Cost Analysis'!$C26,'Data Repository Table'!$G:$G,'Economic Cost Analysis'!$D26,'Data Repository Table'!$H:$H,'Economic Cost Analysis'!$E26,'Data Repository Table'!$D:$D,'Economic Cost Analysis'!N$10,'Data Repository Table'!$A:$A,"Financial Actual")</f>
        <v>1986645.0922500002</v>
      </c>
      <c r="O26" s="61">
        <f>SUMIFS('Data Repository Table'!$J:$J,'Data Repository Table'!$C:$C,'Economic Cost Analysis'!$B26,'Data Repository Table'!$B:$B,'Economic Cost Analysis'!$C26,'Data Repository Table'!$G:$G,'Economic Cost Analysis'!$D26,'Data Repository Table'!$H:$H,'Economic Cost Analysis'!$E26,'Data Repository Table'!$D:$D,'Economic Cost Analysis'!O$10,'Data Repository Table'!$A:$A,"Financial Actual")</f>
        <v>1811134.5035000001</v>
      </c>
      <c r="P26" s="61">
        <f>SUMIFS('Data Repository Table'!$J:$J,'Data Repository Table'!$C:$C,'Economic Cost Analysis'!$B26,'Data Repository Table'!$B:$B,'Economic Cost Analysis'!$C26,'Data Repository Table'!$G:$G,'Economic Cost Analysis'!$D26,'Data Repository Table'!$H:$H,'Economic Cost Analysis'!$E26,'Data Repository Table'!$D:$D,'Economic Cost Analysis'!P$10,'Data Repository Table'!$A:$A,"Financial Actual")</f>
        <v>1946475.4697500004</v>
      </c>
      <c r="Q26" s="61">
        <f>SUMIFS('Data Repository Table'!$J:$J,'Data Repository Table'!$C:$C,'Economic Cost Analysis'!$B26,'Data Repository Table'!$B:$B,'Economic Cost Analysis'!$C26,'Data Repository Table'!$G:$G,'Economic Cost Analysis'!$D26,'Data Repository Table'!$H:$H,'Economic Cost Analysis'!$E26,'Data Repository Table'!$D:$D,'Economic Cost Analysis'!Q$10,'Data Repository Table'!$A:$A,"Financial Actual")</f>
        <v>2282543.5850000004</v>
      </c>
      <c r="R26" s="61">
        <f>SUMIFS('Data Repository Table'!$J:$J,'Data Repository Table'!$C:$C,'Economic Cost Analysis'!$B26,'Data Repository Table'!$B:$B,'Economic Cost Analysis'!$C26,'Data Repository Table'!$G:$G,'Economic Cost Analysis'!$D26,'Data Repository Table'!$H:$H,'Economic Cost Analysis'!$E26,'Data Repository Table'!$D:$D,'Economic Cost Analysis'!R$10,'Data Repository Table'!$A:$A,"Financial Actual")</f>
        <v>945752.15280000004</v>
      </c>
      <c r="S26" s="61">
        <f t="shared" si="5"/>
        <v>19302505.322982002</v>
      </c>
      <c r="T26" s="30"/>
      <c r="U26" s="30"/>
      <c r="V26" s="30"/>
      <c r="W26" s="30"/>
    </row>
    <row r="27" spans="1:38" ht="14.25" customHeight="1">
      <c r="A27" s="16" t="s">
        <v>32</v>
      </c>
      <c r="B27" s="16" t="s">
        <v>42</v>
      </c>
      <c r="C27" s="16" t="s">
        <v>44</v>
      </c>
      <c r="D27" s="16" t="s">
        <v>51</v>
      </c>
      <c r="E27" s="16" t="s">
        <v>52</v>
      </c>
      <c r="F27" s="60"/>
      <c r="G27" s="61">
        <f>SUMIFS('Data Repository Table'!$J:$J,'Data Repository Table'!$C:$C,'Economic Cost Analysis'!$B27,'Data Repository Table'!$B:$B,'Economic Cost Analysis'!$C27,'Data Repository Table'!$G:$G,'Economic Cost Analysis'!$D27,'Data Repository Table'!$H:$H,'Economic Cost Analysis'!$E27,'Data Repository Table'!$D:$D,'Economic Cost Analysis'!G$10,'Data Repository Table'!$A:$A,"Financial Actual")</f>
        <v>996326.908492608</v>
      </c>
      <c r="H27" s="61">
        <f>SUMIFS('Data Repository Table'!$J:$J,'Data Repository Table'!$C:$C,'Economic Cost Analysis'!$B27,'Data Repository Table'!$B:$B,'Economic Cost Analysis'!$C27,'Data Repository Table'!$G:$G,'Economic Cost Analysis'!$D27,'Data Repository Table'!$H:$H,'Economic Cost Analysis'!$E27,'Data Repository Table'!$D:$D,'Economic Cost Analysis'!H$10,'Data Repository Table'!$A:$A,"Financial Actual")</f>
        <v>1200285.8372736</v>
      </c>
      <c r="I27" s="61">
        <f>SUMIFS('Data Repository Table'!$J:$J,'Data Repository Table'!$C:$C,'Economic Cost Analysis'!$B27,'Data Repository Table'!$B:$B,'Economic Cost Analysis'!$C27,'Data Repository Table'!$G:$G,'Economic Cost Analysis'!$D27,'Data Repository Table'!$H:$H,'Economic Cost Analysis'!$E27,'Data Repository Table'!$D:$D,'Economic Cost Analysis'!I$10,'Data Repository Table'!$A:$A,"Financial Actual")</f>
        <v>1213119.7515064322</v>
      </c>
      <c r="J27" s="61">
        <f>SUMIFS('Data Repository Table'!$J:$J,'Data Repository Table'!$C:$C,'Economic Cost Analysis'!$B27,'Data Repository Table'!$B:$B,'Economic Cost Analysis'!$C27,'Data Repository Table'!$G:$G,'Economic Cost Analysis'!$D27,'Data Repository Table'!$H:$H,'Economic Cost Analysis'!$E27,'Data Repository Table'!$D:$D,'Economic Cost Analysis'!J$10,'Data Repository Table'!$A:$A,"Financial Actual")</f>
        <v>1626513.0879486722</v>
      </c>
      <c r="K27" s="61">
        <f>SUMIFS('Data Repository Table'!$J:$J,'Data Repository Table'!$C:$C,'Economic Cost Analysis'!$B27,'Data Repository Table'!$B:$B,'Economic Cost Analysis'!$C27,'Data Repository Table'!$G:$G,'Economic Cost Analysis'!$D27,'Data Repository Table'!$H:$H,'Economic Cost Analysis'!$E27,'Data Repository Table'!$D:$D,'Economic Cost Analysis'!K$10,'Data Repository Table'!$A:$A,"Financial Actual")</f>
        <v>1759488.5186376958</v>
      </c>
      <c r="L27" s="61">
        <f>SUMIFS('Data Repository Table'!$J:$J,'Data Repository Table'!$C:$C,'Economic Cost Analysis'!$B27,'Data Repository Table'!$B:$B,'Economic Cost Analysis'!$C27,'Data Repository Table'!$G:$G,'Economic Cost Analysis'!$D27,'Data Repository Table'!$H:$H,'Economic Cost Analysis'!$E27,'Data Repository Table'!$D:$D,'Economic Cost Analysis'!L$10,'Data Repository Table'!$A:$A,"Financial Actual")</f>
        <v>1362883.4509248002</v>
      </c>
      <c r="M27" s="61">
        <f>SUMIFS('Data Repository Table'!$J:$J,'Data Repository Table'!$C:$C,'Economic Cost Analysis'!$B27,'Data Repository Table'!$B:$B,'Economic Cost Analysis'!$C27,'Data Repository Table'!$G:$G,'Economic Cost Analysis'!$D27,'Data Repository Table'!$H:$H,'Economic Cost Analysis'!$E27,'Data Repository Table'!$D:$D,'Economic Cost Analysis'!M$10,'Data Repository Table'!$A:$A,"Financial Actual")</f>
        <v>1592859.5117959999</v>
      </c>
      <c r="N27" s="61">
        <f>SUMIFS('Data Repository Table'!$J:$J,'Data Repository Table'!$C:$C,'Economic Cost Analysis'!$B27,'Data Repository Table'!$B:$B,'Economic Cost Analysis'!$C27,'Data Repository Table'!$G:$G,'Economic Cost Analysis'!$D27,'Data Repository Table'!$H:$H,'Economic Cost Analysis'!$E27,'Data Repository Table'!$D:$D,'Economic Cost Analysis'!N$10,'Data Repository Table'!$A:$A,"Financial Actual")</f>
        <v>1875392.9670840001</v>
      </c>
      <c r="O27" s="61">
        <f>SUMIFS('Data Repository Table'!$J:$J,'Data Repository Table'!$C:$C,'Economic Cost Analysis'!$B27,'Data Repository Table'!$B:$B,'Economic Cost Analysis'!$C27,'Data Repository Table'!$G:$G,'Economic Cost Analysis'!$D27,'Data Repository Table'!$H:$H,'Economic Cost Analysis'!$E27,'Data Repository Table'!$D:$D,'Economic Cost Analysis'!O$10,'Data Repository Table'!$A:$A,"Financial Actual")</f>
        <v>1709710.9713039999</v>
      </c>
      <c r="P27" s="61">
        <f>SUMIFS('Data Repository Table'!$J:$J,'Data Repository Table'!$C:$C,'Economic Cost Analysis'!$B27,'Data Repository Table'!$B:$B,'Economic Cost Analysis'!$C27,'Data Repository Table'!$G:$G,'Economic Cost Analysis'!$D27,'Data Repository Table'!$H:$H,'Economic Cost Analysis'!$E27,'Data Repository Table'!$D:$D,'Economic Cost Analysis'!P$10,'Data Repository Table'!$A:$A,"Financial Actual")</f>
        <v>1837472.8434440002</v>
      </c>
      <c r="Q27" s="61">
        <f>SUMIFS('Data Repository Table'!$J:$J,'Data Repository Table'!$C:$C,'Economic Cost Analysis'!$B27,'Data Repository Table'!$B:$B,'Economic Cost Analysis'!$C27,'Data Repository Table'!$G:$G,'Economic Cost Analysis'!$D27,'Data Repository Table'!$H:$H,'Economic Cost Analysis'!$E27,'Data Repository Table'!$D:$D,'Economic Cost Analysis'!Q$10,'Data Repository Table'!$A:$A,"Financial Actual")</f>
        <v>2154721.1442400003</v>
      </c>
      <c r="R27" s="61">
        <f>SUMIFS('Data Repository Table'!$J:$J,'Data Repository Table'!$C:$C,'Economic Cost Analysis'!$B27,'Data Repository Table'!$B:$B,'Economic Cost Analysis'!$C27,'Data Repository Table'!$G:$G,'Economic Cost Analysis'!$D27,'Data Repository Table'!$H:$H,'Economic Cost Analysis'!$E27,'Data Repository Table'!$D:$D,'Economic Cost Analysis'!R$10,'Data Repository Table'!$A:$A,"Financial Actual")</f>
        <v>892790.0322432</v>
      </c>
      <c r="S27" s="61">
        <f t="shared" si="5"/>
        <v>18221565.024895009</v>
      </c>
      <c r="T27" s="30"/>
      <c r="U27" s="30"/>
      <c r="V27" s="30"/>
      <c r="W27" s="30"/>
    </row>
    <row r="28" spans="1:38" ht="14.25" customHeight="1">
      <c r="A28" s="16" t="s">
        <v>32</v>
      </c>
      <c r="B28" s="16" t="s">
        <v>42</v>
      </c>
      <c r="C28" s="16" t="s">
        <v>44</v>
      </c>
      <c r="D28" s="16" t="s">
        <v>51</v>
      </c>
      <c r="E28" s="16" t="s">
        <v>53</v>
      </c>
      <c r="F28" s="60"/>
      <c r="G28" s="61">
        <f>SUMIFS('Data Repository Table'!$J:$J,'Data Repository Table'!$C:$C,'Economic Cost Analysis'!$B28,'Data Repository Table'!$B:$B,'Economic Cost Analysis'!$C28,'Data Repository Table'!$G:$G,'Economic Cost Analysis'!$D28,'Data Repository Table'!$H:$H,'Economic Cost Analysis'!$E28,'Data Repository Table'!$D:$D,'Economic Cost Analysis'!G$10,'Data Repository Table'!$A:$A,"Financial Actual")</f>
        <v>869931.04490880016</v>
      </c>
      <c r="H28" s="61">
        <f>SUMIFS('Data Repository Table'!$J:$J,'Data Repository Table'!$C:$C,'Economic Cost Analysis'!$B28,'Data Repository Table'!$B:$B,'Economic Cost Analysis'!$C28,'Data Repository Table'!$G:$G,'Economic Cost Analysis'!$D28,'Data Repository Table'!$H:$H,'Economic Cost Analysis'!$E28,'Data Repository Table'!$D:$D,'Economic Cost Analysis'!H$10,'Data Repository Table'!$A:$A,"Financial Actual")</f>
        <v>1048015.3689600001</v>
      </c>
      <c r="I28" s="61">
        <f>SUMIFS('Data Repository Table'!$J:$J,'Data Repository Table'!$C:$C,'Economic Cost Analysis'!$B28,'Data Repository Table'!$B:$B,'Economic Cost Analysis'!$C28,'Data Repository Table'!$G:$G,'Economic Cost Analysis'!$D28,'Data Repository Table'!$H:$H,'Economic Cost Analysis'!$E28,'Data Repository Table'!$D:$D,'Economic Cost Analysis'!I$10,'Data Repository Table'!$A:$A,"Financial Actual")</f>
        <v>1059221.1492352001</v>
      </c>
      <c r="J28" s="61">
        <f>SUMIFS('Data Repository Table'!$J:$J,'Data Repository Table'!$C:$C,'Economic Cost Analysis'!$B28,'Data Repository Table'!$B:$B,'Economic Cost Analysis'!$C28,'Data Repository Table'!$G:$G,'Economic Cost Analysis'!$D28,'Data Repository Table'!$H:$H,'Economic Cost Analysis'!$E28,'Data Repository Table'!$D:$D,'Economic Cost Analysis'!J$10,'Data Repository Table'!$A:$A,"Financial Actual")</f>
        <v>1420170.6468992003</v>
      </c>
      <c r="K28" s="61">
        <f>SUMIFS('Data Repository Table'!$J:$J,'Data Repository Table'!$C:$C,'Economic Cost Analysis'!$B28,'Data Repository Table'!$B:$B,'Economic Cost Analysis'!$C28,'Data Repository Table'!$G:$G,'Economic Cost Analysis'!$D28,'Data Repository Table'!$H:$H,'Economic Cost Analysis'!$E28,'Data Repository Table'!$D:$D,'Economic Cost Analysis'!K$10,'Data Repository Table'!$A:$A,"Financial Actual")</f>
        <v>1536276.5699455999</v>
      </c>
      <c r="L28" s="61">
        <f>SUMIFS('Data Repository Table'!$J:$J,'Data Repository Table'!$C:$C,'Economic Cost Analysis'!$B28,'Data Repository Table'!$B:$B,'Economic Cost Analysis'!$C28,'Data Repository Table'!$G:$G,'Economic Cost Analysis'!$D28,'Data Repository Table'!$H:$H,'Economic Cost Analysis'!$E28,'Data Repository Table'!$D:$D,'Economic Cost Analysis'!L$10,'Data Repository Table'!$A:$A,"Financial Actual")</f>
        <v>785390.46324480022</v>
      </c>
      <c r="M28" s="61">
        <f>SUMIFS('Data Repository Table'!$J:$J,'Data Repository Table'!$C:$C,'Economic Cost Analysis'!$B28,'Data Repository Table'!$B:$B,'Economic Cost Analysis'!$C28,'Data Repository Table'!$G:$G,'Economic Cost Analysis'!$D28,'Data Repository Table'!$H:$H,'Economic Cost Analysis'!$E28,'Data Repository Table'!$D:$D,'Economic Cost Analysis'!M$10,'Data Repository Table'!$A:$A,"Financial Actual")</f>
        <v>734335.23255680013</v>
      </c>
      <c r="N28" s="61">
        <f>SUMIFS('Data Repository Table'!$J:$J,'Data Repository Table'!$C:$C,'Economic Cost Analysis'!$B28,'Data Repository Table'!$B:$B,'Economic Cost Analysis'!$C28,'Data Repository Table'!$G:$G,'Economic Cost Analysis'!$D28,'Data Repository Table'!$H:$H,'Economic Cost Analysis'!$E28,'Data Repository Table'!$D:$D,'Economic Cost Analysis'!N$10,'Data Repository Table'!$A:$A,"Financial Actual")</f>
        <v>864587.94414720009</v>
      </c>
      <c r="O28" s="61">
        <f>SUMIFS('Data Repository Table'!$J:$J,'Data Repository Table'!$C:$C,'Economic Cost Analysis'!$B28,'Data Repository Table'!$B:$B,'Economic Cost Analysis'!$C28,'Data Repository Table'!$G:$G,'Economic Cost Analysis'!$D28,'Data Repository Table'!$H:$H,'Economic Cost Analysis'!$E28,'Data Repository Table'!$D:$D,'Economic Cost Analysis'!O$10,'Data Repository Table'!$A:$A,"Financial Actual")</f>
        <v>788205.73592320003</v>
      </c>
      <c r="P28" s="61">
        <f>SUMIFS('Data Repository Table'!$J:$J,'Data Repository Table'!$C:$C,'Economic Cost Analysis'!$B28,'Data Repository Table'!$B:$B,'Economic Cost Analysis'!$C28,'Data Repository Table'!$G:$G,'Economic Cost Analysis'!$D28,'Data Repository Table'!$H:$H,'Economic Cost Analysis'!$E28,'Data Repository Table'!$D:$D,'Economic Cost Analysis'!P$10,'Data Repository Table'!$A:$A,"Financial Actual")</f>
        <v>847106.12443520024</v>
      </c>
      <c r="Q28" s="61">
        <f>SUMIFS('Data Repository Table'!$J:$J,'Data Repository Table'!$C:$C,'Economic Cost Analysis'!$B28,'Data Repository Table'!$B:$B,'Economic Cost Analysis'!$C28,'Data Repository Table'!$G:$G,'Economic Cost Analysis'!$D28,'Data Repository Table'!$H:$H,'Economic Cost Analysis'!$E28,'Data Repository Table'!$D:$D,'Economic Cost Analysis'!Q$10,'Data Repository Table'!$A:$A,"Financial Actual")</f>
        <v>993362.96819200017</v>
      </c>
      <c r="R28" s="61">
        <f>SUMIFS('Data Repository Table'!$J:$J,'Data Repository Table'!$C:$C,'Economic Cost Analysis'!$B28,'Data Repository Table'!$B:$B,'Economic Cost Analysis'!$C28,'Data Repository Table'!$G:$G,'Economic Cost Analysis'!$D28,'Data Repository Table'!$H:$H,'Economic Cost Analysis'!$E28,'Data Repository Table'!$D:$D,'Economic Cost Analysis'!R$10,'Data Repository Table'!$A:$A,"Financial Actual")</f>
        <v>514489.17112320004</v>
      </c>
      <c r="S28" s="61">
        <f t="shared" si="5"/>
        <v>11461092.4195712</v>
      </c>
      <c r="T28" s="30"/>
      <c r="U28" s="30"/>
      <c r="V28" s="30"/>
      <c r="W28" s="30"/>
    </row>
    <row r="29" spans="1:38" ht="14.25" customHeight="1">
      <c r="A29" s="16" t="s">
        <v>32</v>
      </c>
      <c r="B29" s="16" t="s">
        <v>42</v>
      </c>
      <c r="C29" s="16" t="s">
        <v>44</v>
      </c>
      <c r="D29" s="16" t="s">
        <v>51</v>
      </c>
      <c r="E29" s="16" t="s">
        <v>54</v>
      </c>
      <c r="F29" s="60"/>
      <c r="G29" s="61">
        <f>SUMIFS('Data Repository Table'!$J:$J,'Data Repository Table'!$C:$C,'Economic Cost Analysis'!$B29,'Data Repository Table'!$B:$B,'Economic Cost Analysis'!$C29,'Data Repository Table'!$G:$G,'Economic Cost Analysis'!$D29,'Data Repository Table'!$H:$H,'Economic Cost Analysis'!$E29,'Data Repository Table'!$D:$D,'Economic Cost Analysis'!G$10,'Data Repository Table'!$A:$A,"Financial Actual")</f>
        <v>921103.45931519999</v>
      </c>
      <c r="H29" s="61">
        <f>SUMIFS('Data Repository Table'!$J:$J,'Data Repository Table'!$C:$C,'Economic Cost Analysis'!$B29,'Data Repository Table'!$B:$B,'Economic Cost Analysis'!$C29,'Data Repository Table'!$G:$G,'Economic Cost Analysis'!$D29,'Data Repository Table'!$H:$H,'Economic Cost Analysis'!$E29,'Data Repository Table'!$D:$D,'Economic Cost Analysis'!H$10,'Data Repository Table'!$A:$A,"Financial Actual")</f>
        <v>1109663.3318399999</v>
      </c>
      <c r="I29" s="61">
        <f>SUMIFS('Data Repository Table'!$J:$J,'Data Repository Table'!$C:$C,'Economic Cost Analysis'!$B29,'Data Repository Table'!$B:$B,'Economic Cost Analysis'!$C29,'Data Repository Table'!$G:$G,'Economic Cost Analysis'!$D29,'Data Repository Table'!$H:$H,'Economic Cost Analysis'!$E29,'Data Repository Table'!$D:$D,'Economic Cost Analysis'!I$10,'Data Repository Table'!$A:$A,"Financial Actual")</f>
        <v>1121528.2756608</v>
      </c>
      <c r="J29" s="61">
        <f>SUMIFS('Data Repository Table'!$J:$J,'Data Repository Table'!$C:$C,'Economic Cost Analysis'!$B29,'Data Repository Table'!$B:$B,'Economic Cost Analysis'!$C29,'Data Repository Table'!$G:$G,'Economic Cost Analysis'!$D29,'Data Repository Table'!$H:$H,'Economic Cost Analysis'!$E29,'Data Repository Table'!$D:$D,'Economic Cost Analysis'!J$10,'Data Repository Table'!$A:$A,"Financial Actual")</f>
        <v>1503710.0967168</v>
      </c>
      <c r="K29" s="61">
        <f>SUMIFS('Data Repository Table'!$J:$J,'Data Repository Table'!$C:$C,'Economic Cost Analysis'!$B29,'Data Repository Table'!$B:$B,'Economic Cost Analysis'!$C29,'Data Repository Table'!$G:$G,'Economic Cost Analysis'!$D29,'Data Repository Table'!$H:$H,'Economic Cost Analysis'!$E29,'Data Repository Table'!$D:$D,'Economic Cost Analysis'!K$10,'Data Repository Table'!$A:$A,"Financial Actual")</f>
        <v>1626645.7799423998</v>
      </c>
      <c r="L29" s="61">
        <f>SUMIFS('Data Repository Table'!$J:$J,'Data Repository Table'!$C:$C,'Economic Cost Analysis'!$B29,'Data Repository Table'!$B:$B,'Economic Cost Analysis'!$C29,'Data Repository Table'!$G:$G,'Economic Cost Analysis'!$D29,'Data Repository Table'!$H:$H,'Economic Cost Analysis'!$E29,'Data Repository Table'!$D:$D,'Economic Cost Analysis'!L$10,'Data Repository Table'!$A:$A,"Financial Actual")</f>
        <v>831589.90225920011</v>
      </c>
      <c r="M29" s="61">
        <f>SUMIFS('Data Repository Table'!$J:$J,'Data Repository Table'!$C:$C,'Economic Cost Analysis'!$B29,'Data Repository Table'!$B:$B,'Economic Cost Analysis'!$C29,'Data Repository Table'!$G:$G,'Economic Cost Analysis'!$D29,'Data Repository Table'!$H:$H,'Economic Cost Analysis'!$E29,'Data Repository Table'!$D:$D,'Economic Cost Analysis'!M$10,'Data Repository Table'!$A:$A,"Financial Actual")</f>
        <v>777531.42270720005</v>
      </c>
      <c r="N29" s="61">
        <f>SUMIFS('Data Repository Table'!$J:$J,'Data Repository Table'!$C:$C,'Economic Cost Analysis'!$B29,'Data Repository Table'!$B:$B,'Economic Cost Analysis'!$C29,'Data Repository Table'!$G:$G,'Economic Cost Analysis'!$D29,'Data Repository Table'!$H:$H,'Economic Cost Analysis'!$E29,'Data Repository Table'!$D:$D,'Economic Cost Analysis'!N$10,'Data Repository Table'!$A:$A,"Financial Actual")</f>
        <v>915446.05850879999</v>
      </c>
      <c r="O29" s="61">
        <f>SUMIFS('Data Repository Table'!$J:$J,'Data Repository Table'!$C:$C,'Economic Cost Analysis'!$B29,'Data Repository Table'!$B:$B,'Economic Cost Analysis'!$C29,'Data Repository Table'!$G:$G,'Economic Cost Analysis'!$D29,'Data Repository Table'!$H:$H,'Economic Cost Analysis'!$E29,'Data Repository Table'!$D:$D,'Economic Cost Analysis'!O$10,'Data Repository Table'!$A:$A,"Financial Actual")</f>
        <v>834570.77921279997</v>
      </c>
      <c r="P29" s="61">
        <f>SUMIFS('Data Repository Table'!$J:$J,'Data Repository Table'!$C:$C,'Economic Cost Analysis'!$B29,'Data Repository Table'!$B:$B,'Economic Cost Analysis'!$C29,'Data Repository Table'!$G:$G,'Economic Cost Analysis'!$D29,'Data Repository Table'!$H:$H,'Economic Cost Analysis'!$E29,'Data Repository Table'!$D:$D,'Economic Cost Analysis'!P$10,'Data Repository Table'!$A:$A,"Financial Actual")</f>
        <v>896935.89646080008</v>
      </c>
      <c r="Q29" s="61">
        <f>SUMIFS('Data Repository Table'!$J:$J,'Data Repository Table'!$C:$C,'Economic Cost Analysis'!$B29,'Data Repository Table'!$B:$B,'Economic Cost Analysis'!$C29,'Data Repository Table'!$G:$G,'Economic Cost Analysis'!$D29,'Data Repository Table'!$H:$H,'Economic Cost Analysis'!$E29,'Data Repository Table'!$D:$D,'Economic Cost Analysis'!Q$10,'Data Repository Table'!$A:$A,"Financial Actual")</f>
        <v>1051796.083968</v>
      </c>
      <c r="R29" s="61">
        <f>SUMIFS('Data Repository Table'!$J:$J,'Data Repository Table'!$C:$C,'Economic Cost Analysis'!$B29,'Data Repository Table'!$B:$B,'Economic Cost Analysis'!$C29,'Data Repository Table'!$G:$G,'Economic Cost Analysis'!$D29,'Data Repository Table'!$H:$H,'Economic Cost Analysis'!$E29,'Data Repository Table'!$D:$D,'Economic Cost Analysis'!R$10,'Data Repository Table'!$A:$A,"Financial Actual")</f>
        <v>544753.24001279997</v>
      </c>
      <c r="S29" s="61">
        <f t="shared" si="5"/>
        <v>12135274.3266048</v>
      </c>
      <c r="T29" s="30"/>
      <c r="U29" s="30"/>
      <c r="V29" s="30"/>
      <c r="W29" s="30"/>
      <c r="X29" s="17"/>
      <c r="Y29" s="17"/>
      <c r="Z29" s="17"/>
      <c r="AA29" s="17"/>
      <c r="AB29" s="17"/>
      <c r="AC29" s="17"/>
      <c r="AD29" s="17"/>
      <c r="AE29" s="17"/>
      <c r="AF29" s="17"/>
      <c r="AG29" s="17"/>
      <c r="AH29" s="17"/>
      <c r="AI29" s="17"/>
      <c r="AJ29" s="17"/>
      <c r="AK29" s="17"/>
      <c r="AL29" s="17"/>
    </row>
    <row r="30" spans="1:38" ht="14.25" customHeight="1">
      <c r="A30" s="16" t="s">
        <v>32</v>
      </c>
      <c r="B30" s="16" t="s">
        <v>42</v>
      </c>
      <c r="C30" s="16" t="s">
        <v>44</v>
      </c>
      <c r="D30" s="16" t="s">
        <v>51</v>
      </c>
      <c r="E30" s="16" t="s">
        <v>55</v>
      </c>
      <c r="F30" s="60"/>
      <c r="G30" s="61">
        <f>SUMIFS('Data Repository Table'!$J:$J,'Data Repository Table'!$C:$C,'Economic Cost Analysis'!$B30,'Data Repository Table'!$B:$B,'Economic Cost Analysis'!$C30,'Data Repository Table'!$G:$G,'Economic Cost Analysis'!$D30,'Data Repository Table'!$H:$H,'Economic Cost Analysis'!$E30,'Data Repository Table'!$D:$D,'Economic Cost Analysis'!G$10,'Data Repository Table'!$A:$A,"Financial Actual")</f>
        <v>498931.04046240001</v>
      </c>
      <c r="H30" s="61">
        <f>SUMIFS('Data Repository Table'!$J:$J,'Data Repository Table'!$C:$C,'Economic Cost Analysis'!$B30,'Data Repository Table'!$B:$B,'Economic Cost Analysis'!$C30,'Data Repository Table'!$G:$G,'Economic Cost Analysis'!$D30,'Data Repository Table'!$H:$H,'Economic Cost Analysis'!$E30,'Data Repository Table'!$D:$D,'Economic Cost Analysis'!H$10,'Data Repository Table'!$A:$A,"Financial Actual")</f>
        <v>601067.63808000006</v>
      </c>
      <c r="I30" s="61">
        <f>SUMIFS('Data Repository Table'!$J:$J,'Data Repository Table'!$C:$C,'Economic Cost Analysis'!$B30,'Data Repository Table'!$B:$B,'Economic Cost Analysis'!$C30,'Data Repository Table'!$G:$G,'Economic Cost Analysis'!$D30,'Data Repository Table'!$H:$H,'Economic Cost Analysis'!$E30,'Data Repository Table'!$D:$D,'Economic Cost Analysis'!I$10,'Data Repository Table'!$A:$A,"Financial Actual")</f>
        <v>607494.48264960002</v>
      </c>
      <c r="J30" s="61">
        <f>SUMIFS('Data Repository Table'!$J:$J,'Data Repository Table'!$C:$C,'Economic Cost Analysis'!$B30,'Data Repository Table'!$B:$B,'Economic Cost Analysis'!$C30,'Data Repository Table'!$G:$G,'Economic Cost Analysis'!$D30,'Data Repository Table'!$H:$H,'Economic Cost Analysis'!$E30,'Data Repository Table'!$D:$D,'Economic Cost Analysis'!J$10,'Data Repository Table'!$A:$A,"Financial Actual")</f>
        <v>814509.63572160015</v>
      </c>
      <c r="K30" s="61">
        <f>SUMIFS('Data Repository Table'!$J:$J,'Data Repository Table'!$C:$C,'Economic Cost Analysis'!$B30,'Data Repository Table'!$B:$B,'Economic Cost Analysis'!$C30,'Data Repository Table'!$G:$G,'Economic Cost Analysis'!$D30,'Data Repository Table'!$H:$H,'Economic Cost Analysis'!$E30,'Data Repository Table'!$D:$D,'Economic Cost Analysis'!K$10,'Data Repository Table'!$A:$A,"Financial Actual")</f>
        <v>881099.79746879986</v>
      </c>
      <c r="L30" s="61">
        <f>SUMIFS('Data Repository Table'!$J:$J,'Data Repository Table'!$C:$C,'Economic Cost Analysis'!$B30,'Data Repository Table'!$B:$B,'Economic Cost Analysis'!$C30,'Data Repository Table'!$G:$G,'Economic Cost Analysis'!$D30,'Data Repository Table'!$H:$H,'Economic Cost Analysis'!$E30,'Data Repository Table'!$D:$D,'Economic Cost Analysis'!L$10,'Data Repository Table'!$A:$A,"Financial Actual")</f>
        <v>450444.53039040015</v>
      </c>
      <c r="M30" s="61">
        <f>SUMIFS('Data Repository Table'!$J:$J,'Data Repository Table'!$C:$C,'Economic Cost Analysis'!$B30,'Data Repository Table'!$B:$B,'Economic Cost Analysis'!$C30,'Data Repository Table'!$G:$G,'Economic Cost Analysis'!$D30,'Data Repository Table'!$H:$H,'Economic Cost Analysis'!$E30,'Data Repository Table'!$D:$D,'Economic Cost Analysis'!M$10,'Data Repository Table'!$A:$A,"Financial Actual")</f>
        <v>421162.85396640003</v>
      </c>
      <c r="N30" s="61">
        <f>SUMIFS('Data Repository Table'!$J:$J,'Data Repository Table'!$C:$C,'Economic Cost Analysis'!$B30,'Data Repository Table'!$B:$B,'Economic Cost Analysis'!$C30,'Data Repository Table'!$G:$G,'Economic Cost Analysis'!$D30,'Data Repository Table'!$H:$H,'Economic Cost Analysis'!$E30,'Data Repository Table'!$D:$D,'Economic Cost Analysis'!N$10,'Data Repository Table'!$A:$A,"Financial Actual")</f>
        <v>495866.61502560001</v>
      </c>
      <c r="O30" s="61">
        <f>SUMIFS('Data Repository Table'!$J:$J,'Data Repository Table'!$C:$C,'Economic Cost Analysis'!$B30,'Data Repository Table'!$B:$B,'Economic Cost Analysis'!$C30,'Data Repository Table'!$G:$G,'Economic Cost Analysis'!$D30,'Data Repository Table'!$H:$H,'Economic Cost Analysis'!$E30,'Data Repository Table'!$D:$D,'Economic Cost Analysis'!O$10,'Data Repository Table'!$A:$A,"Financial Actual")</f>
        <v>452059.1720736</v>
      </c>
      <c r="P30" s="61">
        <f>SUMIFS('Data Repository Table'!$J:$J,'Data Repository Table'!$C:$C,'Economic Cost Analysis'!$B30,'Data Repository Table'!$B:$B,'Economic Cost Analysis'!$C30,'Data Repository Table'!$G:$G,'Economic Cost Analysis'!$D30,'Data Repository Table'!$H:$H,'Economic Cost Analysis'!$E30,'Data Repository Table'!$D:$D,'Economic Cost Analysis'!P$10,'Data Repository Table'!$A:$A,"Financial Actual")</f>
        <v>485840.2772496001</v>
      </c>
      <c r="Q30" s="61">
        <f>SUMIFS('Data Repository Table'!$J:$J,'Data Repository Table'!$C:$C,'Economic Cost Analysis'!$B30,'Data Repository Table'!$B:$B,'Economic Cost Analysis'!$C30,'Data Repository Table'!$G:$G,'Economic Cost Analysis'!$D30,'Data Repository Table'!$H:$H,'Economic Cost Analysis'!$E30,'Data Repository Table'!$D:$D,'Economic Cost Analysis'!Q$10,'Data Repository Table'!$A:$A,"Financial Actual")</f>
        <v>569722.87881600007</v>
      </c>
      <c r="R30" s="61">
        <f>SUMIFS('Data Repository Table'!$J:$J,'Data Repository Table'!$C:$C,'Economic Cost Analysis'!$B30,'Data Repository Table'!$B:$B,'Economic Cost Analysis'!$C30,'Data Repository Table'!$G:$G,'Economic Cost Analysis'!$D30,'Data Repository Table'!$H:$H,'Economic Cost Analysis'!$E30,'Data Repository Table'!$D:$D,'Economic Cost Analysis'!R$10,'Data Repository Table'!$A:$A,"Financial Actual")</f>
        <v>295074.67167360004</v>
      </c>
      <c r="S30" s="61">
        <f t="shared" si="5"/>
        <v>6573273.5935776001</v>
      </c>
      <c r="T30" s="30"/>
      <c r="U30" s="30"/>
      <c r="V30" s="30"/>
      <c r="W30" s="30"/>
      <c r="X30" s="17"/>
      <c r="Y30" s="17"/>
      <c r="Z30" s="17"/>
      <c r="AA30" s="17"/>
      <c r="AB30" s="17"/>
      <c r="AC30" s="17"/>
      <c r="AD30" s="17"/>
      <c r="AE30" s="17"/>
      <c r="AF30" s="17"/>
      <c r="AG30" s="17"/>
      <c r="AH30" s="17"/>
      <c r="AI30" s="17"/>
      <c r="AJ30" s="17"/>
      <c r="AK30" s="17"/>
      <c r="AL30" s="17"/>
    </row>
    <row r="31" spans="1:38" ht="14.25" customHeight="1">
      <c r="A31" s="16" t="s">
        <v>32</v>
      </c>
      <c r="B31" s="16" t="s">
        <v>42</v>
      </c>
      <c r="C31" s="16" t="s">
        <v>44</v>
      </c>
      <c r="D31" s="16" t="s">
        <v>56</v>
      </c>
      <c r="E31" s="16" t="s">
        <v>57</v>
      </c>
      <c r="F31" s="62"/>
      <c r="G31" s="61">
        <f>SUMIFS('Data Repository Table'!$J:$J,'Data Repository Table'!$C:$C,'Economic Cost Analysis'!$B31,'Data Repository Table'!$B:$B,'Economic Cost Analysis'!$C31,'Data Repository Table'!$G:$G,'Economic Cost Analysis'!$D31,'Data Repository Table'!$H:$H,'Economic Cost Analysis'!$E31,'Data Repository Table'!$D:$D,'Economic Cost Analysis'!G$10,'Data Repository Table'!$A:$A,"Financial Actual")</f>
        <v>3198275.9004000002</v>
      </c>
      <c r="H31" s="61">
        <f>SUMIFS('Data Repository Table'!$J:$J,'Data Repository Table'!$C:$C,'Economic Cost Analysis'!$B31,'Data Repository Table'!$B:$B,'Economic Cost Analysis'!$C31,'Data Repository Table'!$G:$G,'Economic Cost Analysis'!$D31,'Data Repository Table'!$H:$H,'Economic Cost Analysis'!$E31,'Data Repository Table'!$D:$D,'Economic Cost Analysis'!H$10,'Data Repository Table'!$A:$A,"Financial Actual")</f>
        <v>3852997.68</v>
      </c>
      <c r="I31" s="61">
        <f>SUMIFS('Data Repository Table'!$J:$J,'Data Repository Table'!$C:$C,'Economic Cost Analysis'!$B31,'Data Repository Table'!$B:$B,'Economic Cost Analysis'!$C31,'Data Repository Table'!$G:$G,'Economic Cost Analysis'!$D31,'Data Repository Table'!$H:$H,'Economic Cost Analysis'!$E31,'Data Repository Table'!$D:$D,'Economic Cost Analysis'!I$10,'Data Repository Table'!$A:$A,"Financial Actual")</f>
        <v>3894195.4016000004</v>
      </c>
      <c r="J31" s="61">
        <f>SUMIFS('Data Repository Table'!$J:$J,'Data Repository Table'!$C:$C,'Economic Cost Analysis'!$B31,'Data Repository Table'!$B:$B,'Economic Cost Analysis'!$C31,'Data Repository Table'!$G:$G,'Economic Cost Analysis'!$D31,'Data Repository Table'!$H:$H,'Economic Cost Analysis'!$E31,'Data Repository Table'!$D:$D,'Economic Cost Analysis'!J$10,'Data Repository Table'!$A:$A,"Financial Actual")</f>
        <v>5221215.6136000007</v>
      </c>
      <c r="K31" s="61">
        <f>SUMIFS('Data Repository Table'!$J:$J,'Data Repository Table'!$C:$C,'Economic Cost Analysis'!$B31,'Data Repository Table'!$B:$B,'Economic Cost Analysis'!$C31,'Data Repository Table'!$G:$G,'Economic Cost Analysis'!$D31,'Data Repository Table'!$H:$H,'Economic Cost Analysis'!$E31,'Data Repository Table'!$D:$D,'Economic Cost Analysis'!K$10,'Data Repository Table'!$A:$A,"Financial Actual")</f>
        <v>5648075.6247999994</v>
      </c>
      <c r="L31" s="61">
        <f>SUMIFS('Data Repository Table'!$J:$J,'Data Repository Table'!$C:$C,'Economic Cost Analysis'!$B31,'Data Repository Table'!$B:$B,'Economic Cost Analysis'!$C31,'Data Repository Table'!$G:$G,'Economic Cost Analysis'!$D31,'Data Repository Table'!$H:$H,'Economic Cost Analysis'!$E31,'Data Repository Table'!$D:$D,'Economic Cost Analysis'!L$10,'Data Repository Table'!$A:$A,"Financial Actual")</f>
        <v>2887464.9384000008</v>
      </c>
      <c r="M31" s="61">
        <f>SUMIFS('Data Repository Table'!$J:$J,'Data Repository Table'!$C:$C,'Economic Cost Analysis'!$B31,'Data Repository Table'!$B:$B,'Economic Cost Analysis'!$C31,'Data Repository Table'!$G:$G,'Economic Cost Analysis'!$D31,'Data Repository Table'!$H:$H,'Economic Cost Analysis'!$E31,'Data Repository Table'!$D:$D,'Economic Cost Analysis'!M$10,'Data Repository Table'!$A:$A,"Financial Actual")</f>
        <v>2699761.8844000003</v>
      </c>
      <c r="N31" s="61">
        <f>SUMIFS('Data Repository Table'!$J:$J,'Data Repository Table'!$C:$C,'Economic Cost Analysis'!$B31,'Data Repository Table'!$B:$B,'Economic Cost Analysis'!$C31,'Data Repository Table'!$G:$G,'Economic Cost Analysis'!$D31,'Data Repository Table'!$H:$H,'Economic Cost Analysis'!$E31,'Data Repository Table'!$D:$D,'Economic Cost Analysis'!N$10,'Data Repository Table'!$A:$A,"Financial Actual")</f>
        <v>3178632.1476000003</v>
      </c>
      <c r="O31" s="61">
        <f>SUMIFS('Data Repository Table'!$J:$J,'Data Repository Table'!$C:$C,'Economic Cost Analysis'!$B31,'Data Repository Table'!$B:$B,'Economic Cost Analysis'!$C31,'Data Repository Table'!$G:$G,'Economic Cost Analysis'!$D31,'Data Repository Table'!$H:$H,'Economic Cost Analysis'!$E31,'Data Repository Table'!$D:$D,'Economic Cost Analysis'!O$10,'Data Repository Table'!$A:$A,"Financial Actual")</f>
        <v>2897815.2056</v>
      </c>
      <c r="P31" s="61">
        <f>SUMIFS('Data Repository Table'!$J:$J,'Data Repository Table'!$C:$C,'Economic Cost Analysis'!$B31,'Data Repository Table'!$B:$B,'Economic Cost Analysis'!$C31,'Data Repository Table'!$G:$G,'Economic Cost Analysis'!$D31,'Data Repository Table'!$H:$H,'Economic Cost Analysis'!$E31,'Data Repository Table'!$D:$D,'Economic Cost Analysis'!P$10,'Data Repository Table'!$A:$A,"Financial Actual")</f>
        <v>3114360.7516000005</v>
      </c>
      <c r="Q31" s="61">
        <f>SUMIFS('Data Repository Table'!$J:$J,'Data Repository Table'!$C:$C,'Economic Cost Analysis'!$B31,'Data Repository Table'!$B:$B,'Economic Cost Analysis'!$C31,'Data Repository Table'!$G:$G,'Economic Cost Analysis'!$D31,'Data Repository Table'!$H:$H,'Economic Cost Analysis'!$E31,'Data Repository Table'!$D:$D,'Economic Cost Analysis'!Q$10,'Data Repository Table'!$A:$A,"Financial Actual")</f>
        <v>3652069.7360000005</v>
      </c>
      <c r="R31" s="61">
        <f>SUMIFS('Data Repository Table'!$J:$J,'Data Repository Table'!$C:$C,'Economic Cost Analysis'!$B31,'Data Repository Table'!$B:$B,'Economic Cost Analysis'!$C31,'Data Repository Table'!$G:$G,'Economic Cost Analysis'!$D31,'Data Repository Table'!$H:$H,'Economic Cost Analysis'!$E31,'Data Repository Table'!$D:$D,'Economic Cost Analysis'!R$10,'Data Repository Table'!$A:$A,"Financial Actual")</f>
        <v>1891504.3056000001</v>
      </c>
      <c r="S31" s="61">
        <f t="shared" si="5"/>
        <v>42136369.189600006</v>
      </c>
      <c r="T31" s="30"/>
      <c r="U31" s="30"/>
      <c r="V31" s="30"/>
      <c r="W31" s="30"/>
      <c r="X31" s="17"/>
      <c r="Y31" s="17"/>
      <c r="Z31" s="17"/>
      <c r="AA31" s="17"/>
      <c r="AB31" s="17"/>
      <c r="AC31" s="17"/>
      <c r="AD31" s="17"/>
      <c r="AE31" s="17"/>
      <c r="AF31" s="17"/>
      <c r="AG31" s="17"/>
      <c r="AH31" s="17"/>
      <c r="AI31" s="17"/>
      <c r="AJ31" s="17"/>
      <c r="AK31" s="17"/>
      <c r="AL31" s="17"/>
    </row>
    <row r="32" spans="1:38" ht="14.25" customHeight="1">
      <c r="A32" s="16" t="s">
        <v>59</v>
      </c>
      <c r="B32" s="16" t="s">
        <v>42</v>
      </c>
      <c r="C32" s="16"/>
      <c r="D32" s="16"/>
      <c r="E32" s="16"/>
      <c r="F32" s="62"/>
      <c r="G32" s="15">
        <f>SUMIFS('Data Repository Table'!$J:$J,'Data Repository Table'!$C:$C,'Economic Cost Analysis'!$B32,'Data Repository Table'!$D:$D,'Economic Cost Analysis'!G$10,'Data Repository Table'!$A:$A, "Water Production Actuals")</f>
        <v>214.968999</v>
      </c>
      <c r="H32" s="15">
        <f>SUMIFS('Data Repository Table'!$J:$J,'Data Repository Table'!$C:$C,'Economic Cost Analysis'!$B32,'Data Repository Table'!$D:$D,'Economic Cost Analysis'!H$10,'Data Repository Table'!$A:$A, "Water Production Actuals")</f>
        <v>228.199051</v>
      </c>
      <c r="I32" s="15">
        <f>SUMIFS('Data Repository Table'!$J:$J,'Data Repository Table'!$C:$C,'Economic Cost Analysis'!$B32,'Data Repository Table'!$D:$D,'Economic Cost Analysis'!I$10,'Data Repository Table'!$A:$A, "Water Production Actuals")</f>
        <v>216.53646700000002</v>
      </c>
      <c r="J32" s="15">
        <f>SUMIFS('Data Repository Table'!$J:$J,'Data Repository Table'!$C:$C,'Economic Cost Analysis'!$B32,'Data Repository Table'!$D:$D,'Economic Cost Analysis'!J$10,'Data Repository Table'!$A:$A, "Water Production Actuals")</f>
        <v>236.760276</v>
      </c>
      <c r="K32" s="15">
        <f>SUMIFS('Data Repository Table'!$J:$J,'Data Repository Table'!$C:$C,'Economic Cost Analysis'!$B32,'Data Repository Table'!$D:$D,'Economic Cost Analysis'!K$10,'Data Repository Table'!$A:$A, "Water Production Actuals")</f>
        <v>232.052864</v>
      </c>
      <c r="L32" s="15">
        <f>SUMIFS('Data Repository Table'!$J:$J,'Data Repository Table'!$C:$C,'Economic Cost Analysis'!$B32,'Data Repository Table'!$D:$D,'Economic Cost Analysis'!L$10,'Data Repository Table'!$A:$A, "Water Production Actuals")</f>
        <v>240.21016</v>
      </c>
      <c r="M32" s="15">
        <f>SUMIFS('Data Repository Table'!$J:$J,'Data Repository Table'!$C:$C,'Economic Cost Analysis'!$B32,'Data Repository Table'!$D:$D,'Economic Cost Analysis'!M$10,'Data Repository Table'!$A:$A, "Water Production Actuals")</f>
        <v>288.160549</v>
      </c>
      <c r="N32" s="15">
        <f>SUMIFS('Data Repository Table'!$J:$J,'Data Repository Table'!$C:$C,'Economic Cost Analysis'!$B32,'Data Repository Table'!$D:$D,'Economic Cost Analysis'!N$10,'Data Repository Table'!$A:$A, "Water Production Actuals")</f>
        <v>306.884524</v>
      </c>
      <c r="O32" s="15">
        <f>SUMIFS('Data Repository Table'!$J:$J,'Data Repository Table'!$C:$C,'Economic Cost Analysis'!$B32,'Data Repository Table'!$D:$D,'Economic Cost Analysis'!O$10,'Data Repository Table'!$A:$A, "Water Production Actuals")</f>
        <v>367.65100600000005</v>
      </c>
      <c r="P32" s="15">
        <f>SUMIFS('Data Repository Table'!$J:$J,'Data Repository Table'!$C:$C,'Economic Cost Analysis'!$B32,'Data Repository Table'!$D:$D,'Economic Cost Analysis'!P$10,'Data Repository Table'!$A:$A, "Water Production Actuals")</f>
        <v>351.99016599999999</v>
      </c>
      <c r="Q32" s="15">
        <f>SUMIFS('Data Repository Table'!$J:$J,'Data Repository Table'!$C:$C,'Economic Cost Analysis'!$B32,'Data Repository Table'!$D:$D,'Economic Cost Analysis'!Q$10,'Data Repository Table'!$A:$A, "Water Production Actuals")</f>
        <v>362.822</v>
      </c>
      <c r="R32" s="15">
        <f>SUMIFS('Data Repository Table'!$J:$J,'Data Repository Table'!$C:$C,'Economic Cost Analysis'!$B32,'Data Repository Table'!$D:$D,'Economic Cost Analysis'!R$10,'Data Repository Table'!$A:$A, "Water Production Actuals")</f>
        <v>260.31229999999999</v>
      </c>
      <c r="S32" s="15">
        <f>SUM(G32:R32)</f>
        <v>3306.5483620000005</v>
      </c>
      <c r="T32" s="30"/>
      <c r="U32" s="30"/>
      <c r="V32" s="30"/>
      <c r="W32" s="30"/>
      <c r="X32" s="17"/>
      <c r="Y32" s="17"/>
      <c r="Z32" s="17"/>
      <c r="AA32" s="17"/>
      <c r="AB32" s="17"/>
      <c r="AC32" s="17"/>
      <c r="AD32" s="17"/>
      <c r="AE32" s="17"/>
      <c r="AF32" s="17"/>
      <c r="AG32" s="17"/>
      <c r="AH32" s="17"/>
      <c r="AI32" s="17"/>
      <c r="AJ32" s="17"/>
      <c r="AK32" s="17"/>
      <c r="AL32" s="17"/>
    </row>
    <row r="33" spans="1:38" ht="14.25" customHeight="1">
      <c r="A33" s="63"/>
      <c r="B33" s="64"/>
      <c r="C33" s="65"/>
      <c r="D33" s="65"/>
      <c r="E33" s="64" t="s">
        <v>104</v>
      </c>
      <c r="F33" s="65"/>
      <c r="G33" s="66">
        <f>SUM(G24:G31)/(G32*1000)</f>
        <v>52.749704483604205</v>
      </c>
      <c r="H33" s="66">
        <f t="shared" ref="H33:R33" si="6">SUM(H24:H31)/(H32*1000)</f>
        <v>59.863878813385597</v>
      </c>
      <c r="I33" s="66">
        <f t="shared" si="6"/>
        <v>63.762690282929732</v>
      </c>
      <c r="J33" s="66">
        <f t="shared" si="6"/>
        <v>78.188472724753353</v>
      </c>
      <c r="K33" s="66">
        <f t="shared" si="6"/>
        <v>86.296565119062237</v>
      </c>
      <c r="L33" s="66">
        <f t="shared" si="6"/>
        <v>53.948353573134469</v>
      </c>
      <c r="M33" s="66">
        <f t="shared" si="6"/>
        <v>48.540531907011328</v>
      </c>
      <c r="N33" s="66">
        <f t="shared" si="6"/>
        <v>53.6634853464152</v>
      </c>
      <c r="O33" s="66">
        <f t="shared" si="6"/>
        <v>40.836500744441324</v>
      </c>
      <c r="P33" s="66">
        <f t="shared" si="6"/>
        <v>45.840777989347593</v>
      </c>
      <c r="Q33" s="66">
        <f t="shared" si="6"/>
        <v>52.15056777763202</v>
      </c>
      <c r="R33" s="66">
        <f t="shared" si="6"/>
        <v>32.611103369040954</v>
      </c>
      <c r="S33" s="167">
        <f>SUM(S24:S31)/(SUM(G32:R32)*1000)</f>
        <v>54.231506516209798</v>
      </c>
      <c r="T33" s="67" t="s">
        <v>268</v>
      </c>
      <c r="U33" s="67"/>
      <c r="V33" s="67"/>
      <c r="W33" s="67"/>
      <c r="X33" s="68"/>
      <c r="Y33" s="68"/>
      <c r="Z33" s="68"/>
      <c r="AA33" s="68"/>
      <c r="AB33" s="68"/>
      <c r="AC33" s="68"/>
      <c r="AD33" s="68"/>
      <c r="AE33" s="68"/>
      <c r="AF33" s="68"/>
      <c r="AG33" s="68"/>
      <c r="AH33" s="68"/>
      <c r="AI33" s="68"/>
      <c r="AJ33" s="68"/>
      <c r="AK33" s="68"/>
      <c r="AL33" s="68"/>
    </row>
    <row r="34" spans="1:38" ht="14.25" customHeight="1">
      <c r="A34" s="39"/>
      <c r="B34" s="39"/>
      <c r="C34" s="39"/>
      <c r="D34" s="39"/>
      <c r="E34" s="39"/>
      <c r="F34" s="69"/>
      <c r="G34" s="69"/>
      <c r="H34" s="69"/>
      <c r="I34" s="69"/>
      <c r="J34" s="69"/>
      <c r="K34" s="69"/>
      <c r="L34" s="69"/>
      <c r="M34" s="69"/>
      <c r="N34" s="69"/>
      <c r="O34" s="69"/>
      <c r="P34" s="69"/>
      <c r="Q34" s="69"/>
      <c r="R34" s="57"/>
      <c r="S34" s="48"/>
      <c r="T34" s="48"/>
      <c r="U34" s="48"/>
      <c r="V34" s="48"/>
      <c r="W34" s="48"/>
      <c r="X34" s="17"/>
      <c r="Y34" s="17"/>
      <c r="Z34" s="17"/>
      <c r="AA34" s="17"/>
      <c r="AB34" s="17"/>
      <c r="AC34" s="17"/>
      <c r="AD34" s="17"/>
      <c r="AE34" s="17"/>
      <c r="AF34" s="17"/>
      <c r="AG34" s="17"/>
      <c r="AH34" s="17"/>
      <c r="AI34" s="17"/>
      <c r="AJ34" s="17"/>
      <c r="AK34" s="17"/>
      <c r="AL34" s="17"/>
    </row>
    <row r="35" spans="1:38" ht="14.25" customHeight="1">
      <c r="A35" s="16" t="s">
        <v>32</v>
      </c>
      <c r="B35" s="16" t="s">
        <v>43</v>
      </c>
      <c r="C35" s="16" t="s">
        <v>44</v>
      </c>
      <c r="D35" s="16" t="s">
        <v>46</v>
      </c>
      <c r="E35" s="16" t="s">
        <v>47</v>
      </c>
      <c r="F35" s="60"/>
      <c r="G35" s="61">
        <f>SUMIFS('Data Repository Table'!$J:$J,'Data Repository Table'!$C:$C,'Economic Cost Analysis'!$B35,'Data Repository Table'!$B:$B,'Economic Cost Analysis'!$C35,'Data Repository Table'!$G:$G,'Economic Cost Analysis'!$D35,'Data Repository Table'!$H:$H,'Economic Cost Analysis'!$E35,'Data Repository Table'!$D:$D,'Economic Cost Analysis'!G$10,'Data Repository Table'!$A:$A,"Financial Actual")</f>
        <v>1625596.3356633</v>
      </c>
      <c r="H35" s="61">
        <f>SUMIFS('Data Repository Table'!$J:$J,'Data Repository Table'!$C:$C,'Economic Cost Analysis'!$B35,'Data Repository Table'!$B:$B,'Economic Cost Analysis'!$C35,'Data Repository Table'!$G:$G,'Economic Cost Analysis'!$D35,'Data Repository Table'!$H:$H,'Economic Cost Analysis'!$E35,'Data Repository Table'!$D:$D,'Economic Cost Analysis'!H$10,'Data Repository Table'!$A:$A,"Financial Actual")</f>
        <v>1295067.8472731998</v>
      </c>
      <c r="I35" s="61">
        <f>SUMIFS('Data Repository Table'!$J:$J,'Data Repository Table'!$C:$C,'Economic Cost Analysis'!$B35,'Data Repository Table'!$B:$B,'Economic Cost Analysis'!$C35,'Data Repository Table'!$G:$G,'Economic Cost Analysis'!$D35,'Data Repository Table'!$H:$H,'Economic Cost Analysis'!$E35,'Data Repository Table'!$D:$D,'Economic Cost Analysis'!I$10,'Data Repository Table'!$A:$A,"Financial Actual")</f>
        <v>1750624.8818057997</v>
      </c>
      <c r="J35" s="61">
        <f>SUMIFS('Data Repository Table'!$J:$J,'Data Repository Table'!$C:$C,'Economic Cost Analysis'!$B35,'Data Repository Table'!$B:$B,'Economic Cost Analysis'!$C35,'Data Repository Table'!$G:$G,'Economic Cost Analysis'!$D35,'Data Repository Table'!$H:$H,'Economic Cost Analysis'!$E35,'Data Repository Table'!$D:$D,'Economic Cost Analysis'!J$10,'Data Repository Table'!$A:$A,"Financial Actual")</f>
        <v>1472529.3869285996</v>
      </c>
      <c r="K35" s="61">
        <f>SUMIFS('Data Repository Table'!$J:$J,'Data Repository Table'!$C:$C,'Economic Cost Analysis'!$B35,'Data Repository Table'!$B:$B,'Economic Cost Analysis'!$C35,'Data Repository Table'!$G:$G,'Economic Cost Analysis'!$D35,'Data Repository Table'!$H:$H,'Economic Cost Analysis'!$E35,'Data Repository Table'!$D:$D,'Economic Cost Analysis'!K$10,'Data Repository Table'!$A:$A,"Financial Actual")</f>
        <v>1252200.4923928501</v>
      </c>
      <c r="L35" s="61">
        <f>SUMIFS('Data Repository Table'!$J:$J,'Data Repository Table'!$C:$C,'Economic Cost Analysis'!$B35,'Data Repository Table'!$B:$B,'Economic Cost Analysis'!$C35,'Data Repository Table'!$G:$G,'Economic Cost Analysis'!$D35,'Data Repository Table'!$H:$H,'Economic Cost Analysis'!$E35,'Data Repository Table'!$D:$D,'Economic Cost Analysis'!L$10,'Data Repository Table'!$A:$A,"Financial Actual")</f>
        <v>1406782.6738875001</v>
      </c>
      <c r="M35" s="61">
        <f>SUMIFS('Data Repository Table'!$J:$J,'Data Repository Table'!$C:$C,'Economic Cost Analysis'!$B35,'Data Repository Table'!$B:$B,'Economic Cost Analysis'!$C35,'Data Repository Table'!$G:$G,'Economic Cost Analysis'!$D35,'Data Repository Table'!$H:$H,'Economic Cost Analysis'!$E35,'Data Repository Table'!$D:$D,'Economic Cost Analysis'!M$10,'Data Repository Table'!$A:$A,"Financial Actual")</f>
        <v>1877449.5046125001</v>
      </c>
      <c r="N35" s="61">
        <f>SUMIFS('Data Repository Table'!$J:$J,'Data Repository Table'!$C:$C,'Economic Cost Analysis'!$B35,'Data Repository Table'!$B:$B,'Economic Cost Analysis'!$C35,'Data Repository Table'!$G:$G,'Economic Cost Analysis'!$D35,'Data Repository Table'!$H:$H,'Economic Cost Analysis'!$E35,'Data Repository Table'!$D:$D,'Economic Cost Analysis'!N$10,'Data Repository Table'!$A:$A,"Financial Actual")</f>
        <v>1912219.1750437501</v>
      </c>
      <c r="O35" s="61">
        <f>SUMIFS('Data Repository Table'!$J:$J,'Data Repository Table'!$C:$C,'Economic Cost Analysis'!$B35,'Data Repository Table'!$B:$B,'Economic Cost Analysis'!$C35,'Data Repository Table'!$G:$G,'Economic Cost Analysis'!$D35,'Data Repository Table'!$H:$H,'Economic Cost Analysis'!$E35,'Data Repository Table'!$D:$D,'Economic Cost Analysis'!O$10,'Data Repository Table'!$A:$A,"Financial Actual")</f>
        <v>2266625.1980531253</v>
      </c>
      <c r="P35" s="61">
        <f>SUMIFS('Data Repository Table'!$J:$J,'Data Repository Table'!$C:$C,'Economic Cost Analysis'!$B35,'Data Repository Table'!$B:$B,'Economic Cost Analysis'!$C35,'Data Repository Table'!$G:$G,'Economic Cost Analysis'!$D35,'Data Repository Table'!$H:$H,'Economic Cost Analysis'!$E35,'Data Repository Table'!$D:$D,'Economic Cost Analysis'!P$10,'Data Repository Table'!$A:$A,"Financial Actual")</f>
        <v>2234200.5744250002</v>
      </c>
      <c r="Q35" s="61">
        <f>SUMIFS('Data Repository Table'!$J:$J,'Data Repository Table'!$C:$C,'Economic Cost Analysis'!$B35,'Data Repository Table'!$B:$B,'Economic Cost Analysis'!$C35,'Data Repository Table'!$G:$G,'Economic Cost Analysis'!$D35,'Data Repository Table'!$H:$H,'Economic Cost Analysis'!$E35,'Data Repository Table'!$D:$D,'Economic Cost Analysis'!Q$10,'Data Repository Table'!$A:$A,"Financial Actual")</f>
        <v>2593715.6428375002</v>
      </c>
      <c r="R35" s="61">
        <f>SUMIFS('Data Repository Table'!$J:$J,'Data Repository Table'!$C:$C,'Economic Cost Analysis'!$B35,'Data Repository Table'!$B:$B,'Economic Cost Analysis'!$C35,'Data Repository Table'!$G:$G,'Economic Cost Analysis'!$D35,'Data Repository Table'!$H:$H,'Economic Cost Analysis'!$E35,'Data Repository Table'!$D:$D,'Economic Cost Analysis'!R$10,'Data Repository Table'!$A:$A,"Financial Actual")</f>
        <v>2274807.7859325004</v>
      </c>
      <c r="S35" s="61">
        <f>SUM(G35:R35)</f>
        <v>21961819.498855624</v>
      </c>
      <c r="T35" s="30"/>
      <c r="U35" s="30"/>
      <c r="V35" s="30"/>
      <c r="W35" s="30"/>
    </row>
    <row r="36" spans="1:38" ht="14.25" customHeight="1">
      <c r="A36" s="16" t="s">
        <v>32</v>
      </c>
      <c r="B36" s="16" t="s">
        <v>43</v>
      </c>
      <c r="C36" s="16" t="s">
        <v>44</v>
      </c>
      <c r="D36" s="16" t="s">
        <v>48</v>
      </c>
      <c r="E36" s="16" t="s">
        <v>49</v>
      </c>
      <c r="F36" s="60"/>
      <c r="G36" s="61">
        <f>SUMIFS('Data Repository Table'!$J:$J,'Data Repository Table'!$C:$C,'Economic Cost Analysis'!$B36,'Data Repository Table'!$B:$B,'Economic Cost Analysis'!$C36,'Data Repository Table'!$G:$G,'Economic Cost Analysis'!$D36,'Data Repository Table'!$H:$H,'Economic Cost Analysis'!$E36,'Data Repository Table'!$D:$D,'Economic Cost Analysis'!G$10,'Data Repository Table'!$A:$A,"Financial Actual")</f>
        <v>895736.75638589996</v>
      </c>
      <c r="H36" s="61">
        <f>SUMIFS('Data Repository Table'!$J:$J,'Data Repository Table'!$C:$C,'Economic Cost Analysis'!$B36,'Data Repository Table'!$B:$B,'Economic Cost Analysis'!$C36,'Data Repository Table'!$G:$G,'Economic Cost Analysis'!$D36,'Data Repository Table'!$H:$H,'Economic Cost Analysis'!$E36,'Data Repository Table'!$D:$D,'Economic Cost Analysis'!H$10,'Data Repository Table'!$A:$A,"Financial Actual")</f>
        <v>713608.81380359991</v>
      </c>
      <c r="I36" s="61">
        <f>SUMIFS('Data Repository Table'!$J:$J,'Data Repository Table'!$C:$C,'Economic Cost Analysis'!$B36,'Data Repository Table'!$B:$B,'Economic Cost Analysis'!$C36,'Data Repository Table'!$G:$G,'Economic Cost Analysis'!$D36,'Data Repository Table'!$H:$H,'Economic Cost Analysis'!$E36,'Data Repository Table'!$D:$D,'Economic Cost Analysis'!I$10,'Data Repository Table'!$A:$A,"Financial Actual")</f>
        <v>964630.03691340005</v>
      </c>
      <c r="J36" s="61">
        <f>SUMIFS('Data Repository Table'!$J:$J,'Data Repository Table'!$C:$C,'Economic Cost Analysis'!$B36,'Data Repository Table'!$B:$B,'Economic Cost Analysis'!$C36,'Data Repository Table'!$G:$G,'Economic Cost Analysis'!$D36,'Data Repository Table'!$H:$H,'Economic Cost Analysis'!$E36,'Data Repository Table'!$D:$D,'Economic Cost Analysis'!J$10,'Data Repository Table'!$A:$A,"Financial Actual")</f>
        <v>811393.74381779996</v>
      </c>
      <c r="K36" s="61">
        <f>SUMIFS('Data Repository Table'!$J:$J,'Data Repository Table'!$C:$C,'Economic Cost Analysis'!$B36,'Data Repository Table'!$B:$B,'Economic Cost Analysis'!$C36,'Data Repository Table'!$G:$G,'Economic Cost Analysis'!$D36,'Data Repository Table'!$H:$H,'Economic Cost Analysis'!$E36,'Data Repository Table'!$D:$D,'Economic Cost Analysis'!K$10,'Data Repository Table'!$A:$A,"Financial Actual")</f>
        <v>689988.02642055007</v>
      </c>
      <c r="L36" s="61">
        <f>SUMIFS('Data Repository Table'!$J:$J,'Data Repository Table'!$C:$C,'Economic Cost Analysis'!$B36,'Data Repository Table'!$B:$B,'Economic Cost Analysis'!$C36,'Data Repository Table'!$G:$G,'Economic Cost Analysis'!$D36,'Data Repository Table'!$H:$H,'Economic Cost Analysis'!$E36,'Data Repository Table'!$D:$D,'Economic Cost Analysis'!L$10,'Data Repository Table'!$A:$A,"Financial Actual")</f>
        <v>775165.96316250006</v>
      </c>
      <c r="M36" s="61">
        <f>SUMIFS('Data Repository Table'!$J:$J,'Data Repository Table'!$C:$C,'Economic Cost Analysis'!$B36,'Data Repository Table'!$B:$B,'Economic Cost Analysis'!$C36,'Data Repository Table'!$G:$G,'Economic Cost Analysis'!$D36,'Data Repository Table'!$H:$H,'Economic Cost Analysis'!$E36,'Data Repository Table'!$D:$D,'Economic Cost Analysis'!M$10,'Data Repository Table'!$A:$A,"Financial Actual")</f>
        <v>1034512.9923375</v>
      </c>
      <c r="N36" s="61">
        <f>SUMIFS('Data Repository Table'!$J:$J,'Data Repository Table'!$C:$C,'Economic Cost Analysis'!$B36,'Data Repository Table'!$B:$B,'Economic Cost Analysis'!$C36,'Data Repository Table'!$G:$G,'Economic Cost Analysis'!$D36,'Data Repository Table'!$H:$H,'Economic Cost Analysis'!$E36,'Data Repository Table'!$D:$D,'Economic Cost Analysis'!N$10,'Data Repository Table'!$A:$A,"Financial Actual")</f>
        <v>888365.66788124992</v>
      </c>
      <c r="O36" s="61">
        <f>SUMIFS('Data Repository Table'!$J:$J,'Data Repository Table'!$C:$C,'Economic Cost Analysis'!$B36,'Data Repository Table'!$B:$B,'Economic Cost Analysis'!$C36,'Data Repository Table'!$G:$G,'Economic Cost Analysis'!$D36,'Data Repository Table'!$H:$H,'Economic Cost Analysis'!$E36,'Data Repository Table'!$D:$D,'Economic Cost Analysis'!O$10,'Data Repository Table'!$A:$A,"Financial Actual")</f>
        <v>1248956.7417843752</v>
      </c>
      <c r="P36" s="61">
        <f>SUMIFS('Data Repository Table'!$J:$J,'Data Repository Table'!$C:$C,'Economic Cost Analysis'!$B36,'Data Repository Table'!$B:$B,'Economic Cost Analysis'!$C36,'Data Repository Table'!$G:$G,'Economic Cost Analysis'!$D36,'Data Repository Table'!$H:$H,'Economic Cost Analysis'!$E36,'Data Repository Table'!$D:$D,'Economic Cost Analysis'!P$10,'Data Repository Table'!$A:$A,"Financial Actual")</f>
        <v>680069.70427499991</v>
      </c>
      <c r="Q36" s="61">
        <f>SUMIFS('Data Repository Table'!$J:$J,'Data Repository Table'!$C:$C,'Economic Cost Analysis'!$B36,'Data Repository Table'!$B:$B,'Economic Cost Analysis'!$C36,'Data Repository Table'!$G:$G,'Economic Cost Analysis'!$D36,'Data Repository Table'!$H:$H,'Economic Cost Analysis'!$E36,'Data Repository Table'!$D:$D,'Economic Cost Analysis'!Q$10,'Data Repository Table'!$A:$A,"Financial Actual")</f>
        <v>878169.84401249979</v>
      </c>
      <c r="R36" s="61">
        <f>SUMIFS('Data Repository Table'!$J:$J,'Data Repository Table'!$C:$C,'Economic Cost Analysis'!$B36,'Data Repository Table'!$B:$B,'Economic Cost Analysis'!$C36,'Data Repository Table'!$G:$G,'Economic Cost Analysis'!$D36,'Data Repository Table'!$H:$H,'Economic Cost Analysis'!$E36,'Data Repository Table'!$D:$D,'Economic Cost Analysis'!R$10,'Data Repository Table'!$A:$A,"Financial Actual")</f>
        <v>1253465.5146975003</v>
      </c>
      <c r="S36" s="61">
        <f t="shared" ref="S36:S42" si="7">SUM(G36:R36)</f>
        <v>10834063.805491872</v>
      </c>
      <c r="T36" s="30"/>
      <c r="U36" s="30"/>
      <c r="V36" s="30"/>
      <c r="W36" s="30"/>
    </row>
    <row r="37" spans="1:38" ht="14.25" customHeight="1">
      <c r="A37" s="16" t="s">
        <v>32</v>
      </c>
      <c r="B37" s="16" t="s">
        <v>43</v>
      </c>
      <c r="C37" s="16" t="s">
        <v>44</v>
      </c>
      <c r="D37" s="16" t="s">
        <v>48</v>
      </c>
      <c r="E37" s="16" t="s">
        <v>50</v>
      </c>
      <c r="F37" s="60"/>
      <c r="G37" s="61">
        <f>SUMIFS('Data Repository Table'!$J:$J,'Data Repository Table'!$C:$C,'Economic Cost Analysis'!$B37,'Data Repository Table'!$B:$B,'Economic Cost Analysis'!$C37,'Data Repository Table'!$G:$G,'Economic Cost Analysis'!$D37,'Data Repository Table'!$H:$H,'Economic Cost Analysis'!$E37,'Data Repository Table'!$D:$D,'Economic Cost Analysis'!G$10,'Data Repository Table'!$A:$A,"Financial Actual")</f>
        <v>829385.88554250007</v>
      </c>
      <c r="H37" s="61">
        <f>SUMIFS('Data Repository Table'!$J:$J,'Data Repository Table'!$C:$C,'Economic Cost Analysis'!$B37,'Data Repository Table'!$B:$B,'Economic Cost Analysis'!$C37,'Data Repository Table'!$G:$G,'Economic Cost Analysis'!$D37,'Data Repository Table'!$H:$H,'Economic Cost Analysis'!$E37,'Data Repository Table'!$D:$D,'Economic Cost Analysis'!H$10,'Data Repository Table'!$A:$A,"Financial Actual")</f>
        <v>660748.90166999993</v>
      </c>
      <c r="I37" s="61">
        <f>SUMIFS('Data Repository Table'!$J:$J,'Data Repository Table'!$C:$C,'Economic Cost Analysis'!$B37,'Data Repository Table'!$B:$B,'Economic Cost Analysis'!$C37,'Data Repository Table'!$G:$G,'Economic Cost Analysis'!$D37,'Data Repository Table'!$H:$H,'Economic Cost Analysis'!$E37,'Data Repository Table'!$D:$D,'Economic Cost Analysis'!I$10,'Data Repository Table'!$A:$A,"Financial Actual")</f>
        <v>893175.96010499995</v>
      </c>
      <c r="J37" s="61">
        <f>SUMIFS('Data Repository Table'!$J:$J,'Data Repository Table'!$C:$C,'Economic Cost Analysis'!$B37,'Data Repository Table'!$B:$B,'Economic Cost Analysis'!$C37,'Data Repository Table'!$G:$G,'Economic Cost Analysis'!$D37,'Data Repository Table'!$H:$H,'Economic Cost Analysis'!$E37,'Data Repository Table'!$D:$D,'Economic Cost Analysis'!J$10,'Data Repository Table'!$A:$A,"Financial Actual")</f>
        <v>751290.50353499991</v>
      </c>
      <c r="K37" s="61">
        <f>SUMIFS('Data Repository Table'!$J:$J,'Data Repository Table'!$C:$C,'Economic Cost Analysis'!$B37,'Data Repository Table'!$B:$B,'Economic Cost Analysis'!$C37,'Data Repository Table'!$G:$G,'Economic Cost Analysis'!$D37,'Data Repository Table'!$H:$H,'Economic Cost Analysis'!$E37,'Data Repository Table'!$D:$D,'Economic Cost Analysis'!K$10,'Data Repository Table'!$A:$A,"Financial Actual")</f>
        <v>638877.80224125006</v>
      </c>
      <c r="L37" s="61">
        <f>SUMIFS('Data Repository Table'!$J:$J,'Data Repository Table'!$C:$C,'Economic Cost Analysis'!$B37,'Data Repository Table'!$B:$B,'Economic Cost Analysis'!$C37,'Data Repository Table'!$G:$G,'Economic Cost Analysis'!$D37,'Data Repository Table'!$H:$H,'Economic Cost Analysis'!$E37,'Data Repository Table'!$D:$D,'Economic Cost Analysis'!L$10,'Data Repository Table'!$A:$A,"Financial Actual")</f>
        <v>717746.26218750002</v>
      </c>
      <c r="M37" s="61">
        <f>SUMIFS('Data Repository Table'!$J:$J,'Data Repository Table'!$C:$C,'Economic Cost Analysis'!$B37,'Data Repository Table'!$B:$B,'Economic Cost Analysis'!$C37,'Data Repository Table'!$G:$G,'Economic Cost Analysis'!$D37,'Data Repository Table'!$H:$H,'Economic Cost Analysis'!$E37,'Data Repository Table'!$D:$D,'Economic Cost Analysis'!M$10,'Data Repository Table'!$A:$A,"Financial Actual")</f>
        <v>957882.40031249996</v>
      </c>
      <c r="N37" s="61">
        <f>SUMIFS('Data Repository Table'!$J:$J,'Data Repository Table'!$C:$C,'Economic Cost Analysis'!$B37,'Data Repository Table'!$B:$B,'Economic Cost Analysis'!$C37,'Data Repository Table'!$G:$G,'Economic Cost Analysis'!$D37,'Data Repository Table'!$H:$H,'Economic Cost Analysis'!$E37,'Data Repository Table'!$D:$D,'Economic Cost Analysis'!N$10,'Data Repository Table'!$A:$A,"Financial Actual")</f>
        <v>822560.80359374988</v>
      </c>
      <c r="O37" s="61">
        <f>SUMIFS('Data Repository Table'!$J:$J,'Data Repository Table'!$C:$C,'Economic Cost Analysis'!$B37,'Data Repository Table'!$B:$B,'Economic Cost Analysis'!$C37,'Data Repository Table'!$G:$G,'Economic Cost Analysis'!$D37,'Data Repository Table'!$H:$H,'Economic Cost Analysis'!$E37,'Data Repository Table'!$D:$D,'Economic Cost Analysis'!O$10,'Data Repository Table'!$A:$A,"Financial Actual")</f>
        <v>1156441.4275781249</v>
      </c>
      <c r="P37" s="61">
        <f>SUMIFS('Data Repository Table'!$J:$J,'Data Repository Table'!$C:$C,'Economic Cost Analysis'!$B37,'Data Repository Table'!$B:$B,'Economic Cost Analysis'!$C37,'Data Repository Table'!$G:$G,'Economic Cost Analysis'!$D37,'Data Repository Table'!$H:$H,'Economic Cost Analysis'!$E37,'Data Repository Table'!$D:$D,'Economic Cost Analysis'!P$10,'Data Repository Table'!$A:$A,"Financial Actual")</f>
        <v>629694.17062500003</v>
      </c>
      <c r="Q37" s="61">
        <f>SUMIFS('Data Repository Table'!$J:$J,'Data Repository Table'!$C:$C,'Economic Cost Analysis'!$B37,'Data Repository Table'!$B:$B,'Economic Cost Analysis'!$C37,'Data Repository Table'!$G:$G,'Economic Cost Analysis'!$D37,'Data Repository Table'!$H:$H,'Economic Cost Analysis'!$E37,'Data Repository Table'!$D:$D,'Economic Cost Analysis'!Q$10,'Data Repository Table'!$A:$A,"Financial Actual")</f>
        <v>813120.22593749978</v>
      </c>
      <c r="R37" s="61">
        <f>SUMIFS('Data Repository Table'!$J:$J,'Data Repository Table'!$C:$C,'Economic Cost Analysis'!$B37,'Data Repository Table'!$B:$B,'Economic Cost Analysis'!$C37,'Data Repository Table'!$G:$G,'Economic Cost Analysis'!$D37,'Data Repository Table'!$H:$H,'Economic Cost Analysis'!$E37,'Data Repository Table'!$D:$D,'Economic Cost Analysis'!R$10,'Data Repository Table'!$A:$A,"Financial Actual")</f>
        <v>1160616.2173125001</v>
      </c>
      <c r="S37" s="61">
        <f t="shared" si="7"/>
        <v>10031540.560640626</v>
      </c>
      <c r="T37" s="30"/>
      <c r="U37" s="30"/>
      <c r="V37" s="30"/>
      <c r="W37" s="30"/>
    </row>
    <row r="38" spans="1:38" ht="14.25" customHeight="1">
      <c r="A38" s="16" t="s">
        <v>32</v>
      </c>
      <c r="B38" s="16" t="s">
        <v>43</v>
      </c>
      <c r="C38" s="16" t="s">
        <v>44</v>
      </c>
      <c r="D38" s="16" t="s">
        <v>51</v>
      </c>
      <c r="E38" s="16" t="s">
        <v>52</v>
      </c>
      <c r="F38" s="60"/>
      <c r="G38" s="61">
        <f>SUMIFS('Data Repository Table'!$J:$J,'Data Repository Table'!$C:$C,'Economic Cost Analysis'!$B38,'Data Repository Table'!$B:$B,'Economic Cost Analysis'!$C38,'Data Repository Table'!$G:$G,'Economic Cost Analysis'!$D38,'Data Repository Table'!$H:$H,'Economic Cost Analysis'!$E38,'Data Repository Table'!$D:$D,'Economic Cost Analysis'!G$10,'Data Repository Table'!$A:$A,"Financial Actual")</f>
        <v>716589.40510871995</v>
      </c>
      <c r="H38" s="61">
        <f>SUMIFS('Data Repository Table'!$J:$J,'Data Repository Table'!$C:$C,'Economic Cost Analysis'!$B38,'Data Repository Table'!$B:$B,'Economic Cost Analysis'!$C38,'Data Repository Table'!$G:$G,'Economic Cost Analysis'!$D38,'Data Repository Table'!$H:$H,'Economic Cost Analysis'!$E38,'Data Repository Table'!$D:$D,'Economic Cost Analysis'!H$10,'Data Repository Table'!$A:$A,"Financial Actual")</f>
        <v>570887.05104287993</v>
      </c>
      <c r="I38" s="61">
        <f>SUMIFS('Data Repository Table'!$J:$J,'Data Repository Table'!$C:$C,'Economic Cost Analysis'!$B38,'Data Repository Table'!$B:$B,'Economic Cost Analysis'!$C38,'Data Repository Table'!$G:$G,'Economic Cost Analysis'!$D38,'Data Repository Table'!$H:$H,'Economic Cost Analysis'!$E38,'Data Repository Table'!$D:$D,'Economic Cost Analysis'!I$10,'Data Repository Table'!$A:$A,"Financial Actual")</f>
        <v>771704.02953071985</v>
      </c>
      <c r="J38" s="61">
        <f>SUMIFS('Data Repository Table'!$J:$J,'Data Repository Table'!$C:$C,'Economic Cost Analysis'!$B38,'Data Repository Table'!$B:$B,'Economic Cost Analysis'!$C38,'Data Repository Table'!$G:$G,'Economic Cost Analysis'!$D38,'Data Repository Table'!$H:$H,'Economic Cost Analysis'!$E38,'Data Repository Table'!$D:$D,'Economic Cost Analysis'!J$10,'Data Repository Table'!$A:$A,"Financial Actual")</f>
        <v>649114.99505423987</v>
      </c>
      <c r="K38" s="61">
        <f>SUMIFS('Data Repository Table'!$J:$J,'Data Repository Table'!$C:$C,'Economic Cost Analysis'!$B38,'Data Repository Table'!$B:$B,'Economic Cost Analysis'!$C38,'Data Repository Table'!$G:$G,'Economic Cost Analysis'!$D38,'Data Repository Table'!$H:$H,'Economic Cost Analysis'!$E38,'Data Repository Table'!$D:$D,'Economic Cost Analysis'!K$10,'Data Repository Table'!$A:$A,"Financial Actual")</f>
        <v>551990.42113644001</v>
      </c>
      <c r="L38" s="61">
        <f>SUMIFS('Data Repository Table'!$J:$J,'Data Repository Table'!$C:$C,'Economic Cost Analysis'!$B38,'Data Repository Table'!$B:$B,'Economic Cost Analysis'!$C38,'Data Repository Table'!$G:$G,'Economic Cost Analysis'!$D38,'Data Repository Table'!$H:$H,'Economic Cost Analysis'!$E38,'Data Repository Table'!$D:$D,'Economic Cost Analysis'!L$10,'Data Repository Table'!$A:$A,"Financial Actual")</f>
        <v>620132.77052999998</v>
      </c>
      <c r="M38" s="61">
        <f>SUMIFS('Data Repository Table'!$J:$J,'Data Repository Table'!$C:$C,'Economic Cost Analysis'!$B38,'Data Repository Table'!$B:$B,'Economic Cost Analysis'!$C38,'Data Repository Table'!$G:$G,'Economic Cost Analysis'!$D38,'Data Repository Table'!$H:$H,'Economic Cost Analysis'!$E38,'Data Repository Table'!$D:$D,'Economic Cost Analysis'!M$10,'Data Repository Table'!$A:$A,"Financial Actual")</f>
        <v>827610.39387000003</v>
      </c>
      <c r="N38" s="61">
        <f>SUMIFS('Data Repository Table'!$J:$J,'Data Repository Table'!$C:$C,'Economic Cost Analysis'!$B38,'Data Repository Table'!$B:$B,'Economic Cost Analysis'!$C38,'Data Repository Table'!$G:$G,'Economic Cost Analysis'!$D38,'Data Repository Table'!$H:$H,'Economic Cost Analysis'!$E38,'Data Repository Table'!$D:$D,'Economic Cost Analysis'!N$10,'Data Repository Table'!$A:$A,"Financial Actual")</f>
        <v>710692.53430499986</v>
      </c>
      <c r="O38" s="61">
        <f>SUMIFS('Data Repository Table'!$J:$J,'Data Repository Table'!$C:$C,'Economic Cost Analysis'!$B38,'Data Repository Table'!$B:$B,'Economic Cost Analysis'!$C38,'Data Repository Table'!$G:$G,'Economic Cost Analysis'!$D38,'Data Repository Table'!$H:$H,'Economic Cost Analysis'!$E38,'Data Repository Table'!$D:$D,'Economic Cost Analysis'!O$10,'Data Repository Table'!$A:$A,"Financial Actual")</f>
        <v>999165.39342749992</v>
      </c>
      <c r="P38" s="61">
        <f>SUMIFS('Data Repository Table'!$J:$J,'Data Repository Table'!$C:$C,'Economic Cost Analysis'!$B38,'Data Repository Table'!$B:$B,'Economic Cost Analysis'!$C38,'Data Repository Table'!$G:$G,'Economic Cost Analysis'!$D38,'Data Repository Table'!$H:$H,'Economic Cost Analysis'!$E38,'Data Repository Table'!$D:$D,'Economic Cost Analysis'!P$10,'Data Repository Table'!$A:$A,"Financial Actual")</f>
        <v>544055.76341999997</v>
      </c>
      <c r="Q38" s="61">
        <f>SUMIFS('Data Repository Table'!$J:$J,'Data Repository Table'!$C:$C,'Economic Cost Analysis'!$B38,'Data Repository Table'!$B:$B,'Economic Cost Analysis'!$C38,'Data Repository Table'!$G:$G,'Economic Cost Analysis'!$D38,'Data Repository Table'!$H:$H,'Economic Cost Analysis'!$E38,'Data Repository Table'!$D:$D,'Economic Cost Analysis'!Q$10,'Data Repository Table'!$A:$A,"Financial Actual")</f>
        <v>702535.87520999974</v>
      </c>
      <c r="R38" s="61">
        <f>SUMIFS('Data Repository Table'!$J:$J,'Data Repository Table'!$C:$C,'Economic Cost Analysis'!$B38,'Data Repository Table'!$B:$B,'Economic Cost Analysis'!$C38,'Data Repository Table'!$G:$G,'Economic Cost Analysis'!$D38,'Data Repository Table'!$H:$H,'Economic Cost Analysis'!$E38,'Data Repository Table'!$D:$D,'Economic Cost Analysis'!R$10,'Data Repository Table'!$A:$A,"Financial Actual")</f>
        <v>1002772.411758</v>
      </c>
      <c r="S38" s="61">
        <f t="shared" si="7"/>
        <v>8667251.0443934985</v>
      </c>
      <c r="T38" s="30"/>
      <c r="U38" s="30"/>
      <c r="V38" s="30"/>
      <c r="W38" s="30"/>
    </row>
    <row r="39" spans="1:38" ht="14.25" customHeight="1">
      <c r="A39" s="16" t="s">
        <v>32</v>
      </c>
      <c r="B39" s="16" t="s">
        <v>43</v>
      </c>
      <c r="C39" s="16" t="s">
        <v>44</v>
      </c>
      <c r="D39" s="16" t="s">
        <v>51</v>
      </c>
      <c r="E39" s="16" t="s">
        <v>53</v>
      </c>
      <c r="F39" s="60"/>
      <c r="G39" s="61">
        <f>SUMIFS('Data Repository Table'!$J:$J,'Data Repository Table'!$C:$C,'Economic Cost Analysis'!$B39,'Data Repository Table'!$B:$B,'Economic Cost Analysis'!$C39,'Data Repository Table'!$G:$G,'Economic Cost Analysis'!$D39,'Data Repository Table'!$H:$H,'Economic Cost Analysis'!$E39,'Data Repository Table'!$D:$D,'Economic Cost Analysis'!G$10,'Data Repository Table'!$A:$A,"Financial Actual")</f>
        <v>251329.05622500001</v>
      </c>
      <c r="H39" s="61">
        <f>SUMIFS('Data Repository Table'!$J:$J,'Data Repository Table'!$C:$C,'Economic Cost Analysis'!$B39,'Data Repository Table'!$B:$B,'Economic Cost Analysis'!$C39,'Data Repository Table'!$G:$G,'Economic Cost Analysis'!$D39,'Data Repository Table'!$H:$H,'Economic Cost Analysis'!$E39,'Data Repository Table'!$D:$D,'Economic Cost Analysis'!H$10,'Data Repository Table'!$A:$A,"Financial Actual")</f>
        <v>200226.9399</v>
      </c>
      <c r="I39" s="61">
        <f>SUMIFS('Data Repository Table'!$J:$J,'Data Repository Table'!$C:$C,'Economic Cost Analysis'!$B39,'Data Repository Table'!$B:$B,'Economic Cost Analysis'!$C39,'Data Repository Table'!$G:$G,'Economic Cost Analysis'!$D39,'Data Repository Table'!$H:$H,'Economic Cost Analysis'!$E39,'Data Repository Table'!$D:$D,'Economic Cost Analysis'!I$10,'Data Repository Table'!$A:$A,"Financial Actual")</f>
        <v>270659.38184999995</v>
      </c>
      <c r="J39" s="61">
        <f>SUMIFS('Data Repository Table'!$J:$J,'Data Repository Table'!$C:$C,'Economic Cost Analysis'!$B39,'Data Repository Table'!$B:$B,'Economic Cost Analysis'!$C39,'Data Repository Table'!$G:$G,'Economic Cost Analysis'!$D39,'Data Repository Table'!$H:$H,'Economic Cost Analysis'!$E39,'Data Repository Table'!$D:$D,'Economic Cost Analysis'!J$10,'Data Repository Table'!$A:$A,"Financial Actual")</f>
        <v>227663.78894999996</v>
      </c>
      <c r="K39" s="61">
        <f>SUMIFS('Data Repository Table'!$J:$J,'Data Repository Table'!$C:$C,'Economic Cost Analysis'!$B39,'Data Repository Table'!$B:$B,'Economic Cost Analysis'!$C39,'Data Repository Table'!$G:$G,'Economic Cost Analysis'!$D39,'Data Repository Table'!$H:$H,'Economic Cost Analysis'!$E39,'Data Repository Table'!$D:$D,'Economic Cost Analysis'!K$10,'Data Repository Table'!$A:$A,"Financial Actual")</f>
        <v>193599.33401250001</v>
      </c>
      <c r="L39" s="61">
        <f>SUMIFS('Data Repository Table'!$J:$J,'Data Repository Table'!$C:$C,'Economic Cost Analysis'!$B39,'Data Repository Table'!$B:$B,'Economic Cost Analysis'!$C39,'Data Repository Table'!$G:$G,'Economic Cost Analysis'!$D39,'Data Repository Table'!$H:$H,'Economic Cost Analysis'!$E39,'Data Repository Table'!$D:$D,'Economic Cost Analysis'!L$10,'Data Repository Table'!$A:$A,"Financial Actual")</f>
        <v>143549.25243750002</v>
      </c>
      <c r="M39" s="61">
        <f>SUMIFS('Data Repository Table'!$J:$J,'Data Repository Table'!$C:$C,'Economic Cost Analysis'!$B39,'Data Repository Table'!$B:$B,'Economic Cost Analysis'!$C39,'Data Repository Table'!$G:$G,'Economic Cost Analysis'!$D39,'Data Repository Table'!$H:$H,'Economic Cost Analysis'!$E39,'Data Repository Table'!$D:$D,'Economic Cost Analysis'!M$10,'Data Repository Table'!$A:$A,"Financial Actual")</f>
        <v>153261.18405000001</v>
      </c>
      <c r="N39" s="61">
        <f>SUMIFS('Data Repository Table'!$J:$J,'Data Repository Table'!$C:$C,'Economic Cost Analysis'!$B39,'Data Repository Table'!$B:$B,'Economic Cost Analysis'!$C39,'Data Repository Table'!$G:$G,'Economic Cost Analysis'!$D39,'Data Repository Table'!$H:$H,'Economic Cost Analysis'!$E39,'Data Repository Table'!$D:$D,'Economic Cost Analysis'!N$10,'Data Repository Table'!$A:$A,"Financial Actual")</f>
        <v>131609.72857499999</v>
      </c>
      <c r="O39" s="61">
        <f>SUMIFS('Data Repository Table'!$J:$J,'Data Repository Table'!$C:$C,'Economic Cost Analysis'!$B39,'Data Repository Table'!$B:$B,'Economic Cost Analysis'!$C39,'Data Repository Table'!$G:$G,'Economic Cost Analysis'!$D39,'Data Repository Table'!$H:$H,'Economic Cost Analysis'!$E39,'Data Repository Table'!$D:$D,'Economic Cost Analysis'!O$10,'Data Repository Table'!$A:$A,"Financial Actual")</f>
        <v>185030.62841250002</v>
      </c>
      <c r="P39" s="61">
        <f>SUMIFS('Data Repository Table'!$J:$J,'Data Repository Table'!$C:$C,'Economic Cost Analysis'!$B39,'Data Repository Table'!$B:$B,'Economic Cost Analysis'!$C39,'Data Repository Table'!$G:$G,'Economic Cost Analysis'!$D39,'Data Repository Table'!$H:$H,'Economic Cost Analysis'!$E39,'Data Repository Table'!$D:$D,'Economic Cost Analysis'!P$10,'Data Repository Table'!$A:$A,"Financial Actual")</f>
        <v>100751.0673</v>
      </c>
      <c r="Q39" s="61">
        <f>SUMIFS('Data Repository Table'!$J:$J,'Data Repository Table'!$C:$C,'Economic Cost Analysis'!$B39,'Data Repository Table'!$B:$B,'Economic Cost Analysis'!$C39,'Data Repository Table'!$G:$G,'Economic Cost Analysis'!$D39,'Data Repository Table'!$H:$H,'Economic Cost Analysis'!$E39,'Data Repository Table'!$D:$D,'Economic Cost Analysis'!Q$10,'Data Repository Table'!$A:$A,"Financial Actual")</f>
        <v>130099.23614999997</v>
      </c>
      <c r="R39" s="61">
        <f>SUMIFS('Data Repository Table'!$J:$J,'Data Repository Table'!$C:$C,'Economic Cost Analysis'!$B39,'Data Repository Table'!$B:$B,'Economic Cost Analysis'!$C39,'Data Repository Table'!$G:$G,'Economic Cost Analysis'!$D39,'Data Repository Table'!$H:$H,'Economic Cost Analysis'!$E39,'Data Repository Table'!$D:$D,'Economic Cost Analysis'!R$10,'Data Repository Table'!$A:$A,"Financial Actual")</f>
        <v>232123.24346250005</v>
      </c>
      <c r="S39" s="61">
        <f t="shared" si="7"/>
        <v>2219902.8413250004</v>
      </c>
      <c r="T39" s="30"/>
      <c r="U39" s="30"/>
      <c r="V39" s="30"/>
      <c r="W39" s="30"/>
    </row>
    <row r="40" spans="1:38" ht="14.25" customHeight="1">
      <c r="A40" s="16" t="s">
        <v>32</v>
      </c>
      <c r="B40" s="16" t="s">
        <v>43</v>
      </c>
      <c r="C40" s="16" t="s">
        <v>44</v>
      </c>
      <c r="D40" s="16" t="s">
        <v>51</v>
      </c>
      <c r="E40" s="16" t="s">
        <v>54</v>
      </c>
      <c r="F40" s="60"/>
      <c r="G40" s="61">
        <f>SUMIFS('Data Repository Table'!$J:$J,'Data Repository Table'!$C:$C,'Economic Cost Analysis'!$B40,'Data Repository Table'!$B:$B,'Economic Cost Analysis'!$C40,'Data Repository Table'!$G:$G,'Economic Cost Analysis'!$D40,'Data Repository Table'!$H:$H,'Economic Cost Analysis'!$E40,'Data Repository Table'!$D:$D,'Economic Cost Analysis'!G$10,'Data Repository Table'!$A:$A,"Financial Actual")</f>
        <v>623296.05943799997</v>
      </c>
      <c r="H40" s="61">
        <f>SUMIFS('Data Repository Table'!$J:$J,'Data Repository Table'!$C:$C,'Economic Cost Analysis'!$B40,'Data Repository Table'!$B:$B,'Economic Cost Analysis'!$C40,'Data Repository Table'!$G:$G,'Economic Cost Analysis'!$D40,'Data Repository Table'!$H:$H,'Economic Cost Analysis'!$E40,'Data Repository Table'!$D:$D,'Economic Cost Analysis'!H$10,'Data Repository Table'!$A:$A,"Financial Actual")</f>
        <v>496562.81095199991</v>
      </c>
      <c r="I40" s="61">
        <f>SUMIFS('Data Repository Table'!$J:$J,'Data Repository Table'!$C:$C,'Economic Cost Analysis'!$B40,'Data Repository Table'!$B:$B,'Economic Cost Analysis'!$C40,'Data Repository Table'!$G:$G,'Economic Cost Analysis'!$D40,'Data Repository Table'!$H:$H,'Economic Cost Analysis'!$E40,'Data Repository Table'!$D:$D,'Economic Cost Analysis'!I$10,'Data Repository Table'!$A:$A,"Financial Actual")</f>
        <v>671235.2669879999</v>
      </c>
      <c r="J40" s="61">
        <f>SUMIFS('Data Repository Table'!$J:$J,'Data Repository Table'!$C:$C,'Economic Cost Analysis'!$B40,'Data Repository Table'!$B:$B,'Economic Cost Analysis'!$C40,'Data Repository Table'!$G:$G,'Economic Cost Analysis'!$D40,'Data Repository Table'!$H:$H,'Economic Cost Analysis'!$E40,'Data Repository Table'!$D:$D,'Economic Cost Analysis'!J$10,'Data Repository Table'!$A:$A,"Financial Actual")</f>
        <v>564606.19659599988</v>
      </c>
      <c r="K40" s="61">
        <f>SUMIFS('Data Repository Table'!$J:$J,'Data Repository Table'!$C:$C,'Economic Cost Analysis'!$B40,'Data Repository Table'!$B:$B,'Economic Cost Analysis'!$C40,'Data Repository Table'!$G:$G,'Economic Cost Analysis'!$D40,'Data Repository Table'!$H:$H,'Economic Cost Analysis'!$E40,'Data Repository Table'!$D:$D,'Economic Cost Analysis'!K$10,'Data Repository Table'!$A:$A,"Financial Actual")</f>
        <v>480126.34835100005</v>
      </c>
      <c r="L40" s="61">
        <f>SUMIFS('Data Repository Table'!$J:$J,'Data Repository Table'!$C:$C,'Economic Cost Analysis'!$B40,'Data Repository Table'!$B:$B,'Economic Cost Analysis'!$C40,'Data Repository Table'!$G:$G,'Economic Cost Analysis'!$D40,'Data Repository Table'!$H:$H,'Economic Cost Analysis'!$E40,'Data Repository Table'!$D:$D,'Economic Cost Analysis'!L$10,'Data Repository Table'!$A:$A,"Financial Actual")</f>
        <v>356002.146045</v>
      </c>
      <c r="M40" s="61">
        <f>SUMIFS('Data Repository Table'!$J:$J,'Data Repository Table'!$C:$C,'Economic Cost Analysis'!$B40,'Data Repository Table'!$B:$B,'Economic Cost Analysis'!$C40,'Data Repository Table'!$G:$G,'Economic Cost Analysis'!$D40,'Data Repository Table'!$H:$H,'Economic Cost Analysis'!$E40,'Data Repository Table'!$D:$D,'Economic Cost Analysis'!M$10,'Data Repository Table'!$A:$A,"Financial Actual")</f>
        <v>380087.73644399998</v>
      </c>
      <c r="N40" s="61">
        <f>SUMIFS('Data Repository Table'!$J:$J,'Data Repository Table'!$C:$C,'Economic Cost Analysis'!$B40,'Data Repository Table'!$B:$B,'Economic Cost Analysis'!$C40,'Data Repository Table'!$G:$G,'Economic Cost Analysis'!$D40,'Data Repository Table'!$H:$H,'Economic Cost Analysis'!$E40,'Data Repository Table'!$D:$D,'Economic Cost Analysis'!N$10,'Data Repository Table'!$A:$A,"Financial Actual")</f>
        <v>326392.12686599995</v>
      </c>
      <c r="O40" s="61">
        <f>SUMIFS('Data Repository Table'!$J:$J,'Data Repository Table'!$C:$C,'Economic Cost Analysis'!$B40,'Data Repository Table'!$B:$B,'Economic Cost Analysis'!$C40,'Data Repository Table'!$G:$G,'Economic Cost Analysis'!$D40,'Data Repository Table'!$H:$H,'Economic Cost Analysis'!$E40,'Data Repository Table'!$D:$D,'Economic Cost Analysis'!O$10,'Data Repository Table'!$A:$A,"Financial Actual")</f>
        <v>458875.95846300002</v>
      </c>
      <c r="P40" s="61">
        <f>SUMIFS('Data Repository Table'!$J:$J,'Data Repository Table'!$C:$C,'Economic Cost Analysis'!$B40,'Data Repository Table'!$B:$B,'Economic Cost Analysis'!$C40,'Data Repository Table'!$G:$G,'Economic Cost Analysis'!$D40,'Data Repository Table'!$H:$H,'Economic Cost Analysis'!$E40,'Data Repository Table'!$D:$D,'Economic Cost Analysis'!P$10,'Data Repository Table'!$A:$A,"Financial Actual")</f>
        <v>249862.64690399999</v>
      </c>
      <c r="Q40" s="61">
        <f>SUMIFS('Data Repository Table'!$J:$J,'Data Repository Table'!$C:$C,'Economic Cost Analysis'!$B40,'Data Repository Table'!$B:$B,'Economic Cost Analysis'!$C40,'Data Repository Table'!$G:$G,'Economic Cost Analysis'!$D40,'Data Repository Table'!$H:$H,'Economic Cost Analysis'!$E40,'Data Repository Table'!$D:$D,'Economic Cost Analysis'!Q$10,'Data Repository Table'!$A:$A,"Financial Actual")</f>
        <v>322646.10565199988</v>
      </c>
      <c r="R40" s="61">
        <f>SUMIFS('Data Repository Table'!$J:$J,'Data Repository Table'!$C:$C,'Economic Cost Analysis'!$B40,'Data Repository Table'!$B:$B,'Economic Cost Analysis'!$C40,'Data Repository Table'!$G:$G,'Economic Cost Analysis'!$D40,'Data Repository Table'!$H:$H,'Economic Cost Analysis'!$E40,'Data Repository Table'!$D:$D,'Economic Cost Analysis'!R$10,'Data Repository Table'!$A:$A,"Financial Actual")</f>
        <v>575665.6437870001</v>
      </c>
      <c r="S40" s="61">
        <f t="shared" si="7"/>
        <v>5505359.0464859996</v>
      </c>
      <c r="T40" s="30"/>
      <c r="U40" s="30"/>
      <c r="V40" s="30"/>
      <c r="W40" s="30"/>
      <c r="X40" s="17"/>
      <c r="Y40" s="17"/>
      <c r="Z40" s="17"/>
      <c r="AA40" s="17"/>
      <c r="AB40" s="17"/>
      <c r="AC40" s="17"/>
      <c r="AD40" s="17"/>
      <c r="AE40" s="17"/>
      <c r="AF40" s="17"/>
      <c r="AG40" s="17"/>
      <c r="AH40" s="17"/>
      <c r="AI40" s="17"/>
      <c r="AJ40" s="17"/>
      <c r="AK40" s="17"/>
      <c r="AL40" s="17"/>
    </row>
    <row r="41" spans="1:38" ht="14.25" customHeight="1">
      <c r="A41" s="16" t="s">
        <v>32</v>
      </c>
      <c r="B41" s="16" t="s">
        <v>43</v>
      </c>
      <c r="C41" s="16" t="s">
        <v>44</v>
      </c>
      <c r="D41" s="16" t="s">
        <v>51</v>
      </c>
      <c r="E41" s="16" t="s">
        <v>55</v>
      </c>
      <c r="F41" s="60"/>
      <c r="G41" s="61">
        <f>SUMIFS('Data Repository Table'!$J:$J,'Data Repository Table'!$C:$C,'Economic Cost Analysis'!$B41,'Data Repository Table'!$B:$B,'Economic Cost Analysis'!$C41,'Data Repository Table'!$G:$G,'Economic Cost Analysis'!$D41,'Data Repository Table'!$H:$H,'Economic Cost Analysis'!$E41,'Data Repository Table'!$D:$D,'Economic Cost Analysis'!G$10,'Data Repository Table'!$A:$A,"Financial Actual")</f>
        <v>211116.407229</v>
      </c>
      <c r="H41" s="61">
        <f>SUMIFS('Data Repository Table'!$J:$J,'Data Repository Table'!$C:$C,'Economic Cost Analysis'!$B41,'Data Repository Table'!$B:$B,'Economic Cost Analysis'!$C41,'Data Repository Table'!$G:$G,'Economic Cost Analysis'!$D41,'Data Repository Table'!$H:$H,'Economic Cost Analysis'!$E41,'Data Repository Table'!$D:$D,'Economic Cost Analysis'!H$10,'Data Repository Table'!$A:$A,"Financial Actual")</f>
        <v>168190.62951599999</v>
      </c>
      <c r="I41" s="61">
        <f>SUMIFS('Data Repository Table'!$J:$J,'Data Repository Table'!$C:$C,'Economic Cost Analysis'!$B41,'Data Repository Table'!$B:$B,'Economic Cost Analysis'!$C41,'Data Repository Table'!$G:$G,'Economic Cost Analysis'!$D41,'Data Repository Table'!$H:$H,'Economic Cost Analysis'!$E41,'Data Repository Table'!$D:$D,'Economic Cost Analysis'!I$10,'Data Repository Table'!$A:$A,"Financial Actual")</f>
        <v>227353.88075399998</v>
      </c>
      <c r="J41" s="61">
        <f>SUMIFS('Data Repository Table'!$J:$J,'Data Repository Table'!$C:$C,'Economic Cost Analysis'!$B41,'Data Repository Table'!$B:$B,'Economic Cost Analysis'!$C41,'Data Repository Table'!$G:$G,'Economic Cost Analysis'!$D41,'Data Repository Table'!$H:$H,'Economic Cost Analysis'!$E41,'Data Repository Table'!$D:$D,'Economic Cost Analysis'!J$10,'Data Repository Table'!$A:$A,"Financial Actual")</f>
        <v>191237.58271799999</v>
      </c>
      <c r="K41" s="61">
        <f>SUMIFS('Data Repository Table'!$J:$J,'Data Repository Table'!$C:$C,'Economic Cost Analysis'!$B41,'Data Repository Table'!$B:$B,'Economic Cost Analysis'!$C41,'Data Repository Table'!$G:$G,'Economic Cost Analysis'!$D41,'Data Repository Table'!$H:$H,'Economic Cost Analysis'!$E41,'Data Repository Table'!$D:$D,'Economic Cost Analysis'!K$10,'Data Repository Table'!$A:$A,"Financial Actual")</f>
        <v>162623.44057050001</v>
      </c>
      <c r="L41" s="61">
        <f>SUMIFS('Data Repository Table'!$J:$J,'Data Repository Table'!$C:$C,'Economic Cost Analysis'!$B41,'Data Repository Table'!$B:$B,'Economic Cost Analysis'!$C41,'Data Repository Table'!$G:$G,'Economic Cost Analysis'!$D41,'Data Repository Table'!$H:$H,'Economic Cost Analysis'!$E41,'Data Repository Table'!$D:$D,'Economic Cost Analysis'!L$10,'Data Repository Table'!$A:$A,"Financial Actual")</f>
        <v>120581.37204750002</v>
      </c>
      <c r="M41" s="61">
        <f>SUMIFS('Data Repository Table'!$J:$J,'Data Repository Table'!$C:$C,'Economic Cost Analysis'!$B41,'Data Repository Table'!$B:$B,'Economic Cost Analysis'!$C41,'Data Repository Table'!$G:$G,'Economic Cost Analysis'!$D41,'Data Repository Table'!$H:$H,'Economic Cost Analysis'!$E41,'Data Repository Table'!$D:$D,'Economic Cost Analysis'!M$10,'Data Repository Table'!$A:$A,"Financial Actual")</f>
        <v>128739.394602</v>
      </c>
      <c r="N41" s="61">
        <f>SUMIFS('Data Repository Table'!$J:$J,'Data Repository Table'!$C:$C,'Economic Cost Analysis'!$B41,'Data Repository Table'!$B:$B,'Economic Cost Analysis'!$C41,'Data Repository Table'!$G:$G,'Economic Cost Analysis'!$D41,'Data Repository Table'!$H:$H,'Economic Cost Analysis'!$E41,'Data Repository Table'!$D:$D,'Economic Cost Analysis'!N$10,'Data Repository Table'!$A:$A,"Financial Actual")</f>
        <v>110552.17200299999</v>
      </c>
      <c r="O41" s="61">
        <f>SUMIFS('Data Repository Table'!$J:$J,'Data Repository Table'!$C:$C,'Economic Cost Analysis'!$B41,'Data Repository Table'!$B:$B,'Economic Cost Analysis'!$C41,'Data Repository Table'!$G:$G,'Economic Cost Analysis'!$D41,'Data Repository Table'!$H:$H,'Economic Cost Analysis'!$E41,'Data Repository Table'!$D:$D,'Economic Cost Analysis'!O$10,'Data Repository Table'!$A:$A,"Financial Actual")</f>
        <v>155425.7278665</v>
      </c>
      <c r="P41" s="61">
        <f>SUMIFS('Data Repository Table'!$J:$J,'Data Repository Table'!$C:$C,'Economic Cost Analysis'!$B41,'Data Repository Table'!$B:$B,'Economic Cost Analysis'!$C41,'Data Repository Table'!$G:$G,'Economic Cost Analysis'!$D41,'Data Repository Table'!$H:$H,'Economic Cost Analysis'!$E41,'Data Repository Table'!$D:$D,'Economic Cost Analysis'!P$10,'Data Repository Table'!$A:$A,"Financial Actual")</f>
        <v>84630.896531999999</v>
      </c>
      <c r="Q41" s="61">
        <f>SUMIFS('Data Repository Table'!$J:$J,'Data Repository Table'!$C:$C,'Economic Cost Analysis'!$B41,'Data Repository Table'!$B:$B,'Economic Cost Analysis'!$C41,'Data Repository Table'!$G:$G,'Economic Cost Analysis'!$D41,'Data Repository Table'!$H:$H,'Economic Cost Analysis'!$E41,'Data Repository Table'!$D:$D,'Economic Cost Analysis'!Q$10,'Data Repository Table'!$A:$A,"Financial Actual")</f>
        <v>109283.35836599997</v>
      </c>
      <c r="R41" s="61">
        <f>SUMIFS('Data Repository Table'!$J:$J,'Data Repository Table'!$C:$C,'Economic Cost Analysis'!$B41,'Data Repository Table'!$B:$B,'Economic Cost Analysis'!$C41,'Data Repository Table'!$G:$G,'Economic Cost Analysis'!$D41,'Data Repository Table'!$H:$H,'Economic Cost Analysis'!$E41,'Data Repository Table'!$D:$D,'Economic Cost Analysis'!R$10,'Data Repository Table'!$A:$A,"Financial Actual")</f>
        <v>194983.52450850004</v>
      </c>
      <c r="S41" s="61">
        <f t="shared" si="7"/>
        <v>1864718.386713</v>
      </c>
      <c r="T41" s="30"/>
      <c r="U41" s="30"/>
      <c r="V41" s="30"/>
      <c r="W41" s="30"/>
      <c r="X41" s="17"/>
      <c r="Y41" s="17"/>
      <c r="Z41" s="17"/>
      <c r="AA41" s="17"/>
      <c r="AB41" s="17"/>
      <c r="AC41" s="17"/>
      <c r="AD41" s="17"/>
      <c r="AE41" s="17"/>
      <c r="AF41" s="17"/>
      <c r="AG41" s="17"/>
      <c r="AH41" s="17"/>
      <c r="AI41" s="17"/>
      <c r="AJ41" s="17"/>
      <c r="AK41" s="17"/>
      <c r="AL41" s="17"/>
    </row>
    <row r="42" spans="1:38" ht="14.25" customHeight="1">
      <c r="A42" s="16" t="s">
        <v>32</v>
      </c>
      <c r="B42" s="16" t="s">
        <v>43</v>
      </c>
      <c r="C42" s="16" t="s">
        <v>44</v>
      </c>
      <c r="D42" s="16" t="s">
        <v>56</v>
      </c>
      <c r="E42" s="16" t="s">
        <v>57</v>
      </c>
      <c r="F42" s="62"/>
      <c r="G42" s="61">
        <f>SUMIFS('Data Repository Table'!$J:$J,'Data Repository Table'!$C:$C,'Economic Cost Analysis'!$B42,'Data Repository Table'!$B:$B,'Economic Cost Analysis'!$C42,'Data Repository Table'!$G:$G,'Economic Cost Analysis'!$D42,'Data Repository Table'!$H:$H,'Economic Cost Analysis'!$E42,'Data Repository Table'!$D:$D,'Economic Cost Analysis'!G$10,'Data Repository Table'!$A:$A,"Financial Actual")</f>
        <v>3015948.6746999999</v>
      </c>
      <c r="H42" s="61">
        <f>SUMIFS('Data Repository Table'!$J:$J,'Data Repository Table'!$C:$C,'Economic Cost Analysis'!$B42,'Data Repository Table'!$B:$B,'Economic Cost Analysis'!$C42,'Data Repository Table'!$G:$G,'Economic Cost Analysis'!$D42,'Data Repository Table'!$H:$H,'Economic Cost Analysis'!$E42,'Data Repository Table'!$D:$D,'Economic Cost Analysis'!H$10,'Data Repository Table'!$A:$A,"Financial Actual")</f>
        <v>2402723.2787999995</v>
      </c>
      <c r="I42" s="61">
        <f>SUMIFS('Data Repository Table'!$J:$J,'Data Repository Table'!$C:$C,'Economic Cost Analysis'!$B42,'Data Repository Table'!$B:$B,'Economic Cost Analysis'!$C42,'Data Repository Table'!$G:$G,'Economic Cost Analysis'!$D42,'Data Repository Table'!$H:$H,'Economic Cost Analysis'!$E42,'Data Repository Table'!$D:$D,'Economic Cost Analysis'!I$10,'Data Repository Table'!$A:$A,"Financial Actual")</f>
        <v>3247912.5821999996</v>
      </c>
      <c r="J42" s="61">
        <f>SUMIFS('Data Repository Table'!$J:$J,'Data Repository Table'!$C:$C,'Economic Cost Analysis'!$B42,'Data Repository Table'!$B:$B,'Economic Cost Analysis'!$C42,'Data Repository Table'!$G:$G,'Economic Cost Analysis'!$D42,'Data Repository Table'!$H:$H,'Economic Cost Analysis'!$E42,'Data Repository Table'!$D:$D,'Economic Cost Analysis'!J$10,'Data Repository Table'!$A:$A,"Financial Actual")</f>
        <v>2731965.4673999995</v>
      </c>
      <c r="K42" s="61">
        <f>SUMIFS('Data Repository Table'!$J:$J,'Data Repository Table'!$C:$C,'Economic Cost Analysis'!$B42,'Data Repository Table'!$B:$B,'Economic Cost Analysis'!$C42,'Data Repository Table'!$G:$G,'Economic Cost Analysis'!$D42,'Data Repository Table'!$H:$H,'Economic Cost Analysis'!$E42,'Data Repository Table'!$D:$D,'Economic Cost Analysis'!K$10,'Data Repository Table'!$A:$A,"Financial Actual")</f>
        <v>2323192.0081500001</v>
      </c>
      <c r="L42" s="61">
        <f>SUMIFS('Data Repository Table'!$J:$J,'Data Repository Table'!$C:$C,'Economic Cost Analysis'!$B42,'Data Repository Table'!$B:$B,'Economic Cost Analysis'!$C42,'Data Repository Table'!$G:$G,'Economic Cost Analysis'!$D42,'Data Repository Table'!$H:$H,'Economic Cost Analysis'!$E42,'Data Repository Table'!$D:$D,'Economic Cost Analysis'!L$10,'Data Repository Table'!$A:$A,"Financial Actual")</f>
        <v>1722591.0292499999</v>
      </c>
      <c r="M42" s="61">
        <f>SUMIFS('Data Repository Table'!$J:$J,'Data Repository Table'!$C:$C,'Economic Cost Analysis'!$B42,'Data Repository Table'!$B:$B,'Economic Cost Analysis'!$C42,'Data Repository Table'!$G:$G,'Economic Cost Analysis'!$D42,'Data Repository Table'!$H:$H,'Economic Cost Analysis'!$E42,'Data Repository Table'!$D:$D,'Economic Cost Analysis'!M$10,'Data Repository Table'!$A:$A,"Financial Actual")</f>
        <v>1839134.2085999998</v>
      </c>
      <c r="N42" s="61">
        <f>SUMIFS('Data Repository Table'!$J:$J,'Data Repository Table'!$C:$C,'Economic Cost Analysis'!$B42,'Data Repository Table'!$B:$B,'Economic Cost Analysis'!$C42,'Data Repository Table'!$G:$G,'Economic Cost Analysis'!$D42,'Data Repository Table'!$H:$H,'Economic Cost Analysis'!$E42,'Data Repository Table'!$D:$D,'Economic Cost Analysis'!N$10,'Data Repository Table'!$A:$A,"Financial Actual")</f>
        <v>2579316.7429</v>
      </c>
      <c r="O42" s="61">
        <f>SUMIFS('Data Repository Table'!$J:$J,'Data Repository Table'!$C:$C,'Economic Cost Analysis'!$B42,'Data Repository Table'!$B:$B,'Economic Cost Analysis'!$C42,'Data Repository Table'!$G:$G,'Economic Cost Analysis'!$D42,'Data Repository Table'!$H:$H,'Economic Cost Analysis'!$E42,'Data Repository Table'!$D:$D,'Economic Cost Analysis'!O$10,'Data Repository Table'!$A:$A,"Financial Actual")</f>
        <v>2220367.5409499998</v>
      </c>
      <c r="P42" s="61">
        <f>SUMIFS('Data Repository Table'!$J:$J,'Data Repository Table'!$C:$C,'Economic Cost Analysis'!$B42,'Data Repository Table'!$B:$B,'Economic Cost Analysis'!$C42,'Data Repository Table'!$G:$G,'Economic Cost Analysis'!$D42,'Data Repository Table'!$H:$H,'Economic Cost Analysis'!$E42,'Data Repository Table'!$D:$D,'Economic Cost Analysis'!P$10,'Data Repository Table'!$A:$A,"Financial Actual")</f>
        <v>2209012.8075999999</v>
      </c>
      <c r="Q42" s="61">
        <f>SUMIFS('Data Repository Table'!$J:$J,'Data Repository Table'!$C:$C,'Economic Cost Analysis'!$B42,'Data Repository Table'!$B:$B,'Economic Cost Analysis'!$C42,'Data Repository Table'!$G:$G,'Economic Cost Analysis'!$D42,'Data Repository Table'!$H:$H,'Economic Cost Analysis'!$E42,'Data Repository Table'!$D:$D,'Economic Cost Analysis'!Q$10,'Data Repository Table'!$A:$A,"Financial Actual")</f>
        <v>2561190.8338000001</v>
      </c>
      <c r="R42" s="61">
        <f>SUMIFS('Data Repository Table'!$J:$J,'Data Repository Table'!$C:$C,'Economic Cost Analysis'!$B42,'Data Repository Table'!$B:$B,'Economic Cost Analysis'!$C42,'Data Repository Table'!$G:$G,'Economic Cost Analysis'!$D42,'Data Repository Table'!$H:$H,'Economic Cost Analysis'!$E42,'Data Repository Table'!$D:$D,'Economic Cost Analysis'!R$10,'Data Repository Table'!$A:$A,"Financial Actual")</f>
        <v>2785478.9215500001</v>
      </c>
      <c r="S42" s="61">
        <f t="shared" si="7"/>
        <v>29638834.095899999</v>
      </c>
      <c r="T42" s="30"/>
      <c r="U42" s="30"/>
      <c r="V42" s="30"/>
      <c r="W42" s="30"/>
      <c r="X42" s="17"/>
      <c r="Y42" s="17"/>
      <c r="Z42" s="17"/>
      <c r="AA42" s="17"/>
      <c r="AB42" s="17"/>
      <c r="AC42" s="17"/>
      <c r="AD42" s="17"/>
      <c r="AE42" s="17"/>
      <c r="AF42" s="17"/>
      <c r="AG42" s="17"/>
      <c r="AH42" s="17"/>
      <c r="AI42" s="17"/>
      <c r="AJ42" s="17"/>
      <c r="AK42" s="17"/>
      <c r="AL42" s="17"/>
    </row>
    <row r="43" spans="1:38" ht="14.25" customHeight="1">
      <c r="A43" s="16" t="s">
        <v>59</v>
      </c>
      <c r="B43" s="16" t="s">
        <v>43</v>
      </c>
      <c r="C43" s="16"/>
      <c r="D43" s="16"/>
      <c r="E43" s="62"/>
      <c r="F43" s="61"/>
      <c r="G43" s="15">
        <f>SUMIFS('Data Repository Table'!$J:$J,'Data Repository Table'!$C:$C,'Economic Cost Analysis'!$B43,'Data Repository Table'!$D:$D,'Economic Cost Analysis'!G$10,'Data Repository Table'!$A:$A, "Water Production Actuals")</f>
        <v>250.24199099999998</v>
      </c>
      <c r="H43" s="15">
        <f>SUMIFS('Data Repository Table'!$J:$J,'Data Repository Table'!$C:$C,'Economic Cost Analysis'!$B43,'Data Repository Table'!$D:$D,'Economic Cost Analysis'!H$10,'Data Repository Table'!$A:$A, "Water Production Actuals")</f>
        <v>206.740703</v>
      </c>
      <c r="I43" s="15">
        <f>SUMIFS('Data Repository Table'!$J:$J,'Data Repository Table'!$C:$C,'Economic Cost Analysis'!$B43,'Data Repository Table'!$D:$D,'Economic Cost Analysis'!I$10,'Data Repository Table'!$A:$A, "Water Production Actuals")</f>
        <v>201.23546099999996</v>
      </c>
      <c r="J43" s="15">
        <f>SUMIFS('Data Repository Table'!$J:$J,'Data Repository Table'!$C:$C,'Economic Cost Analysis'!$B43,'Data Repository Table'!$D:$D,'Economic Cost Analysis'!J$10,'Data Repository Table'!$A:$A, "Water Production Actuals")</f>
        <v>174.36956599999999</v>
      </c>
      <c r="K43" s="15">
        <f>SUMIFS('Data Repository Table'!$J:$J,'Data Repository Table'!$C:$C,'Economic Cost Analysis'!$B43,'Data Repository Table'!$D:$D,'Economic Cost Analysis'!K$10,'Data Repository Table'!$A:$A, "Water Production Actuals")</f>
        <v>204.09105</v>
      </c>
      <c r="L43" s="15">
        <f>SUMIFS('Data Repository Table'!$J:$J,'Data Repository Table'!$C:$C,'Economic Cost Analysis'!$B43,'Data Repository Table'!$D:$D,'Economic Cost Analysis'!L$10,'Data Repository Table'!$A:$A, "Water Production Actuals")</f>
        <v>146.35666599999999</v>
      </c>
      <c r="M43" s="15">
        <f>SUMIFS('Data Repository Table'!$J:$J,'Data Repository Table'!$C:$C,'Economic Cost Analysis'!$B43,'Data Repository Table'!$D:$D,'Economic Cost Analysis'!M$10,'Data Repository Table'!$A:$A, "Water Production Actuals")</f>
        <v>204.20249700000002</v>
      </c>
      <c r="N43" s="15">
        <f>SUMIFS('Data Repository Table'!$J:$J,'Data Repository Table'!$C:$C,'Economic Cost Analysis'!$B43,'Data Repository Table'!$D:$D,'Economic Cost Analysis'!N$10,'Data Repository Table'!$A:$A, "Water Production Actuals")</f>
        <v>217.43019900000002</v>
      </c>
      <c r="O43" s="15">
        <f>SUMIFS('Data Repository Table'!$J:$J,'Data Repository Table'!$C:$C,'Economic Cost Analysis'!$B43,'Data Repository Table'!$D:$D,'Economic Cost Analysis'!O$10,'Data Repository Table'!$A:$A, "Water Production Actuals")</f>
        <v>230.98220000000001</v>
      </c>
      <c r="P43" s="15">
        <f>SUMIFS('Data Repository Table'!$J:$J,'Data Repository Table'!$C:$C,'Economic Cost Analysis'!$B43,'Data Repository Table'!$D:$D,'Economic Cost Analysis'!P$10,'Data Repository Table'!$A:$A, "Water Production Actuals")</f>
        <v>236.441136</v>
      </c>
      <c r="Q43" s="15">
        <f>SUMIFS('Data Repository Table'!$J:$J,'Data Repository Table'!$C:$C,'Economic Cost Analysis'!$B43,'Data Repository Table'!$D:$D,'Economic Cost Analysis'!Q$10,'Data Repository Table'!$A:$A, "Water Production Actuals")</f>
        <v>241.40736899999999</v>
      </c>
      <c r="R43" s="15">
        <f>SUMIFS('Data Repository Table'!$J:$J,'Data Repository Table'!$C:$C,'Economic Cost Analysis'!$B43,'Data Repository Table'!$D:$D,'Economic Cost Analysis'!R$10,'Data Repository Table'!$A:$A, "Water Production Actuals")</f>
        <v>220.380334</v>
      </c>
      <c r="S43" s="15">
        <f>SUM(G43:R43)</f>
        <v>2533.8791719999995</v>
      </c>
      <c r="T43" s="30"/>
      <c r="U43" s="30"/>
      <c r="V43" s="30"/>
      <c r="W43" s="30"/>
      <c r="X43" s="17"/>
      <c r="Y43" s="17"/>
      <c r="Z43" s="17"/>
      <c r="AA43" s="17"/>
      <c r="AB43" s="17"/>
      <c r="AC43" s="17"/>
      <c r="AD43" s="17"/>
      <c r="AE43" s="17"/>
      <c r="AF43" s="17"/>
      <c r="AG43" s="17"/>
      <c r="AH43" s="17"/>
      <c r="AI43" s="17"/>
      <c r="AJ43" s="17"/>
      <c r="AK43" s="17"/>
      <c r="AL43" s="17"/>
    </row>
    <row r="44" spans="1:38" ht="14.25" customHeight="1">
      <c r="A44" s="63"/>
      <c r="B44" s="64"/>
      <c r="C44" s="65"/>
      <c r="D44" s="65"/>
      <c r="E44" s="64" t="s">
        <v>104</v>
      </c>
      <c r="F44" s="65"/>
      <c r="G44" s="66">
        <f>SUM(G35:G42)/(G43*1000)</f>
        <v>32.644395721309699</v>
      </c>
      <c r="H44" s="66">
        <f t="shared" ref="H44:R44" si="8">SUM(H35:H42)/(H43*1000)</f>
        <v>31.479124229144556</v>
      </c>
      <c r="I44" s="66">
        <f t="shared" si="8"/>
        <v>43.716430376785929</v>
      </c>
      <c r="J44" s="66">
        <f t="shared" si="8"/>
        <v>42.437461047529588</v>
      </c>
      <c r="K44" s="66">
        <f t="shared" si="8"/>
        <v>30.832306822249631</v>
      </c>
      <c r="L44" s="66">
        <f t="shared" si="8"/>
        <v>40.056607121314855</v>
      </c>
      <c r="M44" s="66">
        <f t="shared" si="8"/>
        <v>35.252643432800426</v>
      </c>
      <c r="N44" s="66">
        <f t="shared" si="8"/>
        <v>34.40970474928254</v>
      </c>
      <c r="O44" s="66">
        <f t="shared" si="8"/>
        <v>37.625793747462467</v>
      </c>
      <c r="P44" s="66">
        <f t="shared" si="8"/>
        <v>28.473377116074253</v>
      </c>
      <c r="Q44" s="66">
        <f t="shared" si="8"/>
        <v>33.597819136852863</v>
      </c>
      <c r="R44" s="66">
        <f t="shared" si="8"/>
        <v>43.016148904686304</v>
      </c>
      <c r="S44" s="167">
        <f>SUM(S35:S42)/(SUM(G43:R43)*1000)</f>
        <v>35.80418919825496</v>
      </c>
      <c r="T44" s="67" t="s">
        <v>269</v>
      </c>
      <c r="U44" s="67"/>
      <c r="V44" s="67"/>
      <c r="W44" s="67"/>
      <c r="X44" s="68"/>
      <c r="Y44" s="68"/>
      <c r="Z44" s="68"/>
      <c r="AA44" s="68"/>
      <c r="AB44" s="68"/>
      <c r="AC44" s="68"/>
      <c r="AD44" s="68"/>
      <c r="AE44" s="68"/>
      <c r="AF44" s="68"/>
      <c r="AG44" s="68"/>
      <c r="AH44" s="68"/>
      <c r="AI44" s="68"/>
      <c r="AJ44" s="68"/>
      <c r="AK44" s="68"/>
      <c r="AL44" s="68"/>
    </row>
    <row r="45" spans="1:38" ht="14.25" customHeight="1">
      <c r="A45" s="30"/>
      <c r="B45" s="30"/>
      <c r="C45" s="30"/>
      <c r="D45" s="42"/>
      <c r="E45" s="30"/>
      <c r="F45" s="61"/>
      <c r="G45" s="61"/>
      <c r="H45" s="61"/>
      <c r="I45" s="61"/>
      <c r="J45" s="61"/>
      <c r="K45" s="61"/>
      <c r="L45" s="61"/>
      <c r="M45" s="61"/>
      <c r="N45" s="61"/>
      <c r="O45" s="61"/>
      <c r="P45" s="61"/>
      <c r="Q45" s="61"/>
      <c r="R45" s="61"/>
      <c r="S45" s="30"/>
      <c r="T45" s="30"/>
      <c r="U45" s="30"/>
      <c r="V45" s="30"/>
      <c r="W45" s="30"/>
      <c r="X45" s="17"/>
      <c r="Y45" s="17"/>
      <c r="Z45" s="17"/>
      <c r="AA45" s="17"/>
      <c r="AB45" s="17"/>
      <c r="AC45" s="17"/>
      <c r="AD45" s="17"/>
      <c r="AE45" s="17"/>
      <c r="AF45" s="17"/>
      <c r="AG45" s="17"/>
      <c r="AH45" s="17"/>
      <c r="AI45" s="17"/>
      <c r="AJ45" s="17"/>
      <c r="AK45" s="17"/>
      <c r="AL45" s="17"/>
    </row>
    <row r="46" spans="1:38" ht="14.25" customHeight="1">
      <c r="A46" s="50" t="s">
        <v>254</v>
      </c>
      <c r="B46" s="50"/>
      <c r="C46" s="50" t="s">
        <v>255</v>
      </c>
      <c r="D46" s="71"/>
      <c r="E46" s="50" t="s">
        <v>256</v>
      </c>
      <c r="F46" s="72"/>
      <c r="G46" s="72"/>
      <c r="H46" s="72"/>
      <c r="I46" s="72"/>
      <c r="J46" s="72"/>
      <c r="K46" s="72"/>
      <c r="L46" s="72"/>
      <c r="M46" s="72"/>
      <c r="N46" s="72"/>
      <c r="O46" s="72"/>
      <c r="P46" s="72"/>
      <c r="Q46" s="72"/>
      <c r="R46" s="72"/>
      <c r="S46" s="50"/>
      <c r="T46" s="50"/>
      <c r="U46" s="50"/>
      <c r="V46" s="50"/>
      <c r="W46" s="50"/>
      <c r="X46" s="73"/>
      <c r="Y46" s="73"/>
      <c r="Z46" s="73"/>
      <c r="AA46" s="73"/>
      <c r="AB46" s="73"/>
      <c r="AC46" s="73"/>
      <c r="AD46" s="73"/>
      <c r="AE46" s="73"/>
      <c r="AF46" s="73"/>
      <c r="AG46" s="73"/>
      <c r="AH46" s="73"/>
      <c r="AI46" s="73"/>
      <c r="AJ46" s="73"/>
      <c r="AK46" s="73"/>
      <c r="AL46" s="73"/>
    </row>
    <row r="47" spans="1:38" ht="45" customHeight="1">
      <c r="A47" s="170" t="s">
        <v>105</v>
      </c>
      <c r="B47" s="171"/>
      <c r="C47" s="171"/>
      <c r="D47" s="171"/>
      <c r="E47" s="171"/>
      <c r="F47" s="171"/>
      <c r="G47" s="171"/>
      <c r="H47" s="171"/>
      <c r="I47" s="171"/>
      <c r="J47" s="171"/>
      <c r="K47" s="171"/>
      <c r="L47" s="171"/>
      <c r="M47" s="171"/>
      <c r="N47" s="171"/>
      <c r="O47" s="171"/>
      <c r="P47" s="171"/>
      <c r="Q47" s="171"/>
      <c r="R47" s="171"/>
      <c r="S47" s="171"/>
      <c r="T47" s="171"/>
      <c r="U47" s="171"/>
      <c r="V47" s="172"/>
      <c r="W47" s="52"/>
    </row>
    <row r="48" spans="1:38" ht="57" customHeight="1">
      <c r="A48" s="170" t="s">
        <v>106</v>
      </c>
      <c r="B48" s="171"/>
      <c r="C48" s="171"/>
      <c r="D48" s="171"/>
      <c r="E48" s="171"/>
      <c r="F48" s="171"/>
      <c r="G48" s="171"/>
      <c r="H48" s="171"/>
      <c r="I48" s="171"/>
      <c r="J48" s="171"/>
      <c r="K48" s="171"/>
      <c r="L48" s="171"/>
      <c r="M48" s="171"/>
      <c r="N48" s="171"/>
      <c r="O48" s="171"/>
      <c r="P48" s="171"/>
      <c r="Q48" s="171"/>
      <c r="R48" s="171"/>
      <c r="S48" s="171"/>
      <c r="T48" s="171"/>
      <c r="U48" s="171"/>
      <c r="V48" s="171"/>
      <c r="W48" s="172"/>
    </row>
    <row r="49" spans="1:38" ht="14.25" customHeight="1">
      <c r="A49" s="37" t="s">
        <v>2</v>
      </c>
      <c r="B49" s="37" t="s">
        <v>6</v>
      </c>
      <c r="C49" s="37" t="s">
        <v>101</v>
      </c>
      <c r="D49" s="37" t="s">
        <v>45</v>
      </c>
      <c r="E49" s="37" t="s">
        <v>102</v>
      </c>
      <c r="F49" s="48"/>
      <c r="G49" s="56">
        <v>41456</v>
      </c>
      <c r="H49" s="56">
        <v>41487</v>
      </c>
      <c r="I49" s="56">
        <v>41518</v>
      </c>
      <c r="J49" s="56">
        <v>41548</v>
      </c>
      <c r="K49" s="56">
        <v>41579</v>
      </c>
      <c r="L49" s="56">
        <v>41609</v>
      </c>
      <c r="M49" s="56">
        <v>41640</v>
      </c>
      <c r="N49" s="56">
        <v>41671</v>
      </c>
      <c r="O49" s="56">
        <v>41699</v>
      </c>
      <c r="P49" s="56">
        <v>41730</v>
      </c>
      <c r="Q49" s="56">
        <v>41760</v>
      </c>
      <c r="R49" s="56">
        <v>41791</v>
      </c>
      <c r="S49" s="74"/>
      <c r="T49" s="48"/>
      <c r="U49" s="48"/>
      <c r="V49" s="48"/>
      <c r="W49" s="48"/>
    </row>
    <row r="50" spans="1:38" ht="14.25" customHeight="1">
      <c r="A50" s="37"/>
      <c r="B50" s="37"/>
      <c r="C50" s="37"/>
      <c r="D50" s="37"/>
      <c r="E50" s="48"/>
      <c r="F50" s="48"/>
      <c r="G50" s="74"/>
      <c r="H50" s="74"/>
      <c r="I50" s="74"/>
      <c r="J50" s="74"/>
      <c r="K50" s="74"/>
      <c r="L50" s="74"/>
      <c r="M50" s="74"/>
      <c r="N50" s="74"/>
      <c r="O50" s="74"/>
      <c r="P50" s="74"/>
      <c r="Q50" s="74"/>
      <c r="R50" s="74"/>
      <c r="S50" s="57" t="s">
        <v>103</v>
      </c>
      <c r="T50" s="48"/>
      <c r="U50" s="48"/>
      <c r="V50" s="48"/>
      <c r="W50" s="48"/>
    </row>
    <row r="51" spans="1:38" ht="14.25" customHeight="1">
      <c r="A51" s="16" t="s">
        <v>32</v>
      </c>
      <c r="B51" s="16" t="s">
        <v>107</v>
      </c>
      <c r="C51" s="16" t="s">
        <v>44</v>
      </c>
      <c r="D51" s="16" t="s">
        <v>46</v>
      </c>
      <c r="E51" s="16" t="s">
        <v>47</v>
      </c>
      <c r="F51" s="30"/>
      <c r="G51" s="61">
        <f>SUMIFS('Data Repository Table'!$J:$J,'Data Repository Table'!$B:$B,'Economic Cost Analysis'!$C51,'Data Repository Table'!$G:$G,'Economic Cost Analysis'!$D51,'Data Repository Table'!$H:$H,'Economic Cost Analysis'!$E51,'Data Repository Table'!$D:$D,'Economic Cost Analysis'!G$10,'Data Repository Table'!$A:$A,"Financial Actual")</f>
        <v>4752382.6895514736</v>
      </c>
      <c r="H51" s="61">
        <f>SUMIFS('Data Repository Table'!$J:$J,'Data Repository Table'!$B:$B,'Economic Cost Analysis'!$C51,'Data Repository Table'!$G:$G,'Economic Cost Analysis'!$D51,'Data Repository Table'!$H:$H,'Economic Cost Analysis'!$E51,'Data Repository Table'!$D:$D,'Economic Cost Analysis'!H$10,'Data Repository Table'!$A:$A,"Financial Actual")</f>
        <v>5167035.0438473243</v>
      </c>
      <c r="I51" s="61">
        <f>SUMIFS('Data Repository Table'!$J:$J,'Data Repository Table'!$B:$B,'Economic Cost Analysis'!$C51,'Data Repository Table'!$G:$G,'Economic Cost Analysis'!$D51,'Data Repository Table'!$H:$H,'Economic Cost Analysis'!$E51,'Data Repository Table'!$D:$D,'Economic Cost Analysis'!I$10,'Data Repository Table'!$A:$A,"Financial Actual")</f>
        <v>5477119.2220016234</v>
      </c>
      <c r="J51" s="61">
        <f>SUMIFS('Data Repository Table'!$J:$J,'Data Repository Table'!$B:$B,'Economic Cost Analysis'!$C51,'Data Repository Table'!$G:$G,'Economic Cost Analysis'!$D51,'Data Repository Table'!$H:$H,'Economic Cost Analysis'!$E51,'Data Repository Table'!$D:$D,'Economic Cost Analysis'!J$10,'Data Repository Table'!$A:$A,"Financial Actual")</f>
        <v>6217372.1257881755</v>
      </c>
      <c r="K51" s="61">
        <f>SUMIFS('Data Repository Table'!$J:$J,'Data Repository Table'!$B:$B,'Economic Cost Analysis'!$C51,'Data Repository Table'!$G:$G,'Economic Cost Analysis'!$D51,'Data Repository Table'!$H:$H,'Economic Cost Analysis'!$E51,'Data Repository Table'!$D:$D,'Economic Cost Analysis'!K$10,'Data Repository Table'!$A:$A,"Financial Actual")</f>
        <v>6351549.5562056992</v>
      </c>
      <c r="L51" s="61">
        <f>SUMIFS('Data Repository Table'!$J:$J,'Data Repository Table'!$B:$B,'Economic Cost Analysis'!$C51,'Data Repository Table'!$G:$G,'Economic Cost Analysis'!$D51,'Data Repository Table'!$H:$H,'Economic Cost Analysis'!$E51,'Data Repository Table'!$D:$D,'Economic Cost Analysis'!L$10,'Data Repository Table'!$A:$A,"Financial Actual")</f>
        <v>5473893.9778650012</v>
      </c>
      <c r="M51" s="61">
        <f>SUMIFS('Data Repository Table'!$J:$J,'Data Repository Table'!$B:$B,'Economic Cost Analysis'!$C51,'Data Repository Table'!$G:$G,'Economic Cost Analysis'!$D51,'Data Repository Table'!$H:$H,'Economic Cost Analysis'!$E51,'Data Repository Table'!$D:$D,'Economic Cost Analysis'!M$10,'Data Repository Table'!$A:$A,"Financial Actual")</f>
        <v>7073236.3159125</v>
      </c>
      <c r="N51" s="61">
        <f>SUMIFS('Data Repository Table'!$J:$J,'Data Repository Table'!$B:$B,'Economic Cost Analysis'!$C51,'Data Repository Table'!$G:$G,'Economic Cost Analysis'!$D51,'Data Repository Table'!$H:$H,'Economic Cost Analysis'!$E51,'Data Repository Table'!$D:$D,'Economic Cost Analysis'!N$10,'Data Repository Table'!$A:$A,"Financial Actual")</f>
        <v>7645099.2339562494</v>
      </c>
      <c r="O51" s="61">
        <f>SUMIFS('Data Repository Table'!$J:$J,'Data Repository Table'!$B:$B,'Economic Cost Analysis'!$C51,'Data Repository Table'!$G:$G,'Economic Cost Analysis'!$D51,'Data Repository Table'!$H:$H,'Economic Cost Analysis'!$E51,'Data Repository Table'!$D:$D,'Economic Cost Analysis'!O$10,'Data Repository Table'!$A:$A,"Financial Actual")</f>
        <v>7576081.9643531246</v>
      </c>
      <c r="P51" s="61">
        <f>SUMIFS('Data Repository Table'!$J:$J,'Data Repository Table'!$B:$B,'Economic Cost Analysis'!$C51,'Data Repository Table'!$G:$G,'Economic Cost Analysis'!$D51,'Data Repository Table'!$H:$H,'Economic Cost Analysis'!$E51,'Data Repository Table'!$D:$D,'Economic Cost Analysis'!P$10,'Data Repository Table'!$A:$A,"Financial Actual")</f>
        <v>7870566.9194312505</v>
      </c>
      <c r="Q51" s="61">
        <f>SUMIFS('Data Repository Table'!$J:$J,'Data Repository Table'!$B:$B,'Economic Cost Analysis'!$C51,'Data Repository Table'!$G:$G,'Economic Cost Analysis'!$D51,'Data Repository Table'!$H:$H,'Economic Cost Analysis'!$E51,'Data Repository Table'!$D:$D,'Economic Cost Analysis'!Q$10,'Data Repository Table'!$A:$A,"Financial Actual")</f>
        <v>9096355.030431252</v>
      </c>
      <c r="R51" s="61">
        <f>SUMIFS('Data Repository Table'!$J:$J,'Data Repository Table'!$B:$B,'Economic Cost Analysis'!$C51,'Data Repository Table'!$G:$G,'Economic Cost Analysis'!$D51,'Data Repository Table'!$H:$H,'Economic Cost Analysis'!$E51,'Data Repository Table'!$D:$D,'Economic Cost Analysis'!R$10,'Data Repository Table'!$A:$A,"Financial Actual")</f>
        <v>5712658.1783212498</v>
      </c>
      <c r="S51" s="61"/>
      <c r="T51" s="30"/>
      <c r="U51" s="30"/>
      <c r="V51" s="30"/>
      <c r="W51" s="30"/>
    </row>
    <row r="52" spans="1:38" ht="14.25" customHeight="1">
      <c r="A52" s="16" t="s">
        <v>32</v>
      </c>
      <c r="B52" s="16" t="s">
        <v>107</v>
      </c>
      <c r="C52" s="16" t="s">
        <v>44</v>
      </c>
      <c r="D52" s="16" t="s">
        <v>48</v>
      </c>
      <c r="E52" s="16" t="s">
        <v>49</v>
      </c>
      <c r="F52" s="30"/>
      <c r="G52" s="61">
        <f>SUMIFS('Data Repository Table'!$J:$J,'Data Repository Table'!$B:$B,'Economic Cost Analysis'!$C52,'Data Repository Table'!$G:$G,'Economic Cost Analysis'!$D52,'Data Repository Table'!$H:$H,'Economic Cost Analysis'!$E52,'Data Repository Table'!$D:$D,'Economic Cost Analysis'!G$10,'Data Repository Table'!$A:$A,"Financial Actual")</f>
        <v>2439061.3979192991</v>
      </c>
      <c r="H52" s="61">
        <f>SUMIFS('Data Repository Table'!$J:$J,'Data Repository Table'!$B:$B,'Economic Cost Analysis'!$C52,'Data Repository Table'!$G:$G,'Economic Cost Analysis'!$D52,'Data Repository Table'!$H:$H,'Economic Cost Analysis'!$E52,'Data Repository Table'!$D:$D,'Economic Cost Analysis'!H$10,'Data Repository Table'!$A:$A,"Financial Actual")</f>
        <v>2621863.5100085996</v>
      </c>
      <c r="I52" s="61">
        <f>SUMIFS('Data Repository Table'!$J:$J,'Data Repository Table'!$B:$B,'Economic Cost Analysis'!$C52,'Data Repository Table'!$G:$G,'Economic Cost Analysis'!$D52,'Data Repository Table'!$H:$H,'Economic Cost Analysis'!$E52,'Data Repository Table'!$D:$D,'Economic Cost Analysis'!I$10,'Data Repository Table'!$A:$A,"Financial Actual")</f>
        <v>2806168.0509719998</v>
      </c>
      <c r="J52" s="61">
        <f>SUMIFS('Data Repository Table'!$J:$J,'Data Repository Table'!$B:$B,'Economic Cost Analysis'!$C52,'Data Repository Table'!$G:$G,'Economic Cost Analysis'!$D52,'Data Repository Table'!$H:$H,'Economic Cost Analysis'!$E52,'Data Repository Table'!$D:$D,'Economic Cost Analysis'!J$10,'Data Repository Table'!$A:$A,"Financial Actual")</f>
        <v>3163209.5663784007</v>
      </c>
      <c r="K52" s="61">
        <f>SUMIFS('Data Repository Table'!$J:$J,'Data Repository Table'!$B:$B,'Economic Cost Analysis'!$C52,'Data Repository Table'!$G:$G,'Economic Cost Analysis'!$D52,'Data Repository Table'!$H:$H,'Economic Cost Analysis'!$E52,'Data Repository Table'!$D:$D,'Economic Cost Analysis'!K$10,'Data Repository Table'!$A:$A,"Financial Actual")</f>
        <v>3218501.5770913498</v>
      </c>
      <c r="L52" s="61">
        <f>SUMIFS('Data Repository Table'!$J:$J,'Data Repository Table'!$B:$B,'Economic Cost Analysis'!$C52,'Data Repository Table'!$G:$G,'Economic Cost Analysis'!$D52,'Data Repository Table'!$H:$H,'Economic Cost Analysis'!$E52,'Data Repository Table'!$D:$D,'Economic Cost Analysis'!L$10,'Data Repository Table'!$A:$A,"Financial Actual")</f>
        <v>2788369.1117025004</v>
      </c>
      <c r="M52" s="61">
        <f>SUMIFS('Data Repository Table'!$J:$J,'Data Repository Table'!$B:$B,'Economic Cost Analysis'!$C52,'Data Repository Table'!$G:$G,'Economic Cost Analysis'!$D52,'Data Repository Table'!$H:$H,'Economic Cost Analysis'!$E52,'Data Repository Table'!$D:$D,'Economic Cost Analysis'!M$10,'Data Repository Table'!$A:$A,"Financial Actual")</f>
        <v>3593667.2656375002</v>
      </c>
      <c r="N52" s="61">
        <f>SUMIFS('Data Repository Table'!$J:$J,'Data Repository Table'!$B:$B,'Economic Cost Analysis'!$C52,'Data Repository Table'!$G:$G,'Economic Cost Analysis'!$D52,'Data Repository Table'!$H:$H,'Economic Cost Analysis'!$E52,'Data Repository Table'!$D:$D,'Economic Cost Analysis'!N$10,'Data Repository Table'!$A:$A,"Financial Actual")</f>
        <v>3722191.4510812499</v>
      </c>
      <c r="O52" s="61">
        <f>SUMIFS('Data Repository Table'!$J:$J,'Data Repository Table'!$B:$B,'Economic Cost Analysis'!$C52,'Data Repository Table'!$G:$G,'Economic Cost Analysis'!$D52,'Data Repository Table'!$H:$H,'Economic Cost Analysis'!$E52,'Data Repository Table'!$D:$D,'Economic Cost Analysis'!O$10,'Data Repository Table'!$A:$A,"Financial Actual")</f>
        <v>3871145.1659843749</v>
      </c>
      <c r="P52" s="61">
        <f>SUMIFS('Data Repository Table'!$J:$J,'Data Repository Table'!$B:$B,'Economic Cost Analysis'!$C52,'Data Repository Table'!$G:$G,'Economic Cost Analysis'!$D52,'Data Repository Table'!$H:$H,'Economic Cost Analysis'!$E52,'Data Repository Table'!$D:$D,'Economic Cost Analysis'!P$10,'Data Repository Table'!$A:$A,"Financial Actual")</f>
        <v>3465642.2342250003</v>
      </c>
      <c r="Q52" s="61">
        <f>SUMIFS('Data Repository Table'!$J:$J,'Data Repository Table'!$B:$B,'Economic Cost Analysis'!$C52,'Data Repository Table'!$G:$G,'Economic Cost Analysis'!$D52,'Data Repository Table'!$H:$H,'Economic Cost Analysis'!$E52,'Data Repository Table'!$D:$D,'Economic Cost Analysis'!Q$10,'Data Repository Table'!$A:$A,"Financial Actual")</f>
        <v>4094860.7397625004</v>
      </c>
      <c r="R52" s="61">
        <f>SUMIFS('Data Repository Table'!$J:$J,'Data Repository Table'!$B:$B,'Economic Cost Analysis'!$C52,'Data Repository Table'!$G:$G,'Economic Cost Analysis'!$D52,'Data Repository Table'!$H:$H,'Economic Cost Analysis'!$E52,'Data Repository Table'!$D:$D,'Economic Cost Analysis'!R$10,'Data Repository Table'!$A:$A,"Financial Actual")</f>
        <v>2932911.3268075003</v>
      </c>
      <c r="S52" s="61"/>
      <c r="T52" s="75"/>
      <c r="U52" s="30"/>
      <c r="V52" s="30"/>
      <c r="W52" s="30"/>
    </row>
    <row r="53" spans="1:38" ht="14.25" customHeight="1">
      <c r="A53" s="16" t="s">
        <v>32</v>
      </c>
      <c r="B53" s="16" t="s">
        <v>107</v>
      </c>
      <c r="C53" s="16" t="s">
        <v>44</v>
      </c>
      <c r="D53" s="16" t="s">
        <v>48</v>
      </c>
      <c r="E53" s="16" t="s">
        <v>50</v>
      </c>
      <c r="F53" s="30"/>
      <c r="G53" s="61">
        <f>SUMIFS('Data Repository Table'!$J:$J,'Data Repository Table'!$B:$B,'Economic Cost Analysis'!$C53,'Data Repository Table'!$G:$G,'Economic Cost Analysis'!$D53,'Data Repository Table'!$H:$H,'Economic Cost Analysis'!$E53,'Data Repository Table'!$D:$D,'Economic Cost Analysis'!G$10,'Data Repository Table'!$A:$A,"Financial Actual")</f>
        <v>2300028.0101369992</v>
      </c>
      <c r="H53" s="61">
        <f>SUMIFS('Data Repository Table'!$J:$J,'Data Repository Table'!$B:$B,'Economic Cost Analysis'!$C53,'Data Repository Table'!$G:$G,'Economic Cost Analysis'!$D53,'Data Repository Table'!$H:$H,'Economic Cost Analysis'!$E53,'Data Repository Table'!$D:$D,'Economic Cost Analysis'!H$10,'Data Repository Table'!$A:$A,"Financial Actual")</f>
        <v>2505939.5584575003</v>
      </c>
      <c r="I53" s="61">
        <f>SUMIFS('Data Repository Table'!$J:$J,'Data Repository Table'!$B:$B,'Economic Cost Analysis'!$C53,'Data Repository Table'!$G:$G,'Economic Cost Analysis'!$D53,'Data Repository Table'!$H:$H,'Economic Cost Analysis'!$E53,'Data Repository Table'!$D:$D,'Economic Cost Analysis'!I$10,'Data Repository Table'!$A:$A,"Financial Actual")</f>
        <v>2627415.3951704986</v>
      </c>
      <c r="J53" s="61">
        <f>SUMIFS('Data Repository Table'!$J:$J,'Data Repository Table'!$B:$B,'Economic Cost Analysis'!$C53,'Data Repository Table'!$G:$G,'Economic Cost Analysis'!$D53,'Data Repository Table'!$H:$H,'Economic Cost Analysis'!$E53,'Data Repository Table'!$D:$D,'Economic Cost Analysis'!J$10,'Data Repository Table'!$A:$A,"Financial Actual")</f>
        <v>2900613.3153855</v>
      </c>
      <c r="K53" s="61">
        <f>SUMIFS('Data Repository Table'!$J:$J,'Data Repository Table'!$B:$B,'Economic Cost Analysis'!$C53,'Data Repository Table'!$G:$G,'Economic Cost Analysis'!$D53,'Data Repository Table'!$H:$H,'Economic Cost Analysis'!$E53,'Data Repository Table'!$D:$D,'Economic Cost Analysis'!K$10,'Data Repository Table'!$A:$A,"Financial Actual")</f>
        <v>2940556.1633002497</v>
      </c>
      <c r="L53" s="61">
        <f>SUMIFS('Data Repository Table'!$J:$J,'Data Repository Table'!$B:$B,'Economic Cost Analysis'!$C53,'Data Repository Table'!$G:$G,'Economic Cost Analysis'!$D53,'Data Repository Table'!$H:$H,'Economic Cost Analysis'!$E53,'Data Repository Table'!$D:$D,'Economic Cost Analysis'!L$10,'Data Repository Table'!$A:$A,"Financial Actual")</f>
        <v>2582565.0096375002</v>
      </c>
      <c r="M53" s="61">
        <f>SUMIFS('Data Repository Table'!$J:$J,'Data Repository Table'!$B:$B,'Economic Cost Analysis'!$C53,'Data Repository Table'!$G:$G,'Economic Cost Analysis'!$D53,'Data Repository Table'!$H:$H,'Economic Cost Analysis'!$E53,'Data Repository Table'!$D:$D,'Economic Cost Analysis'!M$10,'Data Repository Table'!$A:$A,"Financial Actual")</f>
        <v>3446732.8680624999</v>
      </c>
      <c r="N53" s="61">
        <f>SUMIFS('Data Repository Table'!$J:$J,'Data Repository Table'!$B:$B,'Economic Cost Analysis'!$C53,'Data Repository Table'!$G:$G,'Economic Cost Analysis'!$D53,'Data Repository Table'!$H:$H,'Economic Cost Analysis'!$E53,'Data Repository Table'!$D:$D,'Economic Cost Analysis'!N$10,'Data Repository Table'!$A:$A,"Financial Actual")</f>
        <v>3483983.4045937499</v>
      </c>
      <c r="O53" s="61">
        <f>SUMIFS('Data Repository Table'!$J:$J,'Data Repository Table'!$B:$B,'Economic Cost Analysis'!$C53,'Data Repository Table'!$G:$G,'Economic Cost Analysis'!$D53,'Data Repository Table'!$H:$H,'Economic Cost Analysis'!$E53,'Data Repository Table'!$D:$D,'Economic Cost Analysis'!O$10,'Data Repository Table'!$A:$A,"Financial Actual")</f>
        <v>3640816.4610781251</v>
      </c>
      <c r="P53" s="61">
        <f>SUMIFS('Data Repository Table'!$J:$J,'Data Repository Table'!$B:$B,'Economic Cost Analysis'!$C53,'Data Repository Table'!$G:$G,'Economic Cost Analysis'!$D53,'Data Repository Table'!$H:$H,'Economic Cost Analysis'!$E53,'Data Repository Table'!$D:$D,'Economic Cost Analysis'!P$10,'Data Repository Table'!$A:$A,"Financial Actual")</f>
        <v>3250872.5897500003</v>
      </c>
      <c r="Q53" s="61">
        <f>SUMIFS('Data Repository Table'!$J:$J,'Data Repository Table'!$B:$B,'Economic Cost Analysis'!$C53,'Data Repository Table'!$G:$G,'Economic Cost Analysis'!$D53,'Data Repository Table'!$H:$H,'Economic Cost Analysis'!$E53,'Data Repository Table'!$D:$D,'Economic Cost Analysis'!Q$10,'Data Repository Table'!$A:$A,"Financial Actual")</f>
        <v>3812121.7015625001</v>
      </c>
      <c r="R53" s="61">
        <f>SUMIFS('Data Repository Table'!$J:$J,'Data Repository Table'!$B:$B,'Economic Cost Analysis'!$C53,'Data Repository Table'!$G:$G,'Economic Cost Analysis'!$D53,'Data Repository Table'!$H:$H,'Economic Cost Analysis'!$E53,'Data Repository Table'!$D:$D,'Economic Cost Analysis'!R$10,'Data Repository Table'!$A:$A,"Financial Actual")</f>
        <v>2923183.2132374998</v>
      </c>
      <c r="S53" s="61"/>
      <c r="T53" s="30"/>
      <c r="U53" s="30"/>
      <c r="V53" s="30"/>
      <c r="W53" s="30"/>
    </row>
    <row r="54" spans="1:38" ht="14.25" customHeight="1">
      <c r="A54" s="16" t="s">
        <v>32</v>
      </c>
      <c r="B54" s="16" t="s">
        <v>107</v>
      </c>
      <c r="C54" s="16" t="s">
        <v>44</v>
      </c>
      <c r="D54" s="16" t="s">
        <v>51</v>
      </c>
      <c r="E54" s="16" t="s">
        <v>52</v>
      </c>
      <c r="F54" s="30"/>
      <c r="G54" s="61">
        <f>SUMIFS('Data Repository Table'!$J:$J,'Data Repository Table'!$B:$B,'Economic Cost Analysis'!$C54,'Data Repository Table'!$G:$G,'Economic Cost Analysis'!$D54,'Data Repository Table'!$H:$H,'Economic Cost Analysis'!$E54,'Data Repository Table'!$D:$D,'Economic Cost Analysis'!G$10,'Data Repository Table'!$A:$A,"Financial Actual")</f>
        <v>2073604.724326327</v>
      </c>
      <c r="H54" s="61">
        <f>SUMIFS('Data Repository Table'!$J:$J,'Data Repository Table'!$B:$B,'Economic Cost Analysis'!$C54,'Data Repository Table'!$G:$G,'Economic Cost Analysis'!$D54,'Data Repository Table'!$H:$H,'Economic Cost Analysis'!$E54,'Data Repository Table'!$D:$D,'Economic Cost Analysis'!H$10,'Data Repository Table'!$A:$A,"Financial Actual")</f>
        <v>2269539.7804914797</v>
      </c>
      <c r="I54" s="61">
        <f>SUMIFS('Data Repository Table'!$J:$J,'Data Repository Table'!$B:$B,'Economic Cost Analysis'!$C54,'Data Repository Table'!$G:$G,'Economic Cost Analysis'!$D54,'Data Repository Table'!$H:$H,'Economic Cost Analysis'!$E54,'Data Repository Table'!$D:$D,'Economic Cost Analysis'!I$10,'Data Repository Table'!$A:$A,"Financial Actual")</f>
        <v>2374998.790312151</v>
      </c>
      <c r="J54" s="61">
        <f>SUMIFS('Data Repository Table'!$J:$J,'Data Repository Table'!$B:$B,'Economic Cost Analysis'!$C54,'Data Repository Table'!$G:$G,'Economic Cost Analysis'!$D54,'Data Repository Table'!$H:$H,'Economic Cost Analysis'!$E54,'Data Repository Table'!$D:$D,'Economic Cost Analysis'!J$10,'Data Repository Table'!$A:$A,"Financial Actual")</f>
        <v>2645968.110327912</v>
      </c>
      <c r="K54" s="61">
        <f>SUMIFS('Data Repository Table'!$J:$J,'Data Repository Table'!$B:$B,'Economic Cost Analysis'!$C54,'Data Repository Table'!$G:$G,'Economic Cost Analysis'!$D54,'Data Repository Table'!$H:$H,'Economic Cost Analysis'!$E54,'Data Repository Table'!$D:$D,'Economic Cost Analysis'!K$10,'Data Repository Table'!$A:$A,"Financial Actual")</f>
        <v>2691801.6955241356</v>
      </c>
      <c r="L54" s="61">
        <f>SUMIFS('Data Repository Table'!$J:$J,'Data Repository Table'!$B:$B,'Economic Cost Analysis'!$C54,'Data Repository Table'!$G:$G,'Economic Cost Analysis'!$D54,'Data Repository Table'!$H:$H,'Economic Cost Analysis'!$E54,'Data Repository Table'!$D:$D,'Economic Cost Analysis'!L$10,'Data Repository Table'!$A:$A,"Financial Actual")</f>
        <v>2348808.3419548003</v>
      </c>
      <c r="M54" s="61">
        <f>SUMIFS('Data Repository Table'!$J:$J,'Data Repository Table'!$B:$B,'Economic Cost Analysis'!$C54,'Data Repository Table'!$G:$G,'Economic Cost Analysis'!$D54,'Data Repository Table'!$H:$H,'Economic Cost Analysis'!$E54,'Data Repository Table'!$D:$D,'Economic Cost Analysis'!M$10,'Data Repository Table'!$A:$A,"Financial Actual")</f>
        <v>2879996.1652659997</v>
      </c>
      <c r="N54" s="61">
        <f>SUMIFS('Data Repository Table'!$J:$J,'Data Repository Table'!$B:$B,'Economic Cost Analysis'!$C54,'Data Repository Table'!$G:$G,'Economic Cost Analysis'!$D54,'Data Repository Table'!$H:$H,'Economic Cost Analysis'!$E54,'Data Repository Table'!$D:$D,'Economic Cost Analysis'!N$10,'Data Repository Table'!$A:$A,"Financial Actual")</f>
        <v>2972957.9397390001</v>
      </c>
      <c r="O54" s="61">
        <f>SUMIFS('Data Repository Table'!$J:$J,'Data Repository Table'!$B:$B,'Economic Cost Analysis'!$C54,'Data Repository Table'!$G:$G,'Economic Cost Analysis'!$D54,'Data Repository Table'!$H:$H,'Economic Cost Analysis'!$E54,'Data Repository Table'!$D:$D,'Economic Cost Analysis'!O$10,'Data Repository Table'!$A:$A,"Financial Actual")</f>
        <v>3094867.6019314998</v>
      </c>
      <c r="P54" s="61">
        <f>SUMIFS('Data Repository Table'!$J:$J,'Data Repository Table'!$B:$B,'Economic Cost Analysis'!$C54,'Data Repository Table'!$G:$G,'Economic Cost Analysis'!$D54,'Data Repository Table'!$H:$H,'Economic Cost Analysis'!$E54,'Data Repository Table'!$D:$D,'Economic Cost Analysis'!P$10,'Data Repository Table'!$A:$A,"Financial Actual")</f>
        <v>2768358.2978389999</v>
      </c>
      <c r="Q54" s="61">
        <f>SUMIFS('Data Repository Table'!$J:$J,'Data Repository Table'!$B:$B,'Economic Cost Analysis'!$C54,'Data Repository Table'!$G:$G,'Economic Cost Analysis'!$D54,'Data Repository Table'!$H:$H,'Economic Cost Analysis'!$E54,'Data Repository Table'!$D:$D,'Economic Cost Analysis'!Q$10,'Data Repository Table'!$A:$A,"Financial Actual")</f>
        <v>3268026.2100749998</v>
      </c>
      <c r="R54" s="61">
        <f>SUMIFS('Data Repository Table'!$J:$J,'Data Repository Table'!$B:$B,'Economic Cost Analysis'!$C54,'Data Repository Table'!$G:$G,'Economic Cost Analysis'!$D54,'Data Repository Table'!$H:$H,'Economic Cost Analysis'!$E54,'Data Repository Table'!$D:$D,'Economic Cost Analysis'!R$10,'Data Repository Table'!$A:$A,"Financial Actual")</f>
        <v>2363869.6207261998</v>
      </c>
      <c r="S54" s="61"/>
      <c r="T54" s="30"/>
      <c r="U54" s="30"/>
      <c r="V54" s="30"/>
      <c r="W54" s="30"/>
    </row>
    <row r="55" spans="1:38" ht="14.25" customHeight="1">
      <c r="A55" s="16" t="s">
        <v>32</v>
      </c>
      <c r="B55" s="16" t="s">
        <v>107</v>
      </c>
      <c r="C55" s="16" t="s">
        <v>44</v>
      </c>
      <c r="D55" s="16" t="s">
        <v>51</v>
      </c>
      <c r="E55" s="16" t="s">
        <v>53</v>
      </c>
      <c r="F55" s="30"/>
      <c r="G55" s="61">
        <f>SUMIFS('Data Repository Table'!$J:$J,'Data Repository Table'!$B:$B,'Economic Cost Analysis'!$C55,'Data Repository Table'!$G:$G,'Economic Cost Analysis'!$D55,'Data Repository Table'!$H:$H,'Economic Cost Analysis'!$E55,'Data Repository Table'!$D:$D,'Economic Cost Analysis'!G$10,'Data Repository Table'!$A:$A,"Financial Actual")</f>
        <v>1347738.8706587995</v>
      </c>
      <c r="H55" s="61">
        <f>SUMIFS('Data Repository Table'!$J:$J,'Data Repository Table'!$B:$B,'Economic Cost Analysis'!$C55,'Data Repository Table'!$G:$G,'Economic Cost Analysis'!$D55,'Data Repository Table'!$H:$H,'Economic Cost Analysis'!$E55,'Data Repository Table'!$D:$D,'Economic Cost Analysis'!H$10,'Data Repository Table'!$A:$A,"Financial Actual")</f>
        <v>1561170.3574350001</v>
      </c>
      <c r="I55" s="61">
        <f>SUMIFS('Data Repository Table'!$J:$J,'Data Repository Table'!$B:$B,'Economic Cost Analysis'!$C55,'Data Repository Table'!$G:$G,'Economic Cost Analysis'!$D55,'Data Repository Table'!$H:$H,'Economic Cost Analysis'!$E55,'Data Repository Table'!$D:$D,'Economic Cost Analysis'!I$10,'Data Repository Table'!$A:$A,"Financial Actual")</f>
        <v>1574874.1415601994</v>
      </c>
      <c r="J55" s="61">
        <f>SUMIFS('Data Repository Table'!$J:$J,'Data Repository Table'!$B:$B,'Economic Cost Analysis'!$C55,'Data Repository Table'!$G:$G,'Economic Cost Analysis'!$D55,'Data Repository Table'!$H:$H,'Economic Cost Analysis'!$E55,'Data Repository Table'!$D:$D,'Economic Cost Analysis'!J$10,'Data Repository Table'!$A:$A,"Financial Actual")</f>
        <v>1880373.5227742002</v>
      </c>
      <c r="K55" s="61">
        <f>SUMIFS('Data Repository Table'!$J:$J,'Data Repository Table'!$B:$B,'Economic Cost Analysis'!$C55,'Data Repository Table'!$G:$G,'Economic Cost Analysis'!$D55,'Data Repository Table'!$H:$H,'Economic Cost Analysis'!$E55,'Data Repository Table'!$D:$D,'Economic Cost Analysis'!K$10,'Data Repository Table'!$A:$A,"Financial Actual")</f>
        <v>1968683.2157081</v>
      </c>
      <c r="L55" s="61">
        <f>SUMIFS('Data Repository Table'!$J:$J,'Data Repository Table'!$B:$B,'Economic Cost Analysis'!$C55,'Data Repository Table'!$G:$G,'Economic Cost Analysis'!$D55,'Data Repository Table'!$H:$H,'Economic Cost Analysis'!$E55,'Data Repository Table'!$D:$D,'Economic Cost Analysis'!L$10,'Data Repository Table'!$A:$A,"Financial Actual")</f>
        <v>1158623.1401823002</v>
      </c>
      <c r="M55" s="61">
        <f>SUMIFS('Data Repository Table'!$J:$J,'Data Repository Table'!$B:$B,'Economic Cost Analysis'!$C55,'Data Repository Table'!$G:$G,'Economic Cost Analysis'!$D55,'Data Repository Table'!$H:$H,'Economic Cost Analysis'!$E55,'Data Repository Table'!$D:$D,'Economic Cost Analysis'!M$10,'Data Repository Table'!$A:$A,"Financial Actual")</f>
        <v>1176136.1610068001</v>
      </c>
      <c r="N55" s="61">
        <f>SUMIFS('Data Repository Table'!$J:$J,'Data Repository Table'!$B:$B,'Economic Cost Analysis'!$C55,'Data Repository Table'!$G:$G,'Economic Cost Analysis'!$D55,'Data Repository Table'!$H:$H,'Economic Cost Analysis'!$E55,'Data Repository Table'!$D:$D,'Economic Cost Analysis'!N$10,'Data Repository Table'!$A:$A,"Financial Actual")</f>
        <v>1239117.5758722001</v>
      </c>
      <c r="O55" s="61">
        <f>SUMIFS('Data Repository Table'!$J:$J,'Data Repository Table'!$B:$B,'Economic Cost Analysis'!$C55,'Data Repository Table'!$G:$G,'Economic Cost Analysis'!$D55,'Data Repository Table'!$H:$H,'Economic Cost Analysis'!$E55,'Data Repository Table'!$D:$D,'Economic Cost Analysis'!O$10,'Data Repository Table'!$A:$A,"Financial Actual")</f>
        <v>1215602.9551357001</v>
      </c>
      <c r="P55" s="61">
        <f>SUMIFS('Data Repository Table'!$J:$J,'Data Repository Table'!$B:$B,'Economic Cost Analysis'!$C55,'Data Repository Table'!$G:$G,'Economic Cost Analysis'!$D55,'Data Repository Table'!$H:$H,'Economic Cost Analysis'!$E55,'Data Repository Table'!$D:$D,'Economic Cost Analysis'!P$10,'Data Repository Table'!$A:$A,"Financial Actual")</f>
        <v>1190750.2535102002</v>
      </c>
      <c r="Q55" s="61">
        <f>SUMIFS('Data Repository Table'!$J:$J,'Data Repository Table'!$B:$B,'Economic Cost Analysis'!$C55,'Data Repository Table'!$G:$G,'Economic Cost Analysis'!$D55,'Data Repository Table'!$H:$H,'Economic Cost Analysis'!$E55,'Data Repository Table'!$D:$D,'Economic Cost Analysis'!Q$10,'Data Repository Table'!$A:$A,"Financial Actual")</f>
        <v>1381387.0449670001</v>
      </c>
      <c r="R55" s="61">
        <f>SUMIFS('Data Repository Table'!$J:$J,'Data Repository Table'!$B:$B,'Economic Cost Analysis'!$C55,'Data Repository Table'!$G:$G,'Economic Cost Analysis'!$D55,'Data Repository Table'!$H:$H,'Economic Cost Analysis'!$E55,'Data Repository Table'!$D:$D,'Economic Cost Analysis'!R$10,'Data Repository Table'!$A:$A,"Financial Actual")</f>
        <v>1040665.7581107001</v>
      </c>
      <c r="S55" s="61"/>
      <c r="T55" s="30"/>
      <c r="U55" s="30"/>
      <c r="V55" s="30"/>
      <c r="W55" s="30"/>
    </row>
    <row r="56" spans="1:38" ht="14.25" customHeight="1">
      <c r="A56" s="16" t="s">
        <v>32</v>
      </c>
      <c r="B56" s="16" t="s">
        <v>107</v>
      </c>
      <c r="C56" s="16" t="s">
        <v>44</v>
      </c>
      <c r="D56" s="16" t="s">
        <v>51</v>
      </c>
      <c r="E56" s="16" t="s">
        <v>54</v>
      </c>
      <c r="F56" s="30"/>
      <c r="G56" s="61">
        <f>SUMIFS('Data Repository Table'!$J:$J,'Data Repository Table'!$B:$B,'Economic Cost Analysis'!$C56,'Data Repository Table'!$G:$G,'Economic Cost Analysis'!$D56,'Data Repository Table'!$H:$H,'Economic Cost Analysis'!$E56,'Data Repository Table'!$D:$D,'Economic Cost Analysis'!G$10,'Data Repository Table'!$A:$A,"Financial Actual")</f>
        <v>1800236.6472906992</v>
      </c>
      <c r="H56" s="61">
        <f>SUMIFS('Data Repository Table'!$J:$J,'Data Repository Table'!$B:$B,'Economic Cost Analysis'!$C56,'Data Repository Table'!$G:$G,'Economic Cost Analysis'!$D56,'Data Repository Table'!$H:$H,'Economic Cost Analysis'!$E56,'Data Repository Table'!$D:$D,'Economic Cost Analysis'!H$10,'Data Repository Table'!$A:$A,"Financial Actual")</f>
        <v>1959718.9384044998</v>
      </c>
      <c r="I56" s="61">
        <f>SUMIFS('Data Repository Table'!$J:$J,'Data Repository Table'!$B:$B,'Economic Cost Analysis'!$C56,'Data Repository Table'!$G:$G,'Economic Cost Analysis'!$D56,'Data Repository Table'!$H:$H,'Economic Cost Analysis'!$E56,'Data Repository Table'!$D:$D,'Economic Cost Analysis'!I$10,'Data Repository Table'!$A:$A,"Financial Actual")</f>
        <v>2069515.5841112991</v>
      </c>
      <c r="J56" s="61">
        <f>SUMIFS('Data Repository Table'!$J:$J,'Data Repository Table'!$B:$B,'Economic Cost Analysis'!$C56,'Data Repository Table'!$G:$G,'Economic Cost Analysis'!$D56,'Data Repository Table'!$H:$H,'Economic Cost Analysis'!$E56,'Data Repository Table'!$D:$D,'Economic Cost Analysis'!J$10,'Data Repository Table'!$A:$A,"Financial Actual")</f>
        <v>2330999.3359503001</v>
      </c>
      <c r="K56" s="61">
        <f>SUMIFS('Data Repository Table'!$J:$J,'Data Repository Table'!$B:$B,'Economic Cost Analysis'!$C56,'Data Repository Table'!$G:$G,'Economic Cost Analysis'!$D56,'Data Repository Table'!$H:$H,'Economic Cost Analysis'!$E56,'Data Repository Table'!$D:$D,'Economic Cost Analysis'!K$10,'Data Repository Table'!$A:$A,"Financial Actual")</f>
        <v>2376535.9434183999</v>
      </c>
      <c r="L56" s="61">
        <f>SUMIFS('Data Repository Table'!$J:$J,'Data Repository Table'!$B:$B,'Economic Cost Analysis'!$C56,'Data Repository Table'!$G:$G,'Economic Cost Analysis'!$D56,'Data Repository Table'!$H:$H,'Economic Cost Analysis'!$E56,'Data Repository Table'!$D:$D,'Economic Cost Analysis'!L$10,'Data Repository Table'!$A:$A,"Financial Actual")</f>
        <v>1447049.2500542002</v>
      </c>
      <c r="M56" s="61">
        <f>SUMIFS('Data Repository Table'!$J:$J,'Data Repository Table'!$B:$B,'Economic Cost Analysis'!$C56,'Data Repository Table'!$G:$G,'Economic Cost Analysis'!$D56,'Data Repository Table'!$H:$H,'Economic Cost Analysis'!$E56,'Data Repository Table'!$D:$D,'Economic Cost Analysis'!M$10,'Data Repository Table'!$A:$A,"Financial Actual")</f>
        <v>1483562.2037511999</v>
      </c>
      <c r="N56" s="61">
        <f>SUMIFS('Data Repository Table'!$J:$J,'Data Repository Table'!$B:$B,'Economic Cost Analysis'!$C56,'Data Repository Table'!$G:$G,'Economic Cost Analysis'!$D56,'Data Repository Table'!$H:$H,'Economic Cost Analysis'!$E56,'Data Repository Table'!$D:$D,'Economic Cost Analysis'!N$10,'Data Repository Table'!$A:$A,"Financial Actual")</f>
        <v>1516247.7055998</v>
      </c>
      <c r="O56" s="61">
        <f>SUMIFS('Data Repository Table'!$J:$J,'Data Repository Table'!$B:$B,'Economic Cost Analysis'!$C56,'Data Repository Table'!$G:$G,'Economic Cost Analysis'!$D56,'Data Repository Table'!$H:$H,'Economic Cost Analysis'!$E56,'Data Repository Table'!$D:$D,'Economic Cost Analysis'!O$10,'Data Repository Table'!$A:$A,"Financial Actual")</f>
        <v>1567231.2198758</v>
      </c>
      <c r="P56" s="61">
        <f>SUMIFS('Data Repository Table'!$J:$J,'Data Repository Table'!$B:$B,'Economic Cost Analysis'!$C56,'Data Repository Table'!$G:$G,'Economic Cost Analysis'!$D56,'Data Repository Table'!$H:$H,'Economic Cost Analysis'!$E56,'Data Repository Table'!$D:$D,'Economic Cost Analysis'!P$10,'Data Repository Table'!$A:$A,"Financial Actual")</f>
        <v>1421177.7427773001</v>
      </c>
      <c r="Q56" s="61">
        <f>SUMIFS('Data Repository Table'!$J:$J,'Data Repository Table'!$B:$B,'Economic Cost Analysis'!$C56,'Data Repository Table'!$G:$G,'Economic Cost Analysis'!$D56,'Data Repository Table'!$H:$H,'Economic Cost Analysis'!$E56,'Data Repository Table'!$D:$D,'Economic Cost Analysis'!Q$10,'Data Repository Table'!$A:$A,"Financial Actual")</f>
        <v>1665801.7318074999</v>
      </c>
      <c r="R56" s="61">
        <f>SUMIFS('Data Repository Table'!$J:$J,'Data Repository Table'!$B:$B,'Economic Cost Analysis'!$C56,'Data Repository Table'!$G:$G,'Economic Cost Analysis'!$D56,'Data Repository Table'!$H:$H,'Economic Cost Analysis'!$E56,'Data Repository Table'!$D:$D,'Economic Cost Analysis'!R$10,'Data Repository Table'!$A:$A,"Financial Actual")</f>
        <v>1452590.2533372999</v>
      </c>
      <c r="S56" s="61"/>
      <c r="T56" s="30"/>
      <c r="U56" s="30"/>
      <c r="V56" s="30"/>
      <c r="W56" s="30"/>
    </row>
    <row r="57" spans="1:38" ht="14.25" customHeight="1">
      <c r="A57" s="16" t="s">
        <v>32</v>
      </c>
      <c r="B57" s="16" t="s">
        <v>107</v>
      </c>
      <c r="C57" s="16" t="s">
        <v>44</v>
      </c>
      <c r="D57" s="16" t="s">
        <v>51</v>
      </c>
      <c r="E57" s="16" t="s">
        <v>55</v>
      </c>
      <c r="F57" s="30"/>
      <c r="G57" s="61">
        <f>SUMIFS('Data Repository Table'!$J:$J,'Data Repository Table'!$B:$B,'Economic Cost Analysis'!$C57,'Data Repository Table'!$G:$G,'Economic Cost Analysis'!$D57,'Data Repository Table'!$H:$H,'Economic Cost Analysis'!$E57,'Data Repository Table'!$D:$D,'Economic Cost Analysis'!G$10,'Data Repository Table'!$A:$A,"Financial Actual")</f>
        <v>886197.60176639946</v>
      </c>
      <c r="H57" s="61">
        <f>SUMIFS('Data Repository Table'!$J:$J,'Data Repository Table'!$B:$B,'Economic Cost Analysis'!$C57,'Data Repository Table'!$G:$G,'Economic Cost Analysis'!$D57,'Data Repository Table'!$H:$H,'Economic Cost Analysis'!$E57,'Data Repository Table'!$D:$D,'Economic Cost Analysis'!H$10,'Data Repository Table'!$A:$A,"Financial Actual")</f>
        <v>1012646.749821</v>
      </c>
      <c r="I57" s="61">
        <f>SUMIFS('Data Repository Table'!$J:$J,'Data Repository Table'!$B:$B,'Economic Cost Analysis'!$C57,'Data Repository Table'!$G:$G,'Economic Cost Analysis'!$D57,'Data Repository Table'!$H:$H,'Economic Cost Analysis'!$E57,'Data Repository Table'!$D:$D,'Economic Cost Analysis'!I$10,'Data Repository Table'!$A:$A,"Financial Actual")</f>
        <v>1025398.9493285995</v>
      </c>
      <c r="J57" s="61">
        <f>SUMIFS('Data Repository Table'!$J:$J,'Data Repository Table'!$B:$B,'Economic Cost Analysis'!$C57,'Data Repository Table'!$G:$G,'Economic Cost Analysis'!$D57,'Data Repository Table'!$H:$H,'Economic Cost Analysis'!$E57,'Data Repository Table'!$D:$D,'Economic Cost Analysis'!J$10,'Data Repository Table'!$A:$A,"Financial Actual")</f>
        <v>1186610.9527146001</v>
      </c>
      <c r="K57" s="61">
        <f>SUMIFS('Data Repository Table'!$J:$J,'Data Repository Table'!$B:$B,'Economic Cost Analysis'!$C57,'Data Repository Table'!$G:$G,'Economic Cost Analysis'!$D57,'Data Repository Table'!$H:$H,'Economic Cost Analysis'!$E57,'Data Repository Table'!$D:$D,'Economic Cost Analysis'!K$10,'Data Repository Table'!$A:$A,"Financial Actual")</f>
        <v>1229462.2582892999</v>
      </c>
      <c r="L57" s="61">
        <f>SUMIFS('Data Repository Table'!$J:$J,'Data Repository Table'!$B:$B,'Economic Cost Analysis'!$C57,'Data Repository Table'!$G:$G,'Economic Cost Analysis'!$D57,'Data Repository Table'!$H:$H,'Economic Cost Analysis'!$E57,'Data Repository Table'!$D:$D,'Economic Cost Analysis'!L$10,'Data Repository Table'!$A:$A,"Financial Actual")</f>
        <v>749668.56593790022</v>
      </c>
      <c r="M57" s="61">
        <f>SUMIFS('Data Repository Table'!$J:$J,'Data Repository Table'!$B:$B,'Economic Cost Analysis'!$C57,'Data Repository Table'!$G:$G,'Economic Cost Analysis'!$D57,'Data Repository Table'!$H:$H,'Economic Cost Analysis'!$E57,'Data Repository Table'!$D:$D,'Economic Cost Analysis'!M$10,'Data Repository Table'!$A:$A,"Financial Actual")</f>
        <v>774322.04976840003</v>
      </c>
      <c r="N57" s="61">
        <f>SUMIFS('Data Repository Table'!$J:$J,'Data Repository Table'!$B:$B,'Economic Cost Analysis'!$C57,'Data Repository Table'!$G:$G,'Economic Cost Analysis'!$D57,'Data Repository Table'!$H:$H,'Economic Cost Analysis'!$E57,'Data Repository Table'!$D:$D,'Economic Cost Analysis'!N$10,'Data Repository Table'!$A:$A,"Financial Actual")</f>
        <v>795356.48947859998</v>
      </c>
      <c r="O57" s="61">
        <f>SUMIFS('Data Repository Table'!$J:$J,'Data Repository Table'!$B:$B,'Economic Cost Analysis'!$C57,'Data Repository Table'!$G:$G,'Economic Cost Analysis'!$D57,'Data Repository Table'!$H:$H,'Economic Cost Analysis'!$E57,'Data Repository Table'!$D:$D,'Economic Cost Analysis'!O$10,'Data Repository Table'!$A:$A,"Financial Actual")</f>
        <v>795992.24834010005</v>
      </c>
      <c r="P57" s="61">
        <f>SUMIFS('Data Repository Table'!$J:$J,'Data Repository Table'!$B:$B,'Economic Cost Analysis'!$C57,'Data Repository Table'!$G:$G,'Economic Cost Analysis'!$D57,'Data Repository Table'!$H:$H,'Economic Cost Analysis'!$E57,'Data Repository Table'!$D:$D,'Economic Cost Analysis'!P$10,'Data Repository Table'!$A:$A,"Financial Actual")</f>
        <v>759387.99960660015</v>
      </c>
      <c r="Q57" s="61">
        <f>SUMIFS('Data Repository Table'!$J:$J,'Data Repository Table'!$B:$B,'Economic Cost Analysis'!$C57,'Data Repository Table'!$G:$G,'Economic Cost Analysis'!$D57,'Data Repository Table'!$H:$H,'Economic Cost Analysis'!$E57,'Data Repository Table'!$D:$D,'Economic Cost Analysis'!Q$10,'Data Repository Table'!$A:$A,"Financial Actual")</f>
        <v>879614.44655700005</v>
      </c>
      <c r="R57" s="61">
        <f>SUMIFS('Data Repository Table'!$J:$J,'Data Repository Table'!$B:$B,'Economic Cost Analysis'!$C57,'Data Repository Table'!$G:$G,'Economic Cost Analysis'!$D57,'Data Repository Table'!$H:$H,'Economic Cost Analysis'!$E57,'Data Repository Table'!$D:$D,'Economic Cost Analysis'!R$10,'Data Repository Table'!$A:$A,"Financial Actual")</f>
        <v>718766.35225710005</v>
      </c>
      <c r="S57" s="61"/>
      <c r="T57" s="30"/>
      <c r="U57" s="30"/>
      <c r="V57" s="30"/>
      <c r="W57" s="30"/>
    </row>
    <row r="58" spans="1:38" ht="14.25" customHeight="1">
      <c r="A58" s="16" t="s">
        <v>32</v>
      </c>
      <c r="B58" s="16" t="s">
        <v>107</v>
      </c>
      <c r="C58" s="16" t="s">
        <v>44</v>
      </c>
      <c r="D58" s="16" t="s">
        <v>56</v>
      </c>
      <c r="E58" s="16" t="s">
        <v>57</v>
      </c>
      <c r="F58" s="30"/>
      <c r="G58" s="61">
        <f>SUMIFS('Data Repository Table'!$J:$J,'Data Repository Table'!$B:$B,'Economic Cost Analysis'!$C58,'Data Repository Table'!$G:$G,'Economic Cost Analysis'!$D58,'Data Repository Table'!$H:$H,'Economic Cost Analysis'!$E58,'Data Repository Table'!$D:$D,'Economic Cost Analysis'!G$10,'Data Repository Table'!$A:$A,"Financial Actual")</f>
        <v>7367588.6791624967</v>
      </c>
      <c r="H58" s="61">
        <f>SUMIFS('Data Repository Table'!$J:$J,'Data Repository Table'!$B:$B,'Economic Cost Analysis'!$C58,'Data Repository Table'!$G:$G,'Economic Cost Analysis'!$D58,'Data Repository Table'!$H:$H,'Economic Cost Analysis'!$E58,'Data Repository Table'!$D:$D,'Economic Cost Analysis'!H$10,'Data Repository Table'!$A:$A,"Financial Actual")</f>
        <v>7849336.0209874995</v>
      </c>
      <c r="I58" s="61">
        <f>SUMIFS('Data Repository Table'!$J:$J,'Data Repository Table'!$B:$B,'Economic Cost Analysis'!$C58,'Data Repository Table'!$G:$G,'Economic Cost Analysis'!$D58,'Data Repository Table'!$H:$H,'Economic Cost Analysis'!$E58,'Data Repository Table'!$D:$D,'Economic Cost Analysis'!I$10,'Data Repository Table'!$A:$A,"Financial Actual")</f>
        <v>8389760.6297374964</v>
      </c>
      <c r="J58" s="61">
        <f>SUMIFS('Data Repository Table'!$J:$J,'Data Repository Table'!$B:$B,'Economic Cost Analysis'!$C58,'Data Repository Table'!$G:$G,'Economic Cost Analysis'!$D58,'Data Repository Table'!$H:$H,'Economic Cost Analysis'!$E58,'Data Repository Table'!$D:$D,'Economic Cost Analysis'!J$10,'Data Repository Table'!$A:$A,"Financial Actual")</f>
        <v>9137407.9125625007</v>
      </c>
      <c r="K58" s="61">
        <f>SUMIFS('Data Repository Table'!$J:$J,'Data Repository Table'!$B:$B,'Economic Cost Analysis'!$C58,'Data Repository Table'!$G:$G,'Economic Cost Analysis'!$D58,'Data Repository Table'!$H:$H,'Economic Cost Analysis'!$E58,'Data Repository Table'!$D:$D,'Economic Cost Analysis'!K$10,'Data Repository Table'!$A:$A,"Financial Actual")</f>
        <v>9187415.9798249993</v>
      </c>
      <c r="L58" s="61">
        <f>SUMIFS('Data Repository Table'!$J:$J,'Data Repository Table'!$B:$B,'Economic Cost Analysis'!$C58,'Data Repository Table'!$G:$G,'Economic Cost Analysis'!$D58,'Data Repository Table'!$H:$H,'Economic Cost Analysis'!$E58,'Data Repository Table'!$D:$D,'Economic Cost Analysis'!L$10,'Data Repository Table'!$A:$A,"Financial Actual")</f>
        <v>5779740.0739000011</v>
      </c>
      <c r="M58" s="61">
        <f>SUMIFS('Data Repository Table'!$J:$J,'Data Repository Table'!$B:$B,'Economic Cost Analysis'!$C58,'Data Repository Table'!$G:$G,'Economic Cost Analysis'!$D58,'Data Repository Table'!$H:$H,'Economic Cost Analysis'!$E58,'Data Repository Table'!$D:$D,'Economic Cost Analysis'!M$10,'Data Repository Table'!$A:$A,"Financial Actual")</f>
        <v>6008311.4579999996</v>
      </c>
      <c r="N58" s="61">
        <f>SUMIFS('Data Repository Table'!$J:$J,'Data Repository Table'!$B:$B,'Economic Cost Analysis'!$C58,'Data Repository Table'!$G:$G,'Economic Cost Analysis'!$D58,'Data Repository Table'!$H:$H,'Economic Cost Analysis'!$E58,'Data Repository Table'!$D:$D,'Economic Cost Analysis'!N$10,'Data Repository Table'!$A:$A,"Financial Actual")</f>
        <v>6995040.989875</v>
      </c>
      <c r="O58" s="61">
        <f>SUMIFS('Data Repository Table'!$J:$J,'Data Repository Table'!$B:$B,'Economic Cost Analysis'!$C58,'Data Repository Table'!$G:$G,'Economic Cost Analysis'!$D58,'Data Repository Table'!$H:$H,'Economic Cost Analysis'!$E58,'Data Repository Table'!$D:$D,'Economic Cost Analysis'!O$10,'Data Repository Table'!$A:$A,"Financial Actual")</f>
        <v>6352457.05155</v>
      </c>
      <c r="P58" s="61">
        <f>SUMIFS('Data Repository Table'!$J:$J,'Data Repository Table'!$B:$B,'Economic Cost Analysis'!$C58,'Data Repository Table'!$G:$G,'Economic Cost Analysis'!$D58,'Data Repository Table'!$H:$H,'Economic Cost Analysis'!$E58,'Data Repository Table'!$D:$D,'Economic Cost Analysis'!P$10,'Data Repository Table'!$A:$A,"Financial Actual")</f>
        <v>6560328.9663875001</v>
      </c>
      <c r="Q58" s="61">
        <f>SUMIFS('Data Repository Table'!$J:$J,'Data Repository Table'!$B:$B,'Economic Cost Analysis'!$C58,'Data Repository Table'!$G:$G,'Economic Cost Analysis'!$D58,'Data Repository Table'!$H:$H,'Economic Cost Analysis'!$E58,'Data Repository Table'!$D:$D,'Economic Cost Analysis'!Q$10,'Data Repository Table'!$A:$A,"Financial Actual")</f>
        <v>7526766.7026125006</v>
      </c>
      <c r="R58" s="61">
        <f>SUMIFS('Data Repository Table'!$J:$J,'Data Repository Table'!$B:$B,'Economic Cost Analysis'!$C58,'Data Repository Table'!$G:$G,'Economic Cost Analysis'!$D58,'Data Repository Table'!$H:$H,'Economic Cost Analysis'!$E58,'Data Repository Table'!$D:$D,'Economic Cost Analysis'!R$10,'Data Repository Table'!$A:$A,"Financial Actual")</f>
        <v>6174477.1062125005</v>
      </c>
      <c r="S58" s="61"/>
      <c r="T58" s="30"/>
      <c r="U58" s="30"/>
      <c r="V58" s="30"/>
      <c r="W58" s="30"/>
    </row>
    <row r="59" spans="1:38" ht="14.25" customHeight="1">
      <c r="A59" s="16" t="s">
        <v>59</v>
      </c>
      <c r="B59" s="42" t="s">
        <v>107</v>
      </c>
      <c r="C59" s="16"/>
      <c r="D59" s="16"/>
      <c r="E59" s="16"/>
      <c r="F59" s="30"/>
      <c r="G59" s="15">
        <f>SUMIFS('Data Repository Table'!$J:$J,'Data Repository Table'!$D:$D,'Economic Cost Analysis'!G$10,'Data Repository Table'!$A:$A, "Water Production Actuals")</f>
        <v>647.14428099999998</v>
      </c>
      <c r="H59" s="15">
        <f>SUMIFS('Data Repository Table'!$J:$J,'Data Repository Table'!$D:$D,'Economic Cost Analysis'!H$10,'Data Repository Table'!$A:$A, "Water Production Actuals")</f>
        <v>622.38369699999998</v>
      </c>
      <c r="I59" s="15">
        <f>SUMIFS('Data Repository Table'!$J:$J,'Data Repository Table'!$D:$D,'Economic Cost Analysis'!I$10,'Data Repository Table'!$A:$A, "Water Production Actuals")</f>
        <v>602.54558499999996</v>
      </c>
      <c r="J59" s="15">
        <f>SUMIFS('Data Repository Table'!$J:$J,'Data Repository Table'!$D:$D,'Economic Cost Analysis'!J$10,'Data Repository Table'!$A:$A, "Water Production Actuals")</f>
        <v>602.67093499999999</v>
      </c>
      <c r="K59" s="15">
        <f>SUMIFS('Data Repository Table'!$J:$J,'Data Repository Table'!$D:$D,'Economic Cost Analysis'!K$10,'Data Repository Table'!$A:$A, "Water Production Actuals")</f>
        <v>534.23997600000007</v>
      </c>
      <c r="L59" s="15">
        <f>SUMIFS('Data Repository Table'!$J:$J,'Data Repository Table'!$D:$D,'Economic Cost Analysis'!L$10,'Data Repository Table'!$A:$A, "Water Production Actuals")</f>
        <v>571.87367900000004</v>
      </c>
      <c r="M59" s="15">
        <f>SUMIFS('Data Repository Table'!$J:$J,'Data Repository Table'!$D:$D,'Economic Cost Analysis'!M$10,'Data Repository Table'!$A:$A, "Water Production Actuals")</f>
        <v>679.26448500000004</v>
      </c>
      <c r="N59" s="15">
        <f>SUMIFS('Data Repository Table'!$J:$J,'Data Repository Table'!$D:$D,'Economic Cost Analysis'!N$10,'Data Repository Table'!$A:$A, "Water Production Actuals")</f>
        <v>682.90148799999997</v>
      </c>
      <c r="O59" s="15">
        <f>SUMIFS('Data Repository Table'!$J:$J,'Data Repository Table'!$D:$D,'Economic Cost Analysis'!O$10,'Data Repository Table'!$A:$A, "Water Production Actuals")</f>
        <v>790.03688200000011</v>
      </c>
      <c r="P59" s="15">
        <f>SUMIFS('Data Repository Table'!$J:$J,'Data Repository Table'!$D:$D,'Economic Cost Analysis'!P$10,'Data Repository Table'!$A:$A, "Water Production Actuals")</f>
        <v>759.48916599999995</v>
      </c>
      <c r="Q59" s="15">
        <f>SUMIFS('Data Repository Table'!$J:$J,'Data Repository Table'!$D:$D,'Economic Cost Analysis'!Q$10,'Data Repository Table'!$A:$A, "Water Production Actuals")</f>
        <v>773.51636800000006</v>
      </c>
      <c r="R59" s="15">
        <f>SUMIFS('Data Repository Table'!$J:$J,'Data Repository Table'!$D:$D,'Economic Cost Analysis'!R$10,'Data Repository Table'!$A:$A, "Water Production Actuals")</f>
        <v>623.20135099999993</v>
      </c>
      <c r="S59" s="15"/>
      <c r="T59" s="30"/>
      <c r="U59" s="30"/>
      <c r="V59" s="30"/>
      <c r="W59" s="30"/>
      <c r="X59" s="17"/>
      <c r="Y59" s="17"/>
      <c r="Z59" s="17"/>
      <c r="AA59" s="17"/>
      <c r="AB59" s="17"/>
      <c r="AC59" s="17"/>
      <c r="AD59" s="17"/>
      <c r="AE59" s="17"/>
      <c r="AF59" s="17"/>
      <c r="AG59" s="17"/>
      <c r="AH59" s="17"/>
      <c r="AI59" s="17"/>
      <c r="AJ59" s="17"/>
      <c r="AK59" s="17"/>
      <c r="AL59" s="17"/>
    </row>
    <row r="60" spans="1:38" ht="14.25" customHeight="1">
      <c r="A60" s="63"/>
      <c r="B60" s="64"/>
      <c r="C60" s="65"/>
      <c r="D60" s="65"/>
      <c r="E60" s="64" t="s">
        <v>104</v>
      </c>
      <c r="F60" s="65"/>
      <c r="G60" s="70">
        <f>SUM(G51:G58)/(G59*1000)</f>
        <v>35.4895180180268</v>
      </c>
      <c r="H60" s="70">
        <f t="shared" ref="H60:R60" si="9">SUM(H51:H58)/(H59*1000)</f>
        <v>40.083392414844866</v>
      </c>
      <c r="I60" s="70">
        <f t="shared" si="9"/>
        <v>43.723249193160832</v>
      </c>
      <c r="J60" s="70">
        <f t="shared" si="9"/>
        <v>48.886636356341938</v>
      </c>
      <c r="K60" s="70">
        <f t="shared" si="9"/>
        <v>56.088102230227392</v>
      </c>
      <c r="L60" s="70">
        <f t="shared" si="9"/>
        <v>39.044842053719009</v>
      </c>
      <c r="M60" s="70">
        <f t="shared" si="9"/>
        <v>38.918514174055339</v>
      </c>
      <c r="N60" s="70">
        <f t="shared" si="9"/>
        <v>41.543319627670584</v>
      </c>
      <c r="O60" s="70">
        <f t="shared" si="9"/>
        <v>35.585926820374347</v>
      </c>
      <c r="P60" s="70">
        <f t="shared" si="9"/>
        <v>35.928208360416363</v>
      </c>
      <c r="Q60" s="70">
        <f t="shared" si="9"/>
        <v>41.013913758286819</v>
      </c>
      <c r="R60" s="70">
        <f t="shared" si="9"/>
        <v>37.418278653587279</v>
      </c>
      <c r="S60" s="70"/>
      <c r="T60" s="67"/>
      <c r="U60" s="67"/>
      <c r="V60" s="67"/>
      <c r="W60" s="67"/>
      <c r="X60" s="68"/>
      <c r="Y60" s="68"/>
      <c r="Z60" s="68"/>
      <c r="AA60" s="68"/>
      <c r="AB60" s="68"/>
      <c r="AC60" s="68"/>
      <c r="AD60" s="68"/>
      <c r="AE60" s="68"/>
      <c r="AF60" s="68"/>
      <c r="AG60" s="68"/>
      <c r="AH60" s="68"/>
      <c r="AI60" s="68"/>
      <c r="AJ60" s="68"/>
      <c r="AK60" s="68"/>
      <c r="AL60" s="68"/>
    </row>
    <row r="61" spans="1:38" ht="14.25" customHeight="1">
      <c r="A61" s="186" t="s">
        <v>108</v>
      </c>
      <c r="B61" s="187"/>
      <c r="C61" s="187"/>
      <c r="D61" s="187"/>
      <c r="E61" s="187"/>
      <c r="F61" s="187"/>
      <c r="G61" s="17"/>
      <c r="H61" s="17"/>
      <c r="I61" s="17"/>
      <c r="J61" s="17"/>
      <c r="K61" s="17"/>
      <c r="L61" s="17"/>
      <c r="M61" s="17"/>
      <c r="N61" s="17"/>
      <c r="O61" s="17"/>
      <c r="P61" s="17"/>
      <c r="Q61" s="17"/>
      <c r="R61" s="17"/>
      <c r="S61" s="17"/>
      <c r="T61" s="76"/>
      <c r="U61" s="76"/>
      <c r="V61" s="76"/>
      <c r="W61" s="76"/>
      <c r="X61" s="17"/>
      <c r="Y61" s="17"/>
      <c r="Z61" s="17"/>
      <c r="AA61" s="17"/>
      <c r="AB61" s="17"/>
      <c r="AC61" s="17"/>
      <c r="AD61" s="17"/>
      <c r="AE61" s="17"/>
      <c r="AF61" s="17"/>
      <c r="AG61" s="17"/>
      <c r="AH61" s="17"/>
      <c r="AI61" s="17"/>
      <c r="AJ61" s="17"/>
      <c r="AK61" s="17"/>
      <c r="AL61" s="17"/>
    </row>
    <row r="62" spans="1:38" ht="14.25" customHeight="1">
      <c r="A62" s="77"/>
      <c r="B62" s="17"/>
      <c r="C62" s="17"/>
      <c r="D62" s="17"/>
      <c r="E62" s="17"/>
      <c r="F62" s="17"/>
      <c r="G62" s="17"/>
      <c r="H62" s="17"/>
      <c r="I62" s="17"/>
      <c r="J62" s="17"/>
      <c r="K62" s="17"/>
      <c r="L62" s="17"/>
      <c r="M62" s="17"/>
      <c r="N62" s="17"/>
      <c r="O62" s="17"/>
      <c r="P62" s="17"/>
      <c r="Q62" s="17"/>
      <c r="R62" s="17"/>
      <c r="S62" s="17"/>
      <c r="T62" s="76"/>
      <c r="U62" s="76"/>
      <c r="V62" s="76"/>
      <c r="W62" s="76"/>
      <c r="X62" s="17"/>
      <c r="Y62" s="17"/>
      <c r="Z62" s="17"/>
      <c r="AA62" s="17"/>
      <c r="AB62" s="17"/>
      <c r="AC62" s="17"/>
      <c r="AD62" s="17"/>
      <c r="AE62" s="17"/>
      <c r="AF62" s="17"/>
      <c r="AG62" s="17"/>
      <c r="AH62" s="17"/>
      <c r="AI62" s="17"/>
      <c r="AJ62" s="17"/>
      <c r="AK62" s="17"/>
      <c r="AL62" s="17"/>
    </row>
    <row r="63" spans="1:38" ht="14.25" customHeight="1">
      <c r="A63" s="77"/>
      <c r="B63" s="17"/>
      <c r="C63" s="17"/>
      <c r="D63" s="17"/>
      <c r="E63" s="17"/>
      <c r="F63" s="17"/>
      <c r="G63" s="17"/>
      <c r="H63" s="17"/>
      <c r="I63" s="17"/>
      <c r="J63" s="17"/>
      <c r="K63" s="17"/>
      <c r="L63" s="17"/>
      <c r="M63" s="17"/>
      <c r="N63" s="17"/>
      <c r="O63" s="17"/>
      <c r="P63" s="17"/>
      <c r="Q63" s="17"/>
      <c r="R63" s="17"/>
      <c r="S63" s="17"/>
      <c r="T63" s="76"/>
      <c r="U63" s="76"/>
      <c r="V63" s="76"/>
      <c r="W63" s="76"/>
      <c r="X63" s="17"/>
      <c r="Y63" s="17"/>
      <c r="Z63" s="17"/>
      <c r="AA63" s="17"/>
      <c r="AB63" s="17"/>
      <c r="AC63" s="17"/>
      <c r="AD63" s="17"/>
      <c r="AE63" s="17"/>
      <c r="AF63" s="17"/>
      <c r="AG63" s="17"/>
      <c r="AH63" s="17"/>
      <c r="AI63" s="17"/>
      <c r="AJ63" s="17"/>
      <c r="AK63" s="17"/>
      <c r="AL63" s="17"/>
    </row>
    <row r="64" spans="1:38" ht="14.25" customHeight="1">
      <c r="A64" s="77"/>
      <c r="B64" s="17"/>
      <c r="C64" s="17"/>
      <c r="D64" s="17"/>
      <c r="E64" s="17"/>
      <c r="F64" s="17"/>
      <c r="G64" s="17"/>
      <c r="H64" s="17"/>
      <c r="I64" s="17"/>
      <c r="J64" s="17"/>
      <c r="K64" s="17"/>
      <c r="L64" s="17"/>
      <c r="M64" s="17"/>
      <c r="N64" s="17"/>
      <c r="O64" s="17"/>
      <c r="P64" s="17"/>
      <c r="Q64" s="17"/>
      <c r="R64" s="17"/>
      <c r="S64" s="17"/>
      <c r="T64" s="76"/>
      <c r="U64" s="76"/>
      <c r="V64" s="76"/>
      <c r="W64" s="76"/>
      <c r="X64" s="17"/>
      <c r="Y64" s="17"/>
      <c r="Z64" s="17"/>
      <c r="AA64" s="17"/>
      <c r="AB64" s="17"/>
      <c r="AC64" s="17"/>
      <c r="AD64" s="17"/>
      <c r="AE64" s="17"/>
      <c r="AF64" s="17"/>
      <c r="AG64" s="17"/>
      <c r="AH64" s="17"/>
      <c r="AI64" s="17"/>
      <c r="AJ64" s="17"/>
      <c r="AK64" s="17"/>
      <c r="AL64" s="17"/>
    </row>
    <row r="65" spans="1:38" ht="14.25" customHeight="1">
      <c r="A65" s="77"/>
      <c r="B65" s="17"/>
      <c r="C65" s="17"/>
      <c r="D65" s="17"/>
      <c r="E65" s="17"/>
      <c r="F65" s="17"/>
      <c r="G65" s="17"/>
      <c r="H65" s="17"/>
      <c r="I65" s="17"/>
      <c r="J65" s="17"/>
      <c r="K65" s="17"/>
      <c r="L65" s="17"/>
      <c r="M65" s="17"/>
      <c r="N65" s="17"/>
      <c r="O65" s="17"/>
      <c r="P65" s="17"/>
      <c r="Q65" s="17"/>
      <c r="R65" s="17"/>
      <c r="S65" s="17"/>
      <c r="T65" s="76"/>
      <c r="U65" s="76"/>
      <c r="V65" s="76"/>
      <c r="W65" s="76"/>
      <c r="X65" s="17"/>
      <c r="Y65" s="17"/>
      <c r="Z65" s="17"/>
      <c r="AA65" s="17"/>
      <c r="AB65" s="17"/>
      <c r="AC65" s="17"/>
      <c r="AD65" s="17"/>
      <c r="AE65" s="17"/>
      <c r="AF65" s="17"/>
      <c r="AG65" s="17"/>
      <c r="AH65" s="17"/>
      <c r="AI65" s="17"/>
      <c r="AJ65" s="17"/>
      <c r="AK65" s="17"/>
      <c r="AL65" s="17"/>
    </row>
    <row r="66" spans="1:38" ht="14.25" customHeight="1">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c r="A77" s="30"/>
      <c r="B77" s="30"/>
      <c r="C77" s="30"/>
      <c r="D77" s="30"/>
      <c r="E77" s="30"/>
      <c r="F77" s="7"/>
      <c r="G77" s="7"/>
      <c r="H77" s="7"/>
      <c r="I77" s="7"/>
      <c r="J77" s="7"/>
      <c r="K77" s="7"/>
      <c r="L77" s="7"/>
      <c r="M77" s="7"/>
      <c r="N77" s="7"/>
      <c r="O77" s="7"/>
      <c r="P77" s="7"/>
      <c r="Q77" s="7"/>
      <c r="R77" s="7"/>
      <c r="S77" s="30"/>
      <c r="T77" s="30"/>
      <c r="U77" s="30"/>
      <c r="V77" s="30"/>
      <c r="W77" s="30"/>
    </row>
    <row r="78" spans="1:38" ht="14.25" customHeight="1">
      <c r="A78" s="30"/>
      <c r="B78" s="30"/>
      <c r="C78" s="30"/>
      <c r="D78" s="30"/>
      <c r="E78" s="30"/>
      <c r="F78" s="7"/>
      <c r="G78" s="7"/>
      <c r="H78" s="7"/>
      <c r="I78" s="7"/>
      <c r="J78" s="7"/>
      <c r="K78" s="7"/>
      <c r="L78" s="7"/>
      <c r="M78" s="7"/>
      <c r="N78" s="7"/>
      <c r="O78" s="7"/>
      <c r="P78" s="7"/>
      <c r="Q78" s="7"/>
      <c r="R78" s="7"/>
      <c r="S78" s="30"/>
      <c r="T78" s="30"/>
      <c r="U78" s="30"/>
      <c r="V78" s="30"/>
      <c r="W78" s="30"/>
      <c r="X78" s="17"/>
      <c r="Y78" s="17"/>
      <c r="Z78" s="17"/>
      <c r="AA78" s="17"/>
      <c r="AB78" s="17"/>
      <c r="AC78" s="17"/>
      <c r="AD78" s="17"/>
      <c r="AE78" s="17"/>
      <c r="AF78" s="17"/>
      <c r="AG78" s="17"/>
      <c r="AH78" s="17"/>
      <c r="AI78" s="17"/>
      <c r="AJ78" s="17"/>
      <c r="AK78" s="17"/>
      <c r="AL78" s="17"/>
    </row>
    <row r="79" spans="1:38" ht="138" customHeight="1">
      <c r="A79" s="170" t="s">
        <v>109</v>
      </c>
      <c r="B79" s="171"/>
      <c r="C79" s="171"/>
      <c r="D79" s="171"/>
      <c r="E79" s="171"/>
      <c r="F79" s="171"/>
      <c r="G79" s="171"/>
      <c r="H79" s="171"/>
      <c r="I79" s="171"/>
      <c r="J79" s="171"/>
      <c r="K79" s="171"/>
      <c r="L79" s="171"/>
      <c r="M79" s="171"/>
      <c r="N79" s="171"/>
      <c r="O79" s="171"/>
      <c r="P79" s="171"/>
      <c r="Q79" s="171"/>
      <c r="R79" s="171"/>
      <c r="S79" s="171"/>
      <c r="T79" s="171"/>
      <c r="U79" s="171"/>
      <c r="V79" s="172"/>
      <c r="W79" s="52"/>
      <c r="X79" s="17"/>
      <c r="Y79" s="17"/>
      <c r="Z79" s="17"/>
      <c r="AA79" s="17"/>
      <c r="AB79" s="17"/>
      <c r="AC79" s="17"/>
      <c r="AD79" s="17"/>
      <c r="AE79" s="17"/>
      <c r="AF79" s="17"/>
      <c r="AG79" s="17"/>
      <c r="AH79" s="17"/>
      <c r="AI79" s="17"/>
      <c r="AJ79" s="17"/>
      <c r="AK79" s="17"/>
      <c r="AL79" s="17"/>
    </row>
    <row r="80" spans="1:38" ht="14.25" customHeight="1">
      <c r="A80" s="36"/>
      <c r="B80" s="37"/>
      <c r="C80" s="37"/>
      <c r="D80" s="37"/>
      <c r="E80" s="36"/>
      <c r="F80" s="48"/>
      <c r="G80" s="48"/>
      <c r="H80" s="48"/>
      <c r="I80" s="48"/>
      <c r="J80" s="48"/>
      <c r="K80" s="36"/>
      <c r="L80" s="48"/>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c r="A81" s="30" t="s">
        <v>110</v>
      </c>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c r="A96" s="188" t="s">
        <v>257</v>
      </c>
      <c r="B96" s="180"/>
      <c r="C96" s="181"/>
      <c r="D96" s="30"/>
      <c r="E96" s="188" t="s">
        <v>258</v>
      </c>
      <c r="F96" s="180"/>
      <c r="G96" s="180"/>
      <c r="H96" s="181"/>
      <c r="I96" s="7"/>
      <c r="J96" s="189" t="s">
        <v>259</v>
      </c>
      <c r="K96" s="180"/>
      <c r="L96" s="180"/>
      <c r="M96" s="180"/>
      <c r="N96" s="181"/>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14.25" customHeight="1">
      <c r="A97" s="182"/>
      <c r="B97" s="183"/>
      <c r="C97" s="184"/>
      <c r="D97" s="30"/>
      <c r="E97" s="182"/>
      <c r="F97" s="183"/>
      <c r="G97" s="183"/>
      <c r="H97" s="184"/>
      <c r="I97" s="7"/>
      <c r="J97" s="182"/>
      <c r="K97" s="183"/>
      <c r="L97" s="183"/>
      <c r="M97" s="183"/>
      <c r="N97" s="184"/>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38" ht="22.5" customHeight="1">
      <c r="A98" s="77"/>
      <c r="B98" s="77"/>
      <c r="C98" s="77"/>
      <c r="D98" s="77"/>
      <c r="E98" s="77"/>
      <c r="F98" s="77"/>
      <c r="G98" s="77"/>
      <c r="H98" s="77"/>
      <c r="I98" s="77"/>
      <c r="J98" s="77"/>
      <c r="K98" s="77"/>
      <c r="L98" s="77"/>
      <c r="M98" s="77"/>
      <c r="N98" s="77"/>
      <c r="O98" s="77"/>
      <c r="P98" s="77"/>
      <c r="Q98" s="77"/>
      <c r="R98" s="77"/>
      <c r="S98" s="77"/>
      <c r="T98" s="77"/>
      <c r="U98" s="77"/>
      <c r="V98" s="77"/>
      <c r="W98" s="30"/>
      <c r="X98" s="17"/>
      <c r="Y98" s="17"/>
      <c r="Z98" s="17"/>
      <c r="AA98" s="17"/>
      <c r="AB98" s="17"/>
      <c r="AC98" s="17"/>
      <c r="AD98" s="17"/>
      <c r="AE98" s="17"/>
      <c r="AF98" s="17"/>
      <c r="AG98" s="17"/>
      <c r="AH98" s="17"/>
      <c r="AI98" s="17"/>
      <c r="AJ98" s="17"/>
      <c r="AK98" s="17"/>
      <c r="AL98" s="17"/>
    </row>
    <row r="99" spans="1:38" ht="165.75" customHeight="1">
      <c r="A99" s="174" t="s">
        <v>111</v>
      </c>
      <c r="B99" s="171"/>
      <c r="C99" s="171"/>
      <c r="D99" s="171"/>
      <c r="E99" s="171"/>
      <c r="F99" s="171"/>
      <c r="G99" s="171"/>
      <c r="H99" s="171"/>
      <c r="I99" s="171"/>
      <c r="J99" s="171"/>
      <c r="K99" s="171"/>
      <c r="L99" s="171"/>
      <c r="M99" s="171"/>
      <c r="N99" s="171"/>
      <c r="O99" s="171"/>
      <c r="P99" s="171"/>
      <c r="Q99" s="171"/>
      <c r="R99" s="171"/>
      <c r="S99" s="171"/>
      <c r="T99" s="171"/>
      <c r="U99" s="171"/>
      <c r="V99" s="172"/>
      <c r="W99" s="52"/>
      <c r="X99" s="17"/>
      <c r="Y99" s="17"/>
      <c r="Z99" s="17"/>
      <c r="AA99" s="17"/>
      <c r="AB99" s="17"/>
      <c r="AC99" s="17"/>
      <c r="AD99" s="17"/>
      <c r="AE99" s="17"/>
      <c r="AF99" s="17"/>
      <c r="AG99" s="17"/>
      <c r="AH99" s="17"/>
      <c r="AI99" s="17"/>
      <c r="AJ99" s="17"/>
      <c r="AK99" s="17"/>
      <c r="AL99" s="17"/>
    </row>
    <row r="100" spans="1:38" ht="22.5" customHeight="1">
      <c r="A100" s="174" t="s">
        <v>112</v>
      </c>
      <c r="B100" s="171"/>
      <c r="C100" s="171"/>
      <c r="D100" s="171"/>
      <c r="E100" s="171"/>
      <c r="F100" s="171"/>
      <c r="G100" s="171"/>
      <c r="H100" s="171"/>
      <c r="I100" s="171"/>
      <c r="J100" s="171"/>
      <c r="K100" s="171"/>
      <c r="L100" s="171"/>
      <c r="M100" s="171"/>
      <c r="N100" s="171"/>
      <c r="O100" s="171"/>
      <c r="P100" s="171"/>
      <c r="Q100" s="171"/>
      <c r="R100" s="171"/>
      <c r="S100" s="171"/>
      <c r="T100" s="171"/>
      <c r="U100" s="171"/>
      <c r="V100" s="172"/>
      <c r="W100" s="52"/>
      <c r="X100" s="17"/>
      <c r="Y100" s="17"/>
      <c r="Z100" s="17"/>
      <c r="AA100" s="17"/>
      <c r="AB100" s="17"/>
      <c r="AC100" s="17"/>
      <c r="AD100" s="17"/>
      <c r="AE100" s="17"/>
      <c r="AF100" s="17"/>
      <c r="AG100" s="17"/>
      <c r="AH100" s="17"/>
      <c r="AI100" s="17"/>
      <c r="AJ100" s="17"/>
      <c r="AK100" s="17"/>
      <c r="AL100" s="17"/>
    </row>
    <row r="101" spans="1:38" ht="14.25" customHeight="1">
      <c r="A101" s="7"/>
      <c r="B101" s="7"/>
      <c r="C101" s="7"/>
      <c r="D101" s="7"/>
      <c r="E101" s="7"/>
      <c r="F101" s="7"/>
      <c r="G101" s="7"/>
      <c r="H101" s="7"/>
      <c r="I101" s="7"/>
      <c r="J101" s="7"/>
      <c r="K101" s="7"/>
      <c r="L101" s="7"/>
      <c r="M101" s="7"/>
      <c r="N101" s="7"/>
      <c r="O101" s="7"/>
      <c r="P101" s="7"/>
      <c r="Q101" s="7"/>
      <c r="R101" s="7"/>
    </row>
    <row r="102" spans="1:38" ht="14.25" customHeight="1">
      <c r="A102" s="37" t="s">
        <v>2</v>
      </c>
      <c r="B102" s="37" t="s">
        <v>6</v>
      </c>
      <c r="C102" s="37" t="s">
        <v>101</v>
      </c>
      <c r="D102" s="37" t="s">
        <v>45</v>
      </c>
      <c r="E102" s="37" t="s">
        <v>102</v>
      </c>
      <c r="F102" s="56">
        <v>41456</v>
      </c>
      <c r="G102" s="56">
        <v>41487</v>
      </c>
      <c r="H102" s="56">
        <v>41518</v>
      </c>
      <c r="I102" s="56">
        <v>41548</v>
      </c>
      <c r="J102" s="56">
        <v>41579</v>
      </c>
      <c r="K102" s="56">
        <v>41609</v>
      </c>
      <c r="L102" s="56">
        <v>41640</v>
      </c>
      <c r="M102" s="56">
        <v>41671</v>
      </c>
      <c r="N102" s="56">
        <v>41699</v>
      </c>
      <c r="O102" s="56">
        <v>41730</v>
      </c>
      <c r="P102" s="56">
        <v>41760</v>
      </c>
      <c r="Q102" s="56">
        <v>41791</v>
      </c>
      <c r="R102" s="74"/>
      <c r="S102" s="59"/>
      <c r="T102" s="59"/>
      <c r="U102" s="59"/>
      <c r="V102" s="59"/>
      <c r="W102" s="59"/>
      <c r="X102" s="59"/>
      <c r="Y102" s="59"/>
      <c r="Z102" s="59"/>
      <c r="AA102" s="59"/>
      <c r="AB102" s="59"/>
      <c r="AC102" s="59"/>
      <c r="AD102" s="59"/>
      <c r="AE102" s="59"/>
      <c r="AF102" s="59"/>
      <c r="AG102" s="59"/>
      <c r="AH102" s="59"/>
      <c r="AI102" s="59"/>
      <c r="AJ102" s="59"/>
      <c r="AK102" s="59"/>
      <c r="AL102" s="59"/>
    </row>
    <row r="103" spans="1:38" ht="14.25" customHeight="1">
      <c r="A103" s="37"/>
      <c r="B103" s="37"/>
      <c r="C103" s="37"/>
      <c r="D103" s="48"/>
      <c r="E103" s="74"/>
      <c r="F103" s="74"/>
      <c r="G103" s="74"/>
      <c r="H103" s="74"/>
      <c r="I103" s="74"/>
      <c r="J103" s="74"/>
      <c r="K103" s="74"/>
      <c r="L103" s="74"/>
      <c r="M103" s="74"/>
      <c r="N103" s="74"/>
      <c r="O103" s="74"/>
      <c r="P103" s="74"/>
      <c r="Q103" s="74"/>
      <c r="R103" s="57" t="s">
        <v>103</v>
      </c>
      <c r="S103" s="59"/>
      <c r="T103" s="59"/>
      <c r="U103" s="59"/>
      <c r="V103" s="59"/>
      <c r="W103" s="59"/>
      <c r="X103" s="59"/>
      <c r="Y103" s="59"/>
      <c r="Z103" s="59"/>
      <c r="AA103" s="59"/>
      <c r="AB103" s="59"/>
      <c r="AC103" s="59"/>
      <c r="AD103" s="59"/>
      <c r="AE103" s="59"/>
      <c r="AF103" s="59"/>
      <c r="AG103" s="59"/>
      <c r="AH103" s="59"/>
      <c r="AI103" s="59"/>
      <c r="AJ103" s="59"/>
      <c r="AK103" s="59"/>
      <c r="AL103" s="59"/>
    </row>
    <row r="104" spans="1:38" ht="14.25" customHeight="1">
      <c r="A104" s="16" t="s">
        <v>58</v>
      </c>
      <c r="B104" s="16" t="s">
        <v>107</v>
      </c>
      <c r="C104" s="16" t="s">
        <v>44</v>
      </c>
      <c r="D104" s="16" t="s">
        <v>46</v>
      </c>
      <c r="E104" s="16" t="s">
        <v>47</v>
      </c>
      <c r="F104" s="61">
        <f>SUMIFS('Data Repository Table'!$J:$J,'Data Repository Table'!$B:$B,'Economic Cost Analysis'!$C104,'Data Repository Table'!$G:$G,'Economic Cost Analysis'!$D104,'Data Repository Table'!$H:$H,'Economic Cost Analysis'!$E104,'Data Repository Table'!$D:$D,'Economic Cost Analysis'!F$102,'Data Repository Table'!$A:$A,"Financial Budget")</f>
        <v>7410373.1595889162</v>
      </c>
      <c r="G104" s="61">
        <f>SUMIFS('Data Repository Table'!$J:$J,'Data Repository Table'!$B:$B,'Economic Cost Analysis'!$C104,'Data Repository Table'!$G:$G,'Economic Cost Analysis'!$D104,'Data Repository Table'!$H:$H,'Economic Cost Analysis'!$E104,'Data Repository Table'!$D:$D,'Economic Cost Analysis'!G$102,'Data Repository Table'!$A:$A,"Financial Budget")</f>
        <v>7850476.4656415386</v>
      </c>
      <c r="H104" s="61">
        <f>SUMIFS('Data Repository Table'!$J:$J,'Data Repository Table'!$B:$B,'Economic Cost Analysis'!$C104,'Data Repository Table'!$G:$G,'Economic Cost Analysis'!$D104,'Data Repository Table'!$H:$H,'Economic Cost Analysis'!$E104,'Data Repository Table'!$D:$D,'Economic Cost Analysis'!H$102,'Data Repository Table'!$A:$A,"Financial Budget")</f>
        <v>8227637.0640847692</v>
      </c>
      <c r="I104" s="61">
        <f>SUMIFS('Data Repository Table'!$J:$J,'Data Repository Table'!$B:$B,'Economic Cost Analysis'!$C104,'Data Repository Table'!$G:$G,'Economic Cost Analysis'!$D104,'Data Repository Table'!$H:$H,'Economic Cost Analysis'!$E104,'Data Repository Table'!$D:$D,'Economic Cost Analysis'!I$102,'Data Repository Table'!$A:$A,"Financial Budget")</f>
        <v>9145016.7506108191</v>
      </c>
      <c r="J104" s="61">
        <f>SUMIFS('Data Repository Table'!$J:$J,'Data Repository Table'!$B:$B,'Economic Cost Analysis'!$C104,'Data Repository Table'!$G:$G,'Economic Cost Analysis'!$D104,'Data Repository Table'!$H:$H,'Economic Cost Analysis'!$E104,'Data Repository Table'!$D:$D,'Economic Cost Analysis'!J$102,'Data Repository Table'!$A:$A,"Financial Budget")</f>
        <v>9402188.5510709453</v>
      </c>
      <c r="K104" s="61">
        <f>SUMIFS('Data Repository Table'!$J:$J,'Data Repository Table'!$B:$B,'Economic Cost Analysis'!$C104,'Data Repository Table'!$G:$G,'Economic Cost Analysis'!$D104,'Data Repository Table'!$H:$H,'Economic Cost Analysis'!$E104,'Data Repository Table'!$D:$D,'Economic Cost Analysis'!K$102,'Data Repository Table'!$A:$A,"Financial Budget")</f>
        <v>5657148.4858589098</v>
      </c>
      <c r="L104" s="61">
        <f>SUMIFS('Data Repository Table'!$J:$J,'Data Repository Table'!$B:$B,'Economic Cost Analysis'!$C104,'Data Repository Table'!$G:$G,'Economic Cost Analysis'!$D104,'Data Repository Table'!$H:$H,'Economic Cost Analysis'!$E104,'Data Repository Table'!$D:$D,'Economic Cost Analysis'!L$102,'Data Repository Table'!$A:$A,"Financial Budget")</f>
        <v>5707330.1074812328</v>
      </c>
      <c r="M104" s="61">
        <f>SUMIFS('Data Repository Table'!$J:$J,'Data Repository Table'!$B:$B,'Economic Cost Analysis'!$C104,'Data Repository Table'!$G:$G,'Economic Cost Analysis'!$D104,'Data Repository Table'!$H:$H,'Economic Cost Analysis'!$E104,'Data Repository Table'!$D:$D,'Economic Cost Analysis'!M$102,'Data Repository Table'!$A:$A,"Financial Budget")</f>
        <v>5770755.1285519302</v>
      </c>
      <c r="N104" s="61">
        <f>SUMIFS('Data Repository Table'!$J:$J,'Data Repository Table'!$B:$B,'Economic Cost Analysis'!$C104,'Data Repository Table'!$G:$G,'Economic Cost Analysis'!$D104,'Data Repository Table'!$H:$H,'Economic Cost Analysis'!$E104,'Data Repository Table'!$D:$D,'Economic Cost Analysis'!N$102,'Data Repository Table'!$A:$A,"Financial Budget")</f>
        <v>6200943.6717096576</v>
      </c>
      <c r="O104" s="61">
        <f>SUMIFS('Data Repository Table'!$J:$J,'Data Repository Table'!$B:$B,'Economic Cost Analysis'!$C104,'Data Repository Table'!$G:$G,'Economic Cost Analysis'!$D104,'Data Repository Table'!$H:$H,'Economic Cost Analysis'!$E104,'Data Repository Table'!$D:$D,'Economic Cost Analysis'!O$102,'Data Repository Table'!$A:$A,"Financial Budget")</f>
        <v>5865501.3107279064</v>
      </c>
      <c r="P104" s="61">
        <f>SUMIFS('Data Repository Table'!$J:$J,'Data Repository Table'!$B:$B,'Economic Cost Analysis'!$C104,'Data Repository Table'!$G:$G,'Economic Cost Analysis'!$D104,'Data Repository Table'!$H:$H,'Economic Cost Analysis'!$E104,'Data Repository Table'!$D:$D,'Economic Cost Analysis'!P$102,'Data Repository Table'!$A:$A,"Financial Budget")</f>
        <v>6536462.6184871849</v>
      </c>
      <c r="Q104" s="61">
        <f>SUMIFS('Data Repository Table'!$J:$J,'Data Repository Table'!$B:$B,'Economic Cost Analysis'!$C104,'Data Repository Table'!$G:$G,'Economic Cost Analysis'!$D104,'Data Repository Table'!$H:$H,'Economic Cost Analysis'!$E104,'Data Repository Table'!$D:$D,'Economic Cost Analysis'!Q$102,'Data Repository Table'!$A:$A,"Financial Budget")</f>
        <v>5470028.3066542372</v>
      </c>
      <c r="R104" s="61"/>
      <c r="S104" s="161"/>
    </row>
    <row r="105" spans="1:38" ht="14.25" customHeight="1">
      <c r="A105" s="16" t="s">
        <v>58</v>
      </c>
      <c r="B105" s="16" t="s">
        <v>107</v>
      </c>
      <c r="C105" s="16" t="s">
        <v>44</v>
      </c>
      <c r="D105" s="16" t="s">
        <v>48</v>
      </c>
      <c r="E105" s="16" t="s">
        <v>49</v>
      </c>
      <c r="F105" s="61">
        <f>SUMIFS('Data Repository Table'!$J:$J,'Data Repository Table'!$B:$B,'Economic Cost Analysis'!$C105,'Data Repository Table'!$G:$G,'Economic Cost Analysis'!$D105,'Data Repository Table'!$H:$H,'Economic Cost Analysis'!$E105,'Data Repository Table'!$D:$D,'Economic Cost Analysis'!F$102,'Data Repository Table'!$A:$A,"Financial Budget")</f>
        <v>3702858.0392258596</v>
      </c>
      <c r="G105" s="61">
        <f>SUMIFS('Data Repository Table'!$J:$J,'Data Repository Table'!$B:$B,'Economic Cost Analysis'!$C105,'Data Repository Table'!$G:$G,'Economic Cost Analysis'!$D105,'Data Repository Table'!$H:$H,'Economic Cost Analysis'!$E105,'Data Repository Table'!$D:$D,'Economic Cost Analysis'!G$102,'Data Repository Table'!$A:$A,"Financial Budget")</f>
        <v>3904628.4830790581</v>
      </c>
      <c r="H105" s="61">
        <f>SUMIFS('Data Repository Table'!$J:$J,'Data Repository Table'!$B:$B,'Economic Cost Analysis'!$C105,'Data Repository Table'!$G:$G,'Economic Cost Analysis'!$D105,'Data Repository Table'!$H:$H,'Economic Cost Analysis'!$E105,'Data Repository Table'!$D:$D,'Economic Cost Analysis'!H$102,'Data Repository Table'!$A:$A,"Financial Budget")</f>
        <v>4149212.1506632119</v>
      </c>
      <c r="I105" s="61">
        <f>SUMIFS('Data Repository Table'!$J:$J,'Data Repository Table'!$B:$B,'Economic Cost Analysis'!$C105,'Data Repository Table'!$G:$G,'Economic Cost Analysis'!$D105,'Data Repository Table'!$H:$H,'Economic Cost Analysis'!$E105,'Data Repository Table'!$D:$D,'Economic Cost Analysis'!I$102,'Data Repository Table'!$A:$A,"Financial Budget")</f>
        <v>4527914.3323927717</v>
      </c>
      <c r="J105" s="61">
        <f>SUMIFS('Data Repository Table'!$J:$J,'Data Repository Table'!$B:$B,'Economic Cost Analysis'!$C105,'Data Repository Table'!$G:$G,'Economic Cost Analysis'!$D105,'Data Repository Table'!$H:$H,'Economic Cost Analysis'!$E105,'Data Repository Table'!$D:$D,'Economic Cost Analysis'!J$102,'Data Repository Table'!$A:$A,"Financial Budget")</f>
        <v>4595025.8539676033</v>
      </c>
      <c r="K105" s="61">
        <f>SUMIFS('Data Repository Table'!$J:$J,'Data Repository Table'!$B:$B,'Economic Cost Analysis'!$C105,'Data Repository Table'!$G:$G,'Economic Cost Analysis'!$D105,'Data Repository Table'!$H:$H,'Economic Cost Analysis'!$E105,'Data Repository Table'!$D:$D,'Economic Cost Analysis'!K$102,'Data Repository Table'!$A:$A,"Financial Budget")</f>
        <v>2907880.0237676678</v>
      </c>
      <c r="L105" s="61">
        <f>SUMIFS('Data Repository Table'!$J:$J,'Data Repository Table'!$B:$B,'Economic Cost Analysis'!$C105,'Data Repository Table'!$G:$G,'Economic Cost Analysis'!$D105,'Data Repository Table'!$H:$H,'Economic Cost Analysis'!$E105,'Data Repository Table'!$D:$D,'Economic Cost Analysis'!L$102,'Data Repository Table'!$A:$A,"Financial Budget")</f>
        <v>2914530.9790495913</v>
      </c>
      <c r="M105" s="61">
        <f>SUMIFS('Data Repository Table'!$J:$J,'Data Repository Table'!$B:$B,'Economic Cost Analysis'!$C105,'Data Repository Table'!$G:$G,'Economic Cost Analysis'!$D105,'Data Repository Table'!$H:$H,'Economic Cost Analysis'!$E105,'Data Repository Table'!$D:$D,'Economic Cost Analysis'!M$102,'Data Repository Table'!$A:$A,"Financial Budget")</f>
        <v>2943321.4631723547</v>
      </c>
      <c r="N105" s="61">
        <f>SUMIFS('Data Repository Table'!$J:$J,'Data Repository Table'!$B:$B,'Economic Cost Analysis'!$C105,'Data Repository Table'!$G:$G,'Economic Cost Analysis'!$D105,'Data Repository Table'!$H:$H,'Economic Cost Analysis'!$E105,'Data Repository Table'!$D:$D,'Economic Cost Analysis'!N$102,'Data Repository Table'!$A:$A,"Financial Budget")</f>
        <v>3217660.1686767587</v>
      </c>
      <c r="O105" s="61">
        <f>SUMIFS('Data Repository Table'!$J:$J,'Data Repository Table'!$B:$B,'Economic Cost Analysis'!$C105,'Data Repository Table'!$G:$G,'Economic Cost Analysis'!$D105,'Data Repository Table'!$H:$H,'Economic Cost Analysis'!$E105,'Data Repository Table'!$D:$D,'Economic Cost Analysis'!O$102,'Data Repository Table'!$A:$A,"Financial Budget")</f>
        <v>2899192.9332085801</v>
      </c>
      <c r="P105" s="61">
        <f>SUMIFS('Data Repository Table'!$J:$J,'Data Repository Table'!$B:$B,'Economic Cost Analysis'!$C105,'Data Repository Table'!$G:$G,'Economic Cost Analysis'!$D105,'Data Repository Table'!$H:$H,'Economic Cost Analysis'!$E105,'Data Repository Table'!$D:$D,'Economic Cost Analysis'!P$102,'Data Repository Table'!$A:$A,"Financial Budget")</f>
        <v>3384855.1370801763</v>
      </c>
      <c r="Q105" s="61">
        <f>SUMIFS('Data Repository Table'!$J:$J,'Data Repository Table'!$B:$B,'Economic Cost Analysis'!$C105,'Data Repository Table'!$G:$G,'Economic Cost Analysis'!$D105,'Data Repository Table'!$H:$H,'Economic Cost Analysis'!$E105,'Data Repository Table'!$D:$D,'Economic Cost Analysis'!Q$102,'Data Repository Table'!$A:$A,"Financial Budget")</f>
        <v>3064827.6737993462</v>
      </c>
      <c r="R105" s="61"/>
    </row>
    <row r="106" spans="1:38" ht="14.25" customHeight="1">
      <c r="A106" s="16" t="s">
        <v>58</v>
      </c>
      <c r="B106" s="16" t="s">
        <v>107</v>
      </c>
      <c r="C106" s="16" t="s">
        <v>44</v>
      </c>
      <c r="D106" s="16" t="s">
        <v>48</v>
      </c>
      <c r="E106" s="16" t="s">
        <v>50</v>
      </c>
      <c r="F106" s="61">
        <f>SUMIFS('Data Repository Table'!$J:$J,'Data Repository Table'!$B:$B,'Economic Cost Analysis'!$C106,'Data Repository Table'!$G:$G,'Economic Cost Analysis'!$D106,'Data Repository Table'!$H:$H,'Economic Cost Analysis'!$E106,'Data Repository Table'!$D:$D,'Economic Cost Analysis'!F$102,'Data Repository Table'!$A:$A,"Financial Budget")</f>
        <v>3468791.8411386055</v>
      </c>
      <c r="G106" s="61">
        <f>SUMIFS('Data Repository Table'!$J:$J,'Data Repository Table'!$B:$B,'Economic Cost Analysis'!$C106,'Data Repository Table'!$G:$G,'Economic Cost Analysis'!$D106,'Data Repository Table'!$H:$H,'Economic Cost Analysis'!$E106,'Data Repository Table'!$D:$D,'Economic Cost Analysis'!G$102,'Data Repository Table'!$A:$A,"Financial Budget")</f>
        <v>3910167.3939146623</v>
      </c>
      <c r="H106" s="61">
        <f>SUMIFS('Data Repository Table'!$J:$J,'Data Repository Table'!$B:$B,'Economic Cost Analysis'!$C106,'Data Repository Table'!$G:$G,'Economic Cost Analysis'!$D106,'Data Repository Table'!$H:$H,'Economic Cost Analysis'!$E106,'Data Repository Table'!$D:$D,'Economic Cost Analysis'!H$102,'Data Repository Table'!$A:$A,"Financial Budget")</f>
        <v>4019733.9348969432</v>
      </c>
      <c r="I106" s="61">
        <f>SUMIFS('Data Repository Table'!$J:$J,'Data Repository Table'!$B:$B,'Economic Cost Analysis'!$C106,'Data Repository Table'!$G:$G,'Economic Cost Analysis'!$D106,'Data Repository Table'!$H:$H,'Economic Cost Analysis'!$E106,'Data Repository Table'!$D:$D,'Economic Cost Analysis'!I$102,'Data Repository Table'!$A:$A,"Financial Budget")</f>
        <v>4600898.1998925097</v>
      </c>
      <c r="J106" s="61">
        <f>SUMIFS('Data Repository Table'!$J:$J,'Data Repository Table'!$B:$B,'Economic Cost Analysis'!$C106,'Data Repository Table'!$G:$G,'Economic Cost Analysis'!$D106,'Data Repository Table'!$H:$H,'Economic Cost Analysis'!$E106,'Data Repository Table'!$D:$D,'Economic Cost Analysis'!J$102,'Data Repository Table'!$A:$A,"Financial Budget")</f>
        <v>4329191.466729641</v>
      </c>
      <c r="K106" s="61">
        <f>SUMIFS('Data Repository Table'!$J:$J,'Data Repository Table'!$B:$B,'Economic Cost Analysis'!$C106,'Data Repository Table'!$G:$G,'Economic Cost Analysis'!$D106,'Data Repository Table'!$H:$H,'Economic Cost Analysis'!$E106,'Data Repository Table'!$D:$D,'Economic Cost Analysis'!K$102,'Data Repository Table'!$A:$A,"Financial Budget")</f>
        <v>2886240.0374634834</v>
      </c>
      <c r="L106" s="61">
        <f>SUMIFS('Data Repository Table'!$J:$J,'Data Repository Table'!$B:$B,'Economic Cost Analysis'!$C106,'Data Repository Table'!$G:$G,'Economic Cost Analysis'!$D106,'Data Repository Table'!$H:$H,'Economic Cost Analysis'!$E106,'Data Repository Table'!$D:$D,'Economic Cost Analysis'!L$102,'Data Repository Table'!$A:$A,"Financial Budget")</f>
        <v>2856194.0087494198</v>
      </c>
      <c r="M106" s="61">
        <f>SUMIFS('Data Repository Table'!$J:$J,'Data Repository Table'!$B:$B,'Economic Cost Analysis'!$C106,'Data Repository Table'!$G:$G,'Economic Cost Analysis'!$D106,'Data Repository Table'!$H:$H,'Economic Cost Analysis'!$E106,'Data Repository Table'!$D:$D,'Economic Cost Analysis'!M$102,'Data Repository Table'!$A:$A,"Financial Budget")</f>
        <v>2807459.9604355572</v>
      </c>
      <c r="N106" s="61">
        <f>SUMIFS('Data Repository Table'!$J:$J,'Data Repository Table'!$B:$B,'Economic Cost Analysis'!$C106,'Data Repository Table'!$G:$G,'Economic Cost Analysis'!$D106,'Data Repository Table'!$H:$H,'Economic Cost Analysis'!$E106,'Data Repository Table'!$D:$D,'Economic Cost Analysis'!N$102,'Data Repository Table'!$A:$A,"Financial Budget")</f>
        <v>3086974.9961602269</v>
      </c>
      <c r="O106" s="61">
        <f>SUMIFS('Data Repository Table'!$J:$J,'Data Repository Table'!$B:$B,'Economic Cost Analysis'!$C106,'Data Repository Table'!$G:$G,'Economic Cost Analysis'!$D106,'Data Repository Table'!$H:$H,'Economic Cost Analysis'!$E106,'Data Repository Table'!$D:$D,'Economic Cost Analysis'!O$102,'Data Repository Table'!$A:$A,"Financial Budget")</f>
        <v>2875769.9609229807</v>
      </c>
      <c r="P106" s="61">
        <f>SUMIFS('Data Repository Table'!$J:$J,'Data Repository Table'!$B:$B,'Economic Cost Analysis'!$C106,'Data Repository Table'!$G:$G,'Economic Cost Analysis'!$D106,'Data Repository Table'!$H:$H,'Economic Cost Analysis'!$E106,'Data Repository Table'!$D:$D,'Economic Cost Analysis'!P$102,'Data Repository Table'!$A:$A,"Financial Budget")</f>
        <v>3196136.0591219249</v>
      </c>
      <c r="Q106" s="61">
        <f>SUMIFS('Data Repository Table'!$J:$J,'Data Repository Table'!$B:$B,'Economic Cost Analysis'!$C106,'Data Repository Table'!$G:$G,'Economic Cost Analysis'!$D106,'Data Repository Table'!$H:$H,'Economic Cost Analysis'!$E106,'Data Repository Table'!$D:$D,'Economic Cost Analysis'!Q$102,'Data Repository Table'!$A:$A,"Financial Budget")</f>
        <v>2887114.142416215</v>
      </c>
      <c r="R106" s="61"/>
    </row>
    <row r="107" spans="1:38" ht="14.25" customHeight="1">
      <c r="A107" s="16" t="s">
        <v>58</v>
      </c>
      <c r="B107" s="16" t="s">
        <v>107</v>
      </c>
      <c r="C107" s="16" t="s">
        <v>44</v>
      </c>
      <c r="D107" s="16" t="s">
        <v>51</v>
      </c>
      <c r="E107" s="16" t="s">
        <v>52</v>
      </c>
      <c r="F107" s="61">
        <f>SUMIFS('Data Repository Table'!$J:$J,'Data Repository Table'!$B:$B,'Economic Cost Analysis'!$C107,'Data Repository Table'!$G:$G,'Economic Cost Analysis'!$D107,'Data Repository Table'!$H:$H,'Economic Cost Analysis'!$E107,'Data Repository Table'!$D:$D,'Economic Cost Analysis'!F$102,'Data Repository Table'!$A:$A,"Financial Budget")</f>
        <v>3052923.7543166084</v>
      </c>
      <c r="G107" s="61">
        <f>SUMIFS('Data Repository Table'!$J:$J,'Data Repository Table'!$B:$B,'Economic Cost Analysis'!$C107,'Data Repository Table'!$G:$G,'Economic Cost Analysis'!$D107,'Data Repository Table'!$H:$H,'Economic Cost Analysis'!$E107,'Data Repository Table'!$D:$D,'Economic Cost Analysis'!G$102,'Data Repository Table'!$A:$A,"Financial Budget")</f>
        <v>3161391.6213462814</v>
      </c>
      <c r="H107" s="61">
        <f>SUMIFS('Data Repository Table'!$J:$J,'Data Repository Table'!$B:$B,'Economic Cost Analysis'!$C107,'Data Repository Table'!$G:$G,'Economic Cost Analysis'!$D107,'Data Repository Table'!$H:$H,'Economic Cost Analysis'!$E107,'Data Repository Table'!$D:$D,'Economic Cost Analysis'!H$102,'Data Repository Table'!$A:$A,"Financial Budget")</f>
        <v>3394239.6040163897</v>
      </c>
      <c r="I107" s="61">
        <f>SUMIFS('Data Repository Table'!$J:$J,'Data Repository Table'!$B:$B,'Economic Cost Analysis'!$C107,'Data Repository Table'!$G:$G,'Economic Cost Analysis'!$D107,'Data Repository Table'!$H:$H,'Economic Cost Analysis'!$E107,'Data Repository Table'!$D:$D,'Economic Cost Analysis'!I$102,'Data Repository Table'!$A:$A,"Financial Budget")</f>
        <v>3628325.0596976532</v>
      </c>
      <c r="J107" s="61">
        <f>SUMIFS('Data Repository Table'!$J:$J,'Data Repository Table'!$B:$B,'Economic Cost Analysis'!$C107,'Data Repository Table'!$G:$G,'Economic Cost Analysis'!$D107,'Data Repository Table'!$H:$H,'Economic Cost Analysis'!$E107,'Data Repository Table'!$D:$D,'Economic Cost Analysis'!J$102,'Data Repository Table'!$A:$A,"Financial Budget")</f>
        <v>3679629.3126392504</v>
      </c>
      <c r="K107" s="61">
        <f>SUMIFS('Data Repository Table'!$J:$J,'Data Repository Table'!$B:$B,'Economic Cost Analysis'!$C107,'Data Repository Table'!$G:$G,'Economic Cost Analysis'!$D107,'Data Repository Table'!$H:$H,'Economic Cost Analysis'!$E107,'Data Repository Table'!$D:$D,'Economic Cost Analysis'!K$102,'Data Repository Table'!$A:$A,"Financial Budget")</f>
        <v>2294218.212138772</v>
      </c>
      <c r="L107" s="61">
        <f>SUMIFS('Data Repository Table'!$J:$J,'Data Repository Table'!$B:$B,'Economic Cost Analysis'!$C107,'Data Repository Table'!$G:$G,'Economic Cost Analysis'!$D107,'Data Repository Table'!$H:$H,'Economic Cost Analysis'!$E107,'Data Repository Table'!$D:$D,'Economic Cost Analysis'!L$102,'Data Repository Table'!$A:$A,"Financial Budget")</f>
        <v>2316886.0728902649</v>
      </c>
      <c r="M107" s="61">
        <f>SUMIFS('Data Repository Table'!$J:$J,'Data Repository Table'!$B:$B,'Economic Cost Analysis'!$C107,'Data Repository Table'!$G:$G,'Economic Cost Analysis'!$D107,'Data Repository Table'!$H:$H,'Economic Cost Analysis'!$E107,'Data Repository Table'!$D:$D,'Economic Cost Analysis'!M$102,'Data Repository Table'!$A:$A,"Financial Budget")</f>
        <v>2510834.5242147222</v>
      </c>
      <c r="N107" s="61">
        <f>SUMIFS('Data Repository Table'!$J:$J,'Data Repository Table'!$B:$B,'Economic Cost Analysis'!$C107,'Data Repository Table'!$G:$G,'Economic Cost Analysis'!$D107,'Data Repository Table'!$H:$H,'Economic Cost Analysis'!$E107,'Data Repository Table'!$D:$D,'Economic Cost Analysis'!N$102,'Data Repository Table'!$A:$A,"Financial Budget")</f>
        <v>2522137.9682701197</v>
      </c>
      <c r="O107" s="61">
        <f>SUMIFS('Data Repository Table'!$J:$J,'Data Repository Table'!$B:$B,'Economic Cost Analysis'!$C107,'Data Repository Table'!$G:$G,'Economic Cost Analysis'!$D107,'Data Repository Table'!$H:$H,'Economic Cost Analysis'!$E107,'Data Repository Table'!$D:$D,'Economic Cost Analysis'!O$102,'Data Repository Table'!$A:$A,"Financial Budget")</f>
        <v>2294926.1936724763</v>
      </c>
      <c r="P107" s="61">
        <f>SUMIFS('Data Repository Table'!$J:$J,'Data Repository Table'!$B:$B,'Economic Cost Analysis'!$C107,'Data Repository Table'!$G:$G,'Economic Cost Analysis'!$D107,'Data Repository Table'!$H:$H,'Economic Cost Analysis'!$E107,'Data Repository Table'!$D:$D,'Economic Cost Analysis'!P$102,'Data Repository Table'!$A:$A,"Financial Budget")</f>
        <v>2796653.6813710229</v>
      </c>
      <c r="Q107" s="61">
        <f>SUMIFS('Data Repository Table'!$J:$J,'Data Repository Table'!$B:$B,'Economic Cost Analysis'!$C107,'Data Repository Table'!$G:$G,'Economic Cost Analysis'!$D107,'Data Repository Table'!$H:$H,'Economic Cost Analysis'!$E107,'Data Repository Table'!$D:$D,'Economic Cost Analysis'!Q$102,'Data Repository Table'!$A:$A,"Financial Budget")</f>
        <v>2366747.1334291021</v>
      </c>
      <c r="R107" s="61"/>
    </row>
    <row r="108" spans="1:38" ht="14.25" customHeight="1">
      <c r="A108" s="16" t="s">
        <v>58</v>
      </c>
      <c r="B108" s="16" t="s">
        <v>107</v>
      </c>
      <c r="C108" s="16" t="s">
        <v>44</v>
      </c>
      <c r="D108" s="16" t="s">
        <v>51</v>
      </c>
      <c r="E108" s="16" t="s">
        <v>53</v>
      </c>
      <c r="F108" s="61">
        <f>SUMIFS('Data Repository Table'!$J:$J,'Data Repository Table'!$B:$B,'Economic Cost Analysis'!$C108,'Data Repository Table'!$G:$G,'Economic Cost Analysis'!$D108,'Data Repository Table'!$H:$H,'Economic Cost Analysis'!$E108,'Data Repository Table'!$D:$D,'Economic Cost Analysis'!F$102,'Data Repository Table'!$A:$A,"Financial Budget")</f>
        <v>1361006.372818087</v>
      </c>
      <c r="G108" s="61">
        <f>SUMIFS('Data Repository Table'!$J:$J,'Data Repository Table'!$B:$B,'Economic Cost Analysis'!$C108,'Data Repository Table'!$G:$G,'Economic Cost Analysis'!$D108,'Data Repository Table'!$H:$H,'Economic Cost Analysis'!$E108,'Data Repository Table'!$D:$D,'Economic Cost Analysis'!G$102,'Data Repository Table'!$A:$A,"Financial Budget")</f>
        <v>1540803.7527127052</v>
      </c>
      <c r="H108" s="61">
        <f>SUMIFS('Data Repository Table'!$J:$J,'Data Repository Table'!$B:$B,'Economic Cost Analysis'!$C108,'Data Repository Table'!$G:$G,'Economic Cost Analysis'!$D108,'Data Repository Table'!$H:$H,'Economic Cost Analysis'!$E108,'Data Repository Table'!$D:$D,'Economic Cost Analysis'!H$102,'Data Repository Table'!$A:$A,"Financial Budget")</f>
        <v>1533870.0330063524</v>
      </c>
      <c r="I108" s="61">
        <f>SUMIFS('Data Repository Table'!$J:$J,'Data Repository Table'!$B:$B,'Economic Cost Analysis'!$C108,'Data Repository Table'!$G:$G,'Economic Cost Analysis'!$D108,'Data Repository Table'!$H:$H,'Economic Cost Analysis'!$E108,'Data Repository Table'!$D:$D,'Economic Cost Analysis'!I$102,'Data Repository Table'!$A:$A,"Financial Budget")</f>
        <v>1922804.3883041467</v>
      </c>
      <c r="J108" s="61">
        <f>SUMIFS('Data Repository Table'!$J:$J,'Data Repository Table'!$B:$B,'Economic Cost Analysis'!$C108,'Data Repository Table'!$G:$G,'Economic Cost Analysis'!$D108,'Data Repository Table'!$H:$H,'Economic Cost Analysis'!$E108,'Data Repository Table'!$D:$D,'Economic Cost Analysis'!J$102,'Data Repository Table'!$A:$A,"Financial Budget")</f>
        <v>2090734.6259080649</v>
      </c>
      <c r="K108" s="61">
        <f>SUMIFS('Data Repository Table'!$J:$J,'Data Repository Table'!$B:$B,'Economic Cost Analysis'!$C108,'Data Repository Table'!$G:$G,'Economic Cost Analysis'!$D108,'Data Repository Table'!$H:$H,'Economic Cost Analysis'!$E108,'Data Repository Table'!$D:$D,'Economic Cost Analysis'!K$102,'Data Repository Table'!$A:$A,"Financial Budget")</f>
        <v>1138371.9567625313</v>
      </c>
      <c r="L108" s="61">
        <f>SUMIFS('Data Repository Table'!$J:$J,'Data Repository Table'!$B:$B,'Economic Cost Analysis'!$C108,'Data Repository Table'!$G:$G,'Economic Cost Analysis'!$D108,'Data Repository Table'!$H:$H,'Economic Cost Analysis'!$E108,'Data Repository Table'!$D:$D,'Economic Cost Analysis'!L$102,'Data Repository Table'!$A:$A,"Financial Budget")</f>
        <v>1154882.6847980628</v>
      </c>
      <c r="M108" s="61">
        <f>SUMIFS('Data Repository Table'!$J:$J,'Data Repository Table'!$B:$B,'Economic Cost Analysis'!$C108,'Data Repository Table'!$G:$G,'Economic Cost Analysis'!$D108,'Data Repository Table'!$H:$H,'Economic Cost Analysis'!$E108,'Data Repository Table'!$D:$D,'Economic Cost Analysis'!M$102,'Data Repository Table'!$A:$A,"Financial Budget")</f>
        <v>1184594.0853902877</v>
      </c>
      <c r="N108" s="61">
        <f>SUMIFS('Data Repository Table'!$J:$J,'Data Repository Table'!$B:$B,'Economic Cost Analysis'!$C108,'Data Repository Table'!$G:$G,'Economic Cost Analysis'!$D108,'Data Repository Table'!$H:$H,'Economic Cost Analysis'!$E108,'Data Repository Table'!$D:$D,'Economic Cost Analysis'!N$102,'Data Repository Table'!$A:$A,"Financial Budget")</f>
        <v>1236958.6391698015</v>
      </c>
      <c r="O108" s="61">
        <f>SUMIFS('Data Repository Table'!$J:$J,'Data Repository Table'!$B:$B,'Economic Cost Analysis'!$C108,'Data Repository Table'!$G:$G,'Economic Cost Analysis'!$D108,'Data Repository Table'!$H:$H,'Economic Cost Analysis'!$E108,'Data Repository Table'!$D:$D,'Economic Cost Analysis'!O$102,'Data Repository Table'!$A:$A,"Financial Budget")</f>
        <v>1218903.5397942397</v>
      </c>
      <c r="P108" s="61">
        <f>SUMIFS('Data Repository Table'!$J:$J,'Data Repository Table'!$B:$B,'Economic Cost Analysis'!$C108,'Data Repository Table'!$G:$G,'Economic Cost Analysis'!$D108,'Data Repository Table'!$H:$H,'Economic Cost Analysis'!$E108,'Data Repository Table'!$D:$D,'Economic Cost Analysis'!P$102,'Data Repository Table'!$A:$A,"Financial Budget")</f>
        <v>1371172.5088438424</v>
      </c>
      <c r="Q108" s="61">
        <f>SUMIFS('Data Repository Table'!$J:$J,'Data Repository Table'!$B:$B,'Economic Cost Analysis'!$C108,'Data Repository Table'!$G:$G,'Economic Cost Analysis'!$D108,'Data Repository Table'!$H:$H,'Economic Cost Analysis'!$E108,'Data Repository Table'!$D:$D,'Economic Cost Analysis'!Q$102,'Data Repository Table'!$A:$A,"Financial Budget")</f>
        <v>1009696.4295774887</v>
      </c>
      <c r="R108" s="61"/>
    </row>
    <row r="109" spans="1:38" ht="14.25" customHeight="1">
      <c r="A109" s="16" t="s">
        <v>58</v>
      </c>
      <c r="B109" s="16" t="s">
        <v>107</v>
      </c>
      <c r="C109" s="16" t="s">
        <v>44</v>
      </c>
      <c r="D109" s="16" t="s">
        <v>51</v>
      </c>
      <c r="E109" s="16" t="s">
        <v>54</v>
      </c>
      <c r="F109" s="61">
        <f>SUMIFS('Data Repository Table'!$J:$J,'Data Repository Table'!$B:$B,'Economic Cost Analysis'!$C109,'Data Repository Table'!$G:$G,'Economic Cost Analysis'!$D109,'Data Repository Table'!$H:$H,'Economic Cost Analysis'!$E109,'Data Repository Table'!$D:$D,'Economic Cost Analysis'!F$102,'Data Repository Table'!$A:$A,"Financial Budget")</f>
        <v>1835965.7010541977</v>
      </c>
      <c r="G109" s="61">
        <f>SUMIFS('Data Repository Table'!$J:$J,'Data Repository Table'!$B:$B,'Economic Cost Analysis'!$C109,'Data Repository Table'!$G:$G,'Economic Cost Analysis'!$D109,'Data Repository Table'!$H:$H,'Economic Cost Analysis'!$E109,'Data Repository Table'!$D:$D,'Economic Cost Analysis'!G$102,'Data Repository Table'!$A:$A,"Financial Budget")</f>
        <v>1942345.7166101835</v>
      </c>
      <c r="H109" s="61">
        <f>SUMIFS('Data Repository Table'!$J:$J,'Data Repository Table'!$B:$B,'Economic Cost Analysis'!$C109,'Data Repository Table'!$G:$G,'Economic Cost Analysis'!$D109,'Data Repository Table'!$H:$H,'Economic Cost Analysis'!$E109,'Data Repository Table'!$D:$D,'Economic Cost Analysis'!H$102,'Data Repository Table'!$A:$A,"Financial Budget")</f>
        <v>1981073.1290546153</v>
      </c>
      <c r="I109" s="61">
        <f>SUMIFS('Data Repository Table'!$J:$J,'Data Repository Table'!$B:$B,'Economic Cost Analysis'!$C109,'Data Repository Table'!$G:$G,'Economic Cost Analysis'!$D109,'Data Repository Table'!$H:$H,'Economic Cost Analysis'!$E109,'Data Repository Table'!$D:$D,'Economic Cost Analysis'!I$102,'Data Repository Table'!$A:$A,"Financial Budget")</f>
        <v>2405565.5487894928</v>
      </c>
      <c r="J109" s="61">
        <f>SUMIFS('Data Repository Table'!$J:$J,'Data Repository Table'!$B:$B,'Economic Cost Analysis'!$C109,'Data Repository Table'!$G:$G,'Economic Cost Analysis'!$D109,'Data Repository Table'!$H:$H,'Economic Cost Analysis'!$E109,'Data Repository Table'!$D:$D,'Economic Cost Analysis'!J$102,'Data Repository Table'!$A:$A,"Financial Budget")</f>
        <v>2479091.8597774156</v>
      </c>
      <c r="K109" s="61">
        <f>SUMIFS('Data Repository Table'!$J:$J,'Data Repository Table'!$B:$B,'Economic Cost Analysis'!$C109,'Data Repository Table'!$G:$G,'Economic Cost Analysis'!$D109,'Data Repository Table'!$H:$H,'Economic Cost Analysis'!$E109,'Data Repository Table'!$D:$D,'Economic Cost Analysis'!K$102,'Data Repository Table'!$A:$A,"Financial Budget")</f>
        <v>1430799.7606643969</v>
      </c>
      <c r="L109" s="61">
        <f>SUMIFS('Data Repository Table'!$J:$J,'Data Repository Table'!$B:$B,'Economic Cost Analysis'!$C109,'Data Repository Table'!$G:$G,'Economic Cost Analysis'!$D109,'Data Repository Table'!$H:$H,'Economic Cost Analysis'!$E109,'Data Repository Table'!$D:$D,'Economic Cost Analysis'!L$102,'Data Repository Table'!$A:$A,"Financial Budget")</f>
        <v>1495407.3285604485</v>
      </c>
      <c r="M109" s="61">
        <f>SUMIFS('Data Repository Table'!$J:$J,'Data Repository Table'!$B:$B,'Economic Cost Analysis'!$C109,'Data Repository Table'!$G:$G,'Economic Cost Analysis'!$D109,'Data Repository Table'!$H:$H,'Economic Cost Analysis'!$E109,'Data Repository Table'!$D:$D,'Economic Cost Analysis'!M$102,'Data Repository Table'!$A:$A,"Financial Budget")</f>
        <v>1533455.5917086077</v>
      </c>
      <c r="N109" s="61">
        <f>SUMIFS('Data Repository Table'!$J:$J,'Data Repository Table'!$B:$B,'Economic Cost Analysis'!$C109,'Data Repository Table'!$G:$G,'Economic Cost Analysis'!$D109,'Data Repository Table'!$H:$H,'Economic Cost Analysis'!$E109,'Data Repository Table'!$D:$D,'Economic Cost Analysis'!N$102,'Data Repository Table'!$A:$A,"Financial Budget")</f>
        <v>1545239.8617180442</v>
      </c>
      <c r="O109" s="61">
        <f>SUMIFS('Data Repository Table'!$J:$J,'Data Repository Table'!$B:$B,'Economic Cost Analysis'!$C109,'Data Repository Table'!$G:$G,'Economic Cost Analysis'!$D109,'Data Repository Table'!$H:$H,'Economic Cost Analysis'!$E109,'Data Repository Table'!$D:$D,'Economic Cost Analysis'!O$102,'Data Repository Table'!$A:$A,"Financial Budget")</f>
        <v>1439198.6174970418</v>
      </c>
      <c r="P109" s="61">
        <f>SUMIFS('Data Repository Table'!$J:$J,'Data Repository Table'!$B:$B,'Economic Cost Analysis'!$C109,'Data Repository Table'!$G:$G,'Economic Cost Analysis'!$D109,'Data Repository Table'!$H:$H,'Economic Cost Analysis'!$E109,'Data Repository Table'!$D:$D,'Economic Cost Analysis'!P$102,'Data Repository Table'!$A:$A,"Financial Budget")</f>
        <v>1711047.3619238224</v>
      </c>
      <c r="Q109" s="61">
        <f>SUMIFS('Data Repository Table'!$J:$J,'Data Repository Table'!$B:$B,'Economic Cost Analysis'!$C109,'Data Repository Table'!$G:$G,'Economic Cost Analysis'!$D109,'Data Repository Table'!$H:$H,'Economic Cost Analysis'!$E109,'Data Repository Table'!$D:$D,'Economic Cost Analysis'!Q$102,'Data Repository Table'!$A:$A,"Financial Budget")</f>
        <v>1513615.629663452</v>
      </c>
      <c r="R109" s="61"/>
    </row>
    <row r="110" spans="1:38" ht="14.25" customHeight="1">
      <c r="A110" s="16" t="s">
        <v>58</v>
      </c>
      <c r="B110" s="16" t="s">
        <v>107</v>
      </c>
      <c r="C110" s="16" t="s">
        <v>44</v>
      </c>
      <c r="D110" s="16" t="s">
        <v>51</v>
      </c>
      <c r="E110" s="16" t="s">
        <v>55</v>
      </c>
      <c r="F110" s="61">
        <f>SUMIFS('Data Repository Table'!$J:$J,'Data Repository Table'!$B:$B,'Economic Cost Analysis'!$C110,'Data Repository Table'!$G:$G,'Economic Cost Analysis'!$D110,'Data Repository Table'!$H:$H,'Economic Cost Analysis'!$E110,'Data Repository Table'!$D:$D,'Economic Cost Analysis'!F$102,'Data Repository Table'!$A:$A,"Financial Budget")</f>
        <v>889528.77961707977</v>
      </c>
      <c r="G110" s="61">
        <f>SUMIFS('Data Repository Table'!$J:$J,'Data Repository Table'!$B:$B,'Economic Cost Analysis'!$C110,'Data Repository Table'!$G:$G,'Economic Cost Analysis'!$D110,'Data Repository Table'!$H:$H,'Economic Cost Analysis'!$E110,'Data Repository Table'!$D:$D,'Economic Cost Analysis'!G$102,'Data Repository Table'!$A:$A,"Financial Budget")</f>
        <v>1005471.836342482</v>
      </c>
      <c r="H110" s="61">
        <f>SUMIFS('Data Repository Table'!$J:$J,'Data Repository Table'!$B:$B,'Economic Cost Analysis'!$C110,'Data Repository Table'!$G:$G,'Economic Cost Analysis'!$D110,'Data Repository Table'!$H:$H,'Economic Cost Analysis'!$E110,'Data Repository Table'!$D:$D,'Economic Cost Analysis'!H$102,'Data Repository Table'!$A:$A,"Financial Budget")</f>
        <v>1083448.5035306632</v>
      </c>
      <c r="I110" s="61">
        <f>SUMIFS('Data Repository Table'!$J:$J,'Data Repository Table'!$B:$B,'Economic Cost Analysis'!$C110,'Data Repository Table'!$G:$G,'Economic Cost Analysis'!$D110,'Data Repository Table'!$H:$H,'Economic Cost Analysis'!$E110,'Data Repository Table'!$D:$D,'Economic Cost Analysis'!I$102,'Data Repository Table'!$A:$A,"Financial Budget")</f>
        <v>1122929.4459370594</v>
      </c>
      <c r="J110" s="61">
        <f>SUMIFS('Data Repository Table'!$J:$J,'Data Repository Table'!$B:$B,'Economic Cost Analysis'!$C110,'Data Repository Table'!$G:$G,'Economic Cost Analysis'!$D110,'Data Repository Table'!$H:$H,'Economic Cost Analysis'!$E110,'Data Repository Table'!$D:$D,'Economic Cost Analysis'!J$102,'Data Repository Table'!$A:$A,"Financial Budget")</f>
        <v>1251059.0644439589</v>
      </c>
      <c r="K110" s="61">
        <f>SUMIFS('Data Repository Table'!$J:$J,'Data Repository Table'!$B:$B,'Economic Cost Analysis'!$C110,'Data Repository Table'!$G:$G,'Economic Cost Analysis'!$D110,'Data Repository Table'!$H:$H,'Economic Cost Analysis'!$E110,'Data Repository Table'!$D:$D,'Economic Cost Analysis'!K$102,'Data Repository Table'!$A:$A,"Financial Budget")</f>
        <v>732380.47840520821</v>
      </c>
      <c r="L110" s="61">
        <f>SUMIFS('Data Repository Table'!$J:$J,'Data Repository Table'!$B:$B,'Economic Cost Analysis'!$C110,'Data Repository Table'!$G:$G,'Economic Cost Analysis'!$D110,'Data Repository Table'!$H:$H,'Economic Cost Analysis'!$E110,'Data Repository Table'!$D:$D,'Economic Cost Analysis'!L$102,'Data Repository Table'!$A:$A,"Financial Budget")</f>
        <v>768259.97452681593</v>
      </c>
      <c r="M110" s="61">
        <f>SUMIFS('Data Repository Table'!$J:$J,'Data Repository Table'!$B:$B,'Economic Cost Analysis'!$C110,'Data Repository Table'!$G:$G,'Economic Cost Analysis'!$D110,'Data Repository Table'!$H:$H,'Economic Cost Analysis'!$E110,'Data Repository Table'!$D:$D,'Economic Cost Analysis'!M$102,'Data Repository Table'!$A:$A,"Financial Budget")</f>
        <v>790716.10373404226</v>
      </c>
      <c r="N110" s="61">
        <f>SUMIFS('Data Repository Table'!$J:$J,'Data Repository Table'!$B:$B,'Economic Cost Analysis'!$C110,'Data Repository Table'!$G:$G,'Economic Cost Analysis'!$D110,'Data Repository Table'!$H:$H,'Economic Cost Analysis'!$E110,'Data Repository Table'!$D:$D,'Economic Cost Analysis'!N$102,'Data Repository Table'!$A:$A,"Financial Budget")</f>
        <v>789211.5512203821</v>
      </c>
      <c r="O110" s="61">
        <f>SUMIFS('Data Repository Table'!$J:$J,'Data Repository Table'!$B:$B,'Economic Cost Analysis'!$C110,'Data Repository Table'!$G:$G,'Economic Cost Analysis'!$D110,'Data Repository Table'!$H:$H,'Economic Cost Analysis'!$E110,'Data Repository Table'!$D:$D,'Economic Cost Analysis'!O$102,'Data Repository Table'!$A:$A,"Financial Budget")</f>
        <v>749470.34376192896</v>
      </c>
      <c r="P110" s="61">
        <f>SUMIFS('Data Repository Table'!$J:$J,'Data Repository Table'!$B:$B,'Economic Cost Analysis'!$C110,'Data Repository Table'!$G:$G,'Economic Cost Analysis'!$D110,'Data Repository Table'!$H:$H,'Economic Cost Analysis'!$E110,'Data Repository Table'!$D:$D,'Economic Cost Analysis'!P$102,'Data Repository Table'!$A:$A,"Financial Budget")</f>
        <v>913113.51752314693</v>
      </c>
      <c r="Q110" s="61">
        <f>SUMIFS('Data Repository Table'!$J:$J,'Data Repository Table'!$B:$B,'Economic Cost Analysis'!$C110,'Data Repository Table'!$G:$G,'Economic Cost Analysis'!$D110,'Data Repository Table'!$H:$H,'Economic Cost Analysis'!$E110,'Data Repository Table'!$D:$D,'Economic Cost Analysis'!Q$102,'Data Repository Table'!$A:$A,"Financial Budget")</f>
        <v>694347.64712096064</v>
      </c>
      <c r="R110" s="61"/>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c r="A111" s="16" t="s">
        <v>58</v>
      </c>
      <c r="B111" s="16" t="s">
        <v>107</v>
      </c>
      <c r="C111" s="16" t="s">
        <v>44</v>
      </c>
      <c r="D111" s="16" t="s">
        <v>56</v>
      </c>
      <c r="E111" s="16" t="s">
        <v>57</v>
      </c>
      <c r="F111" s="61">
        <f>SUMIFS('Data Repository Table'!$J:$J,'Data Repository Table'!$B:$B,'Economic Cost Analysis'!$C111,'Data Repository Table'!$G:$G,'Economic Cost Analysis'!$D111,'Data Repository Table'!$H:$H,'Economic Cost Analysis'!$E111,'Data Repository Table'!$D:$D,'Economic Cost Analysis'!F$102,'Data Repository Table'!$A:$A,"Financial Budget")</f>
        <v>7381010.2629159009</v>
      </c>
      <c r="G111" s="61">
        <f>SUMIFS('Data Repository Table'!$J:$J,'Data Repository Table'!$B:$B,'Economic Cost Analysis'!$C111,'Data Repository Table'!$G:$G,'Economic Cost Analysis'!$D111,'Data Repository Table'!$H:$H,'Economic Cost Analysis'!$E111,'Data Repository Table'!$D:$D,'Economic Cost Analysis'!G$102,'Data Repository Table'!$A:$A,"Financial Budget")</f>
        <v>8093487.2667298131</v>
      </c>
      <c r="H111" s="61">
        <f>SUMIFS('Data Repository Table'!$J:$J,'Data Repository Table'!$B:$B,'Economic Cost Analysis'!$C111,'Data Repository Table'!$G:$G,'Economic Cost Analysis'!$D111,'Data Repository Table'!$H:$H,'Economic Cost Analysis'!$E111,'Data Repository Table'!$D:$D,'Economic Cost Analysis'!H$102,'Data Repository Table'!$A:$A,"Financial Budget")</f>
        <v>8561111.533532355</v>
      </c>
      <c r="I111" s="61">
        <f>SUMIFS('Data Repository Table'!$J:$J,'Data Repository Table'!$B:$B,'Economic Cost Analysis'!$C111,'Data Repository Table'!$G:$G,'Economic Cost Analysis'!$D111,'Data Repository Table'!$H:$H,'Economic Cost Analysis'!$E111,'Data Repository Table'!$D:$D,'Economic Cost Analysis'!I$102,'Data Repository Table'!$A:$A,"Financial Budget")</f>
        <v>9219328.0467704758</v>
      </c>
      <c r="J111" s="61">
        <f>SUMIFS('Data Repository Table'!$J:$J,'Data Repository Table'!$B:$B,'Economic Cost Analysis'!$C111,'Data Repository Table'!$G:$G,'Economic Cost Analysis'!$D111,'Data Repository Table'!$H:$H,'Economic Cost Analysis'!$E111,'Data Repository Table'!$D:$D,'Economic Cost Analysis'!J$102,'Data Repository Table'!$A:$A,"Financial Budget")</f>
        <v>9509802.105490597</v>
      </c>
      <c r="K111" s="61">
        <f>SUMIFS('Data Repository Table'!$J:$J,'Data Repository Table'!$B:$B,'Economic Cost Analysis'!$C111,'Data Repository Table'!$G:$G,'Economic Cost Analysis'!$D111,'Data Repository Table'!$H:$H,'Economic Cost Analysis'!$E111,'Data Repository Table'!$D:$D,'Economic Cost Analysis'!K$102,'Data Repository Table'!$A:$A,"Financial Budget")</f>
        <v>5721642.2694704309</v>
      </c>
      <c r="L111" s="61">
        <f>SUMIFS('Data Repository Table'!$J:$J,'Data Repository Table'!$B:$B,'Economic Cost Analysis'!$C111,'Data Repository Table'!$G:$G,'Economic Cost Analysis'!$D111,'Data Repository Table'!$H:$H,'Economic Cost Analysis'!$E111,'Data Repository Table'!$D:$D,'Economic Cost Analysis'!L$102,'Data Repository Table'!$A:$A,"Financial Budget")</f>
        <v>6416899.9190566</v>
      </c>
      <c r="M111" s="61">
        <f>SUMIFS('Data Repository Table'!$J:$J,'Data Repository Table'!$B:$B,'Economic Cost Analysis'!$C111,'Data Repository Table'!$G:$G,'Economic Cost Analysis'!$D111,'Data Repository Table'!$H:$H,'Economic Cost Analysis'!$E111,'Data Repository Table'!$D:$D,'Economic Cost Analysis'!M$102,'Data Repository Table'!$A:$A,"Financial Budget")</f>
        <v>6181423.2810286954</v>
      </c>
      <c r="N111" s="61">
        <f>SUMIFS('Data Repository Table'!$J:$J,'Data Repository Table'!$B:$B,'Economic Cost Analysis'!$C111,'Data Repository Table'!$G:$G,'Economic Cost Analysis'!$D111,'Data Repository Table'!$H:$H,'Economic Cost Analysis'!$E111,'Data Repository Table'!$D:$D,'Economic Cost Analysis'!N$102,'Data Repository Table'!$A:$A,"Financial Budget")</f>
        <v>6357110.0722911693</v>
      </c>
      <c r="O111" s="61">
        <f>SUMIFS('Data Repository Table'!$J:$J,'Data Repository Table'!$B:$B,'Economic Cost Analysis'!$C111,'Data Repository Table'!$G:$G,'Economic Cost Analysis'!$D111,'Data Repository Table'!$H:$H,'Economic Cost Analysis'!$E111,'Data Repository Table'!$D:$D,'Economic Cost Analysis'!O$102,'Data Repository Table'!$A:$A,"Financial Budget")</f>
        <v>5766515.8290388407</v>
      </c>
      <c r="P111" s="61">
        <f>SUMIFS('Data Repository Table'!$J:$J,'Data Repository Table'!$B:$B,'Economic Cost Analysis'!$C111,'Data Repository Table'!$G:$G,'Economic Cost Analysis'!$D111,'Data Repository Table'!$H:$H,'Economic Cost Analysis'!$E111,'Data Repository Table'!$D:$D,'Economic Cost Analysis'!P$102,'Data Repository Table'!$A:$A,"Financial Budget")</f>
        <v>6570388.467438193</v>
      </c>
      <c r="Q111" s="61">
        <f>SUMIFS('Data Repository Table'!$J:$J,'Data Repository Table'!$B:$B,'Economic Cost Analysis'!$C111,'Data Repository Table'!$G:$G,'Economic Cost Analysis'!$D111,'Data Repository Table'!$H:$H,'Economic Cost Analysis'!$E111,'Data Repository Table'!$D:$D,'Economic Cost Analysis'!Q$102,'Data Repository Table'!$A:$A,"Financial Budget")</f>
        <v>6124666.7004089803</v>
      </c>
      <c r="R111" s="61"/>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c r="A112" s="16" t="s">
        <v>62</v>
      </c>
      <c r="B112" s="42" t="s">
        <v>107</v>
      </c>
      <c r="C112" s="16"/>
      <c r="D112" s="16"/>
      <c r="E112" s="16"/>
      <c r="F112" s="15">
        <f>SUMIFS('Data Repository Table'!$J:$J,'Data Repository Table'!$D:$D,'Economic Cost Analysis'!F$102,'Data Repository Table'!$A:$A, "Water Production Budget")</f>
        <v>618.14428099999998</v>
      </c>
      <c r="G112" s="15">
        <f>SUMIFS('Data Repository Table'!$J:$J,'Data Repository Table'!$D:$D,'Economic Cost Analysis'!G$102,'Data Repository Table'!$A:$A, "Water Production Budget")</f>
        <v>613.38369699999998</v>
      </c>
      <c r="H112" s="15">
        <f>SUMIFS('Data Repository Table'!$J:$J,'Data Repository Table'!$D:$D,'Economic Cost Analysis'!H$102,'Data Repository Table'!$A:$A, "Water Production Budget")</f>
        <v>599.54558499999996</v>
      </c>
      <c r="I112" s="15">
        <f>SUMIFS('Data Repository Table'!$J:$J,'Data Repository Table'!$D:$D,'Economic Cost Analysis'!I$102,'Data Repository Table'!$A:$A, "Water Production Budget")</f>
        <v>673.67093499999999</v>
      </c>
      <c r="J112" s="15">
        <f>SUMIFS('Data Repository Table'!$J:$J,'Data Repository Table'!$D:$D,'Economic Cost Analysis'!J$102,'Data Repository Table'!$A:$A, "Water Production Budget")</f>
        <v>561.23997600000007</v>
      </c>
      <c r="K112" s="15">
        <f>SUMIFS('Data Repository Table'!$J:$J,'Data Repository Table'!$D:$D,'Economic Cost Analysis'!K$102,'Data Repository Table'!$A:$A, "Water Production Budget")</f>
        <v>565.8385796</v>
      </c>
      <c r="L112" s="15">
        <f>SUMIFS('Data Repository Table'!$J:$J,'Data Repository Table'!$D:$D,'Economic Cost Analysis'!L$102,'Data Repository Table'!$A:$A, "Water Production Budget")</f>
        <v>654.26448500000004</v>
      </c>
      <c r="M112" s="15">
        <f>SUMIFS('Data Repository Table'!$J:$J,'Data Repository Table'!$D:$D,'Economic Cost Analysis'!M$102,'Data Repository Table'!$A:$A, "Water Production Budget")</f>
        <v>671.90148799999997</v>
      </c>
      <c r="N112" s="15">
        <f>SUMIFS('Data Repository Table'!$J:$J,'Data Repository Table'!$D:$D,'Economic Cost Analysis'!N$102,'Data Repository Table'!$A:$A, "Water Production Budget")</f>
        <v>670.86889899999994</v>
      </c>
      <c r="O112" s="15">
        <f>SUMIFS('Data Repository Table'!$J:$J,'Data Repository Table'!$D:$D,'Economic Cost Analysis'!O$102,'Data Repository Table'!$A:$A, "Water Production Budget")</f>
        <v>631.48916599999995</v>
      </c>
      <c r="P112" s="15">
        <f>SUMIFS('Data Repository Table'!$J:$J,'Data Repository Table'!$D:$D,'Economic Cost Analysis'!P$102,'Data Repository Table'!$A:$A, "Water Production Budget")</f>
        <v>582.87949800000001</v>
      </c>
      <c r="Q112" s="15">
        <f>SUMIFS('Data Repository Table'!$J:$J,'Data Repository Table'!$D:$D,'Economic Cost Analysis'!Q$102,'Data Repository Table'!$A:$A, "Water Production Budget")</f>
        <v>550.80905099999995</v>
      </c>
      <c r="R112" s="15"/>
      <c r="S112" s="17"/>
      <c r="T112" s="17"/>
      <c r="U112" s="17"/>
      <c r="V112" s="17"/>
      <c r="W112" s="17"/>
      <c r="X112" s="17"/>
      <c r="Y112" s="17"/>
      <c r="Z112" s="17"/>
      <c r="AA112" s="17"/>
      <c r="AB112" s="17"/>
      <c r="AC112" s="17"/>
      <c r="AD112" s="17"/>
      <c r="AE112" s="17"/>
      <c r="AF112" s="17"/>
      <c r="AG112" s="17"/>
      <c r="AH112" s="17"/>
      <c r="AI112" s="17"/>
      <c r="AJ112" s="17"/>
      <c r="AK112" s="17"/>
      <c r="AL112" s="17"/>
    </row>
    <row r="113" spans="1:38" ht="14.25" customHeight="1">
      <c r="A113" s="63"/>
      <c r="B113" s="64"/>
      <c r="C113" s="65"/>
      <c r="D113" s="185" t="s">
        <v>113</v>
      </c>
      <c r="E113" s="177"/>
      <c r="F113" s="70">
        <f>SUM(F104:F111)/(F112*1000)</f>
        <v>47.080364253463436</v>
      </c>
      <c r="G113" s="70">
        <f t="shared" ref="G113:Q113" si="10">SUM(G104:G111)/(G112*1000)</f>
        <v>51.205750478850312</v>
      </c>
      <c r="H113" s="70">
        <f t="shared" si="10"/>
        <v>54.958833451813845</v>
      </c>
      <c r="I113" s="70">
        <f t="shared" si="10"/>
        <v>54.288792750714315</v>
      </c>
      <c r="J113" s="70">
        <f t="shared" si="10"/>
        <v>66.525415930150132</v>
      </c>
      <c r="K113" s="70">
        <f t="shared" si="10"/>
        <v>40.238827901460752</v>
      </c>
      <c r="L113" s="70">
        <f t="shared" si="10"/>
        <v>36.117490123451269</v>
      </c>
      <c r="M113" s="70">
        <f t="shared" si="10"/>
        <v>35.3066045572386</v>
      </c>
      <c r="N113" s="70">
        <f t="shared" si="10"/>
        <v>37.199871638730059</v>
      </c>
      <c r="O113" s="70">
        <f t="shared" si="10"/>
        <v>36.59521013639052</v>
      </c>
      <c r="P113" s="70">
        <f t="shared" si="10"/>
        <v>45.429337354715656</v>
      </c>
      <c r="Q113" s="70">
        <f t="shared" si="10"/>
        <v>41.994668789619773</v>
      </c>
      <c r="R113" s="70"/>
    </row>
    <row r="114" spans="1:38" ht="14.25" customHeight="1">
      <c r="E114" s="17"/>
      <c r="F114" s="7"/>
      <c r="G114" s="7"/>
      <c r="H114" s="7"/>
      <c r="I114" s="7"/>
      <c r="J114" s="7"/>
      <c r="K114" s="7"/>
      <c r="L114" s="7"/>
      <c r="M114" s="7"/>
      <c r="N114" s="7"/>
      <c r="O114" s="7"/>
      <c r="P114" s="7"/>
      <c r="Q114" s="7"/>
      <c r="R114" s="7"/>
    </row>
    <row r="115" spans="1:38" ht="14.25" customHeight="1">
      <c r="A115" s="37" t="s">
        <v>2</v>
      </c>
      <c r="B115" s="37" t="s">
        <v>6</v>
      </c>
      <c r="C115" s="37" t="s">
        <v>101</v>
      </c>
      <c r="D115" s="37" t="s">
        <v>45</v>
      </c>
      <c r="E115" s="37" t="s">
        <v>102</v>
      </c>
      <c r="F115" s="56">
        <v>41456</v>
      </c>
      <c r="G115" s="56">
        <v>41487</v>
      </c>
      <c r="H115" s="56">
        <v>41518</v>
      </c>
      <c r="I115" s="56">
        <v>41548</v>
      </c>
      <c r="J115" s="56">
        <v>41579</v>
      </c>
      <c r="K115" s="56">
        <v>41609</v>
      </c>
      <c r="L115" s="56">
        <v>41640</v>
      </c>
      <c r="M115" s="56">
        <v>41671</v>
      </c>
      <c r="N115" s="56">
        <v>41699</v>
      </c>
      <c r="O115" s="56">
        <v>41730</v>
      </c>
      <c r="P115" s="56">
        <v>41760</v>
      </c>
      <c r="Q115" s="56">
        <v>41791</v>
      </c>
      <c r="R115" s="74"/>
    </row>
    <row r="116" spans="1:38" ht="14.25" customHeight="1">
      <c r="A116" s="37"/>
      <c r="B116" s="37"/>
      <c r="C116" s="37"/>
      <c r="D116" s="48"/>
      <c r="E116" s="74"/>
      <c r="F116" s="74"/>
      <c r="G116" s="74"/>
      <c r="H116" s="74"/>
      <c r="I116" s="74"/>
      <c r="J116" s="74"/>
      <c r="K116" s="74"/>
      <c r="L116" s="74"/>
      <c r="M116" s="74"/>
      <c r="N116" s="74"/>
      <c r="O116" s="74"/>
      <c r="P116" s="74"/>
      <c r="Q116" s="74"/>
      <c r="R116" s="57" t="s">
        <v>103</v>
      </c>
    </row>
    <row r="117" spans="1:38" ht="14.25" customHeight="1">
      <c r="A117" s="16" t="s">
        <v>58</v>
      </c>
      <c r="B117" s="16" t="s">
        <v>34</v>
      </c>
      <c r="C117" s="16" t="s">
        <v>44</v>
      </c>
      <c r="D117" s="16" t="s">
        <v>46</v>
      </c>
      <c r="E117" s="16" t="s">
        <v>47</v>
      </c>
      <c r="F117" s="61">
        <f>SUMIFS('Data Repository Table'!$J:$J,'Data Repository Table'!$C:$C,'Economic Cost Analysis'!$B117,'Data Repository Table'!$B:$B,'Economic Cost Analysis'!$C117,'Data Repository Table'!$G:$G,'Economic Cost Analysis'!$D117,'Data Repository Table'!$H:$H,'Economic Cost Analysis'!$E117,'Data Repository Table'!$D:$D,'Economic Cost Analysis'!F$115,'Data Repository Table'!$A:$A,"Financial Budget")</f>
        <v>859050.95871603675</v>
      </c>
      <c r="G117" s="61">
        <f>SUMIFS('Data Repository Table'!$J:$J,'Data Repository Table'!$C:$C,'Economic Cost Analysis'!$B117,'Data Repository Table'!$B:$B,'Economic Cost Analysis'!$C117,'Data Repository Table'!$G:$G,'Economic Cost Analysis'!$D117,'Data Repository Table'!$H:$H,'Economic Cost Analysis'!$E117,'Data Repository Table'!$D:$D,'Economic Cost Analysis'!G$115,'Data Repository Table'!$A:$A,"Financial Budget")</f>
        <v>1256568.663764968</v>
      </c>
      <c r="H117" s="61">
        <f>SUMIFS('Data Repository Table'!$J:$J,'Data Repository Table'!$C:$C,'Economic Cost Analysis'!$B117,'Data Repository Table'!$B:$B,'Economic Cost Analysis'!$C117,'Data Repository Table'!$G:$G,'Economic Cost Analysis'!$D117,'Data Repository Table'!$H:$H,'Economic Cost Analysis'!$E117,'Data Repository Table'!$D:$D,'Economic Cost Analysis'!H$115,'Data Repository Table'!$A:$A,"Financial Budget")</f>
        <v>945239.11169929046</v>
      </c>
      <c r="I117" s="61">
        <f>SUMIFS('Data Repository Table'!$J:$J,'Data Repository Table'!$C:$C,'Economic Cost Analysis'!$B117,'Data Repository Table'!$B:$B,'Economic Cost Analysis'!$C117,'Data Repository Table'!$G:$G,'Economic Cost Analysis'!$D117,'Data Repository Table'!$H:$H,'Economic Cost Analysis'!$E117,'Data Repository Table'!$D:$D,'Economic Cost Analysis'!I$115,'Data Repository Table'!$A:$A,"Financial Budget")</f>
        <v>897002.08738166792</v>
      </c>
      <c r="J117" s="61">
        <f>SUMIFS('Data Repository Table'!$J:$J,'Data Repository Table'!$C:$C,'Economic Cost Analysis'!$B117,'Data Repository Table'!$B:$B,'Economic Cost Analysis'!$C117,'Data Repository Table'!$G:$G,'Economic Cost Analysis'!$D117,'Data Repository Table'!$H:$H,'Economic Cost Analysis'!$E117,'Data Repository Table'!$D:$D,'Economic Cost Analysis'!J$115,'Data Repository Table'!$A:$A,"Financial Budget")</f>
        <v>983029.73485591868</v>
      </c>
      <c r="K117" s="61">
        <f>SUMIFS('Data Repository Table'!$J:$J,'Data Repository Table'!$C:$C,'Economic Cost Analysis'!$B117,'Data Repository Table'!$B:$B,'Economic Cost Analysis'!$C117,'Data Repository Table'!$G:$G,'Economic Cost Analysis'!$D117,'Data Repository Table'!$H:$H,'Economic Cost Analysis'!$E117,'Data Repository Table'!$D:$D,'Economic Cost Analysis'!K$115,'Data Repository Table'!$A:$A,"Financial Budget")</f>
        <v>938538.15127751243</v>
      </c>
      <c r="L117" s="61">
        <f>SUMIFS('Data Repository Table'!$J:$J,'Data Repository Table'!$C:$C,'Economic Cost Analysis'!$B117,'Data Repository Table'!$B:$B,'Economic Cost Analysis'!$C117,'Data Repository Table'!$G:$G,'Economic Cost Analysis'!$D117,'Data Repository Table'!$H:$H,'Economic Cost Analysis'!$E117,'Data Repository Table'!$D:$D,'Economic Cost Analysis'!L$115,'Data Repository Table'!$A:$A,"Financial Budget")</f>
        <v>1120011.9018488396</v>
      </c>
      <c r="M117" s="61">
        <f>SUMIFS('Data Repository Table'!$J:$J,'Data Repository Table'!$C:$C,'Economic Cost Analysis'!$B117,'Data Repository Table'!$B:$B,'Economic Cost Analysis'!$C117,'Data Repository Table'!$G:$G,'Economic Cost Analysis'!$D117,'Data Repository Table'!$H:$H,'Economic Cost Analysis'!$E117,'Data Repository Table'!$D:$D,'Economic Cost Analysis'!M$115,'Data Repository Table'!$A:$A,"Financial Budget")</f>
        <v>908869.29775302368</v>
      </c>
      <c r="N117" s="61">
        <f>SUMIFS('Data Repository Table'!$J:$J,'Data Repository Table'!$C:$C,'Economic Cost Analysis'!$B117,'Data Repository Table'!$B:$B,'Economic Cost Analysis'!$C117,'Data Repository Table'!$G:$G,'Economic Cost Analysis'!$D117,'Data Repository Table'!$H:$H,'Economic Cost Analysis'!$E117,'Data Repository Table'!$D:$D,'Economic Cost Analysis'!N$115,'Data Repository Table'!$A:$A,"Financial Budget")</f>
        <v>962926.50469158008</v>
      </c>
      <c r="O117" s="61">
        <f>SUMIFS('Data Repository Table'!$J:$J,'Data Repository Table'!$C:$C,'Economic Cost Analysis'!$B117,'Data Repository Table'!$B:$B,'Economic Cost Analysis'!$C117,'Data Repository Table'!$G:$G,'Economic Cost Analysis'!$D117,'Data Repository Table'!$H:$H,'Economic Cost Analysis'!$E117,'Data Repository Table'!$D:$D,'Economic Cost Analysis'!O$115,'Data Repository Table'!$A:$A,"Financial Budget")</f>
        <v>972833.26691238175</v>
      </c>
      <c r="P117" s="61">
        <f>SUMIFS('Data Repository Table'!$J:$J,'Data Repository Table'!$C:$C,'Economic Cost Analysis'!$B117,'Data Repository Table'!$B:$B,'Economic Cost Analysis'!$C117,'Data Repository Table'!$G:$G,'Economic Cost Analysis'!$D117,'Data Repository Table'!$H:$H,'Economic Cost Analysis'!$E117,'Data Repository Table'!$D:$D,'Economic Cost Analysis'!P$115,'Data Repository Table'!$A:$A,"Financial Budget")</f>
        <v>1071765.8371174217</v>
      </c>
      <c r="Q117" s="61">
        <f>SUMIFS('Data Repository Table'!$J:$J,'Data Repository Table'!$C:$C,'Economic Cost Analysis'!$B117,'Data Repository Table'!$B:$B,'Economic Cost Analysis'!$C117,'Data Repository Table'!$G:$G,'Economic Cost Analysis'!$D117,'Data Repository Table'!$H:$H,'Economic Cost Analysis'!$E117,'Data Repository Table'!$D:$D,'Economic Cost Analysis'!Q$115,'Data Repository Table'!$A:$A,"Financial Budget")</f>
        <v>1137792.8543239292</v>
      </c>
      <c r="R117" s="61"/>
    </row>
    <row r="118" spans="1:38" ht="14.25" customHeight="1">
      <c r="A118" s="16" t="s">
        <v>58</v>
      </c>
      <c r="B118" s="16" t="s">
        <v>34</v>
      </c>
      <c r="C118" s="16" t="s">
        <v>44</v>
      </c>
      <c r="D118" s="16" t="s">
        <v>48</v>
      </c>
      <c r="E118" s="16" t="s">
        <v>49</v>
      </c>
      <c r="F118" s="61">
        <f>SUMIFS('Data Repository Table'!$J:$J,'Data Repository Table'!$C:$C,'Economic Cost Analysis'!$B118,'Data Repository Table'!$B:$B,'Economic Cost Analysis'!$C118,'Data Repository Table'!$G:$G,'Economic Cost Analysis'!$D118,'Data Repository Table'!$H:$H,'Economic Cost Analysis'!$E118,'Data Repository Table'!$D:$D,'Economic Cost Analysis'!F$115,'Data Repository Table'!$A:$A,"Financial Budget")</f>
        <v>411478.37181662378</v>
      </c>
      <c r="G118" s="61">
        <f>SUMIFS('Data Repository Table'!$J:$J,'Data Repository Table'!$C:$C,'Economic Cost Analysis'!$B118,'Data Repository Table'!$B:$B,'Economic Cost Analysis'!$C118,'Data Repository Table'!$G:$G,'Economic Cost Analysis'!$D118,'Data Repository Table'!$H:$H,'Economic Cost Analysis'!$E118,'Data Repository Table'!$D:$D,'Economic Cost Analysis'!G$115,'Data Repository Table'!$A:$A,"Financial Budget")</f>
        <v>558286.81851324998</v>
      </c>
      <c r="H118" s="61">
        <f>SUMIFS('Data Repository Table'!$J:$J,'Data Repository Table'!$C:$C,'Economic Cost Analysis'!$B118,'Data Repository Table'!$B:$B,'Economic Cost Analysis'!$C118,'Data Repository Table'!$G:$G,'Economic Cost Analysis'!$D118,'Data Repository Table'!$H:$H,'Economic Cost Analysis'!$E118,'Data Repository Table'!$D:$D,'Economic Cost Analysis'!H$115,'Data Repository Table'!$A:$A,"Financial Budget")</f>
        <v>449699.38278299873</v>
      </c>
      <c r="I118" s="61">
        <f>SUMIFS('Data Repository Table'!$J:$J,'Data Repository Table'!$C:$C,'Economic Cost Analysis'!$B118,'Data Repository Table'!$B:$B,'Economic Cost Analysis'!$C118,'Data Repository Table'!$G:$G,'Economic Cost Analysis'!$D118,'Data Repository Table'!$H:$H,'Economic Cost Analysis'!$E118,'Data Repository Table'!$D:$D,'Economic Cost Analysis'!I$115,'Data Repository Table'!$A:$A,"Financial Budget")</f>
        <v>427182.91524</v>
      </c>
      <c r="J118" s="61">
        <f>SUMIFS('Data Repository Table'!$J:$J,'Data Repository Table'!$C:$C,'Economic Cost Analysis'!$B118,'Data Repository Table'!$B:$B,'Economic Cost Analysis'!$C118,'Data Repository Table'!$G:$G,'Economic Cost Analysis'!$D118,'Data Repository Table'!$H:$H,'Economic Cost Analysis'!$E118,'Data Repository Table'!$D:$D,'Economic Cost Analysis'!J$115,'Data Repository Table'!$A:$A,"Financial Budget")</f>
        <v>415259.38098750002</v>
      </c>
      <c r="K118" s="61">
        <f>SUMIFS('Data Repository Table'!$J:$J,'Data Repository Table'!$C:$C,'Economic Cost Analysis'!$B118,'Data Repository Table'!$B:$B,'Economic Cost Analysis'!$C118,'Data Repository Table'!$G:$G,'Economic Cost Analysis'!$D118,'Data Repository Table'!$H:$H,'Economic Cost Analysis'!$E118,'Data Repository Table'!$D:$D,'Economic Cost Analysis'!K$115,'Data Repository Table'!$A:$A,"Financial Budget")</f>
        <v>427041.03370000009</v>
      </c>
      <c r="L118" s="61">
        <f>SUMIFS('Data Repository Table'!$J:$J,'Data Repository Table'!$C:$C,'Economic Cost Analysis'!$B118,'Data Repository Table'!$B:$B,'Economic Cost Analysis'!$C118,'Data Repository Table'!$G:$G,'Economic Cost Analysis'!$D118,'Data Repository Table'!$H:$H,'Economic Cost Analysis'!$E118,'Data Repository Table'!$D:$D,'Economic Cost Analysis'!L$115,'Data Repository Table'!$A:$A,"Financial Budget")</f>
        <v>536309.89158199995</v>
      </c>
      <c r="M118" s="61">
        <f>SUMIFS('Data Repository Table'!$J:$J,'Data Repository Table'!$C:$C,'Economic Cost Analysis'!$B118,'Data Repository Table'!$B:$B,'Economic Cost Analysis'!$C118,'Data Repository Table'!$G:$G,'Economic Cost Analysis'!$D118,'Data Repository Table'!$H:$H,'Economic Cost Analysis'!$E118,'Data Repository Table'!$D:$D,'Economic Cost Analysis'!M$115,'Data Repository Table'!$A:$A,"Financial Budget")</f>
        <v>414358.37553974998</v>
      </c>
      <c r="N118" s="61">
        <f>SUMIFS('Data Repository Table'!$J:$J,'Data Repository Table'!$C:$C,'Economic Cost Analysis'!$B118,'Data Repository Table'!$B:$B,'Economic Cost Analysis'!$C118,'Data Repository Table'!$G:$G,'Economic Cost Analysis'!$D118,'Data Repository Table'!$H:$H,'Economic Cost Analysis'!$E118,'Data Repository Table'!$D:$D,'Economic Cost Analysis'!N$115,'Data Repository Table'!$A:$A,"Financial Budget")</f>
        <v>484912.71240800002</v>
      </c>
      <c r="O118" s="61">
        <f>SUMIFS('Data Repository Table'!$J:$J,'Data Repository Table'!$C:$C,'Economic Cost Analysis'!$B118,'Data Repository Table'!$B:$B,'Economic Cost Analysis'!$C118,'Data Repository Table'!$G:$G,'Economic Cost Analysis'!$D118,'Data Repository Table'!$H:$H,'Economic Cost Analysis'!$E118,'Data Repository Table'!$D:$D,'Economic Cost Analysis'!O$115,'Data Repository Table'!$A:$A,"Financial Budget")</f>
        <v>419935.11569100001</v>
      </c>
      <c r="P118" s="61">
        <f>SUMIFS('Data Repository Table'!$J:$J,'Data Repository Table'!$C:$C,'Economic Cost Analysis'!$B118,'Data Repository Table'!$B:$B,'Economic Cost Analysis'!$C118,'Data Repository Table'!$G:$G,'Economic Cost Analysis'!$D118,'Data Repository Table'!$H:$H,'Economic Cost Analysis'!$E118,'Data Repository Table'!$D:$D,'Economic Cost Analysis'!P$115,'Data Repository Table'!$A:$A,"Financial Budget")</f>
        <v>448216.05637499999</v>
      </c>
      <c r="Q118" s="61">
        <f>SUMIFS('Data Repository Table'!$J:$J,'Data Repository Table'!$C:$C,'Economic Cost Analysis'!$B118,'Data Repository Table'!$B:$B,'Economic Cost Analysis'!$C118,'Data Repository Table'!$G:$G,'Economic Cost Analysis'!$D118,'Data Repository Table'!$H:$H,'Economic Cost Analysis'!$E118,'Data Repository Table'!$D:$D,'Economic Cost Analysis'!Q$115,'Data Repository Table'!$A:$A,"Financial Budget")</f>
        <v>532127.64313450002</v>
      </c>
      <c r="R118" s="61"/>
    </row>
    <row r="119" spans="1:38" ht="14.25" customHeight="1">
      <c r="A119" s="16" t="s">
        <v>58</v>
      </c>
      <c r="B119" s="16" t="s">
        <v>34</v>
      </c>
      <c r="C119" s="16" t="s">
        <v>44</v>
      </c>
      <c r="D119" s="16" t="s">
        <v>48</v>
      </c>
      <c r="E119" s="16" t="s">
        <v>50</v>
      </c>
      <c r="F119" s="61">
        <f>SUMIFS('Data Repository Table'!$J:$J,'Data Repository Table'!$C:$C,'Economic Cost Analysis'!$B119,'Data Repository Table'!$B:$B,'Economic Cost Analysis'!$C119,'Data Repository Table'!$G:$G,'Economic Cost Analysis'!$D119,'Data Repository Table'!$H:$H,'Economic Cost Analysis'!$E119,'Data Repository Table'!$D:$D,'Economic Cost Analysis'!F$115,'Data Repository Table'!$A:$A,"Financial Budget")</f>
        <v>610297.37310056051</v>
      </c>
      <c r="G119" s="61">
        <f>SUMIFS('Data Repository Table'!$J:$J,'Data Repository Table'!$C:$C,'Economic Cost Analysis'!$B119,'Data Repository Table'!$B:$B,'Economic Cost Analysis'!$C119,'Data Repository Table'!$G:$G,'Economic Cost Analysis'!$D119,'Data Repository Table'!$H:$H,'Economic Cost Analysis'!$E119,'Data Repository Table'!$D:$D,'Economic Cost Analysis'!G$115,'Data Repository Table'!$A:$A,"Financial Budget")</f>
        <v>908795.20773656247</v>
      </c>
      <c r="H119" s="61">
        <f>SUMIFS('Data Repository Table'!$J:$J,'Data Repository Table'!$C:$C,'Economic Cost Analysis'!$B119,'Data Repository Table'!$B:$B,'Economic Cost Analysis'!$C119,'Data Repository Table'!$G:$G,'Economic Cost Analysis'!$D119,'Data Repository Table'!$H:$H,'Economic Cost Analysis'!$E119,'Data Repository Table'!$D:$D,'Economic Cost Analysis'!H$115,'Data Repository Table'!$A:$A,"Financial Budget")</f>
        <v>711025.90062299802</v>
      </c>
      <c r="I119" s="61">
        <f>SUMIFS('Data Repository Table'!$J:$J,'Data Repository Table'!$C:$C,'Economic Cost Analysis'!$B119,'Data Repository Table'!$B:$B,'Economic Cost Analysis'!$C119,'Data Repository Table'!$G:$G,'Economic Cost Analysis'!$D119,'Data Repository Table'!$H:$H,'Economic Cost Analysis'!$E119,'Data Repository Table'!$D:$D,'Economic Cost Analysis'!I$115,'Data Repository Table'!$A:$A,"Financial Budget")</f>
        <v>699813.46326262481</v>
      </c>
      <c r="J119" s="61">
        <f>SUMIFS('Data Repository Table'!$J:$J,'Data Repository Table'!$C:$C,'Economic Cost Analysis'!$B119,'Data Repository Table'!$B:$B,'Economic Cost Analysis'!$C119,'Data Repository Table'!$G:$G,'Economic Cost Analysis'!$D119,'Data Repository Table'!$H:$H,'Economic Cost Analysis'!$E119,'Data Repository Table'!$D:$D,'Economic Cost Analysis'!J$115,'Data Repository Table'!$A:$A,"Financial Budget")</f>
        <v>619174.29107624991</v>
      </c>
      <c r="K119" s="61">
        <f>SUMIFS('Data Repository Table'!$J:$J,'Data Repository Table'!$C:$C,'Economic Cost Analysis'!$B119,'Data Repository Table'!$B:$B,'Economic Cost Analysis'!$C119,'Data Repository Table'!$G:$G,'Economic Cost Analysis'!$D119,'Data Repository Table'!$H:$H,'Economic Cost Analysis'!$E119,'Data Repository Table'!$D:$D,'Economic Cost Analysis'!K$115,'Data Repository Table'!$A:$A,"Financial Budget")</f>
        <v>641582.36576999992</v>
      </c>
      <c r="L119" s="61">
        <f>SUMIFS('Data Repository Table'!$J:$J,'Data Repository Table'!$C:$C,'Economic Cost Analysis'!$B119,'Data Repository Table'!$B:$B,'Economic Cost Analysis'!$C119,'Data Repository Table'!$G:$G,'Economic Cost Analysis'!$D119,'Data Repository Table'!$H:$H,'Economic Cost Analysis'!$E119,'Data Repository Table'!$D:$D,'Economic Cost Analysis'!L$115,'Data Repository Table'!$A:$A,"Financial Budget")</f>
        <v>740585.34395999974</v>
      </c>
      <c r="M119" s="61">
        <f>SUMIFS('Data Repository Table'!$J:$J,'Data Repository Table'!$C:$C,'Economic Cost Analysis'!$B119,'Data Repository Table'!$B:$B,'Economic Cost Analysis'!$C119,'Data Repository Table'!$G:$G,'Economic Cost Analysis'!$D119,'Data Repository Table'!$H:$H,'Economic Cost Analysis'!$E119,'Data Repository Table'!$D:$D,'Economic Cost Analysis'!M$115,'Data Repository Table'!$A:$A,"Financial Budget")</f>
        <v>665533.05688012496</v>
      </c>
      <c r="N119" s="61">
        <f>SUMIFS('Data Repository Table'!$J:$J,'Data Repository Table'!$C:$C,'Economic Cost Analysis'!$B119,'Data Repository Table'!$B:$B,'Economic Cost Analysis'!$C119,'Data Repository Table'!$G:$G,'Economic Cost Analysis'!$D119,'Data Repository Table'!$H:$H,'Economic Cost Analysis'!$E119,'Data Repository Table'!$D:$D,'Economic Cost Analysis'!N$115,'Data Repository Table'!$A:$A,"Financial Budget")</f>
        <v>608946.05938500003</v>
      </c>
      <c r="O119" s="61">
        <f>SUMIFS('Data Repository Table'!$J:$J,'Data Repository Table'!$C:$C,'Economic Cost Analysis'!$B119,'Data Repository Table'!$B:$B,'Economic Cost Analysis'!$C119,'Data Repository Table'!$G:$G,'Economic Cost Analysis'!$D119,'Data Repository Table'!$H:$H,'Economic Cost Analysis'!$E119,'Data Repository Table'!$D:$D,'Economic Cost Analysis'!O$115,'Data Repository Table'!$A:$A,"Financial Budget")</f>
        <v>706548.92858549999</v>
      </c>
      <c r="P119" s="61">
        <f>SUMIFS('Data Repository Table'!$J:$J,'Data Repository Table'!$C:$C,'Economic Cost Analysis'!$B119,'Data Repository Table'!$B:$B,'Economic Cost Analysis'!$C119,'Data Repository Table'!$G:$G,'Economic Cost Analysis'!$D119,'Data Repository Table'!$H:$H,'Economic Cost Analysis'!$E119,'Data Repository Table'!$D:$D,'Economic Cost Analysis'!P$115,'Data Repository Table'!$A:$A,"Financial Budget")</f>
        <v>684073.99396875</v>
      </c>
      <c r="Q119" s="61">
        <f>SUMIFS('Data Repository Table'!$J:$J,'Data Repository Table'!$C:$C,'Economic Cost Analysis'!$B119,'Data Repository Table'!$B:$B,'Economic Cost Analysis'!$C119,'Data Repository Table'!$G:$G,'Economic Cost Analysis'!$D119,'Data Repository Table'!$H:$H,'Economic Cost Analysis'!$E119,'Data Repository Table'!$D:$D,'Economic Cost Analysis'!Q$115,'Data Repository Table'!$A:$A,"Financial Budget")</f>
        <v>795822.70165668742</v>
      </c>
      <c r="R119" s="61"/>
    </row>
    <row r="120" spans="1:38" ht="14.25" customHeight="1">
      <c r="A120" s="16" t="s">
        <v>58</v>
      </c>
      <c r="B120" s="16" t="s">
        <v>34</v>
      </c>
      <c r="C120" s="16" t="s">
        <v>44</v>
      </c>
      <c r="D120" s="16" t="s">
        <v>51</v>
      </c>
      <c r="E120" s="16" t="s">
        <v>52</v>
      </c>
      <c r="F120" s="61">
        <f>SUMIFS('Data Repository Table'!$J:$J,'Data Repository Table'!$C:$C,'Economic Cost Analysis'!$B120,'Data Repository Table'!$B:$B,'Economic Cost Analysis'!$C120,'Data Repository Table'!$G:$G,'Economic Cost Analysis'!$D120,'Data Repository Table'!$H:$H,'Economic Cost Analysis'!$E120,'Data Repository Table'!$D:$D,'Economic Cost Analysis'!F$115,'Data Repository Table'!$A:$A,"Financial Budget")</f>
        <v>334574.56978850893</v>
      </c>
      <c r="G120" s="61">
        <f>SUMIFS('Data Repository Table'!$J:$J,'Data Repository Table'!$C:$C,'Economic Cost Analysis'!$B120,'Data Repository Table'!$B:$B,'Economic Cost Analysis'!$C120,'Data Repository Table'!$G:$G,'Economic Cost Analysis'!$D120,'Data Repository Table'!$H:$H,'Economic Cost Analysis'!$E120,'Data Repository Table'!$D:$D,'Economic Cost Analysis'!G$115,'Data Repository Table'!$A:$A,"Financial Budget")</f>
        <v>492735.34629342239</v>
      </c>
      <c r="H120" s="61">
        <f>SUMIFS('Data Repository Table'!$J:$J,'Data Repository Table'!$C:$C,'Economic Cost Analysis'!$B120,'Data Repository Table'!$B:$B,'Economic Cost Analysis'!$C120,'Data Repository Table'!$G:$G,'Economic Cost Analysis'!$D120,'Data Repository Table'!$H:$H,'Economic Cost Analysis'!$E120,'Data Repository Table'!$D:$D,'Economic Cost Analysis'!H$115,'Data Repository Table'!$A:$A,"Financial Budget")</f>
        <v>423886.13007635879</v>
      </c>
      <c r="I120" s="61">
        <f>SUMIFS('Data Repository Table'!$J:$J,'Data Repository Table'!$C:$C,'Economic Cost Analysis'!$B120,'Data Repository Table'!$B:$B,'Economic Cost Analysis'!$C120,'Data Repository Table'!$G:$G,'Economic Cost Analysis'!$D120,'Data Repository Table'!$H:$H,'Economic Cost Analysis'!$E120,'Data Repository Table'!$D:$D,'Economic Cost Analysis'!I$115,'Data Repository Table'!$A:$A,"Financial Budget")</f>
        <v>370340.02732499992</v>
      </c>
      <c r="J120" s="61">
        <f>SUMIFS('Data Repository Table'!$J:$J,'Data Repository Table'!$C:$C,'Economic Cost Analysis'!$B120,'Data Repository Table'!$B:$B,'Economic Cost Analysis'!$C120,'Data Repository Table'!$G:$G,'Economic Cost Analysis'!$D120,'Data Repository Table'!$H:$H,'Economic Cost Analysis'!$E120,'Data Repository Table'!$D:$D,'Economic Cost Analysis'!J$115,'Data Repository Table'!$A:$A,"Financial Budget")</f>
        <v>388537.72727419995</v>
      </c>
      <c r="K120" s="61">
        <f>SUMIFS('Data Repository Table'!$J:$J,'Data Repository Table'!$C:$C,'Economic Cost Analysis'!$B120,'Data Repository Table'!$B:$B,'Economic Cost Analysis'!$C120,'Data Repository Table'!$G:$G,'Economic Cost Analysis'!$D120,'Data Repository Table'!$H:$H,'Economic Cost Analysis'!$E120,'Data Repository Table'!$D:$D,'Economic Cost Analysis'!K$115,'Data Repository Table'!$A:$A,"Financial Budget")</f>
        <v>338577.18673479994</v>
      </c>
      <c r="L120" s="61">
        <f>SUMIFS('Data Repository Table'!$J:$J,'Data Repository Table'!$C:$C,'Economic Cost Analysis'!$B120,'Data Repository Table'!$B:$B,'Economic Cost Analysis'!$C120,'Data Repository Table'!$G:$G,'Economic Cost Analysis'!$D120,'Data Repository Table'!$H:$H,'Economic Cost Analysis'!$E120,'Data Repository Table'!$D:$D,'Economic Cost Analysis'!L$115,'Data Repository Table'!$A:$A,"Financial Budget")</f>
        <v>466373.20086803986</v>
      </c>
      <c r="M120" s="61">
        <f>SUMIFS('Data Repository Table'!$J:$J,'Data Repository Table'!$C:$C,'Economic Cost Analysis'!$B120,'Data Repository Table'!$B:$B,'Economic Cost Analysis'!$C120,'Data Repository Table'!$G:$G,'Economic Cost Analysis'!$D120,'Data Repository Table'!$H:$H,'Economic Cost Analysis'!$E120,'Data Repository Table'!$D:$D,'Economic Cost Analysis'!M$115,'Data Repository Table'!$A:$A,"Financial Budget")</f>
        <v>388574.67707873997</v>
      </c>
      <c r="N120" s="61">
        <f>SUMIFS('Data Repository Table'!$J:$J,'Data Repository Table'!$C:$C,'Economic Cost Analysis'!$B120,'Data Repository Table'!$B:$B,'Economic Cost Analysis'!$C120,'Data Repository Table'!$G:$G,'Economic Cost Analysis'!$D120,'Data Repository Table'!$H:$H,'Economic Cost Analysis'!$E120,'Data Repository Table'!$D:$D,'Economic Cost Analysis'!N$115,'Data Repository Table'!$A:$A,"Financial Budget")</f>
        <v>356192.71368815994</v>
      </c>
      <c r="O120" s="61">
        <f>SUMIFS('Data Repository Table'!$J:$J,'Data Repository Table'!$C:$C,'Economic Cost Analysis'!$B120,'Data Repository Table'!$B:$B,'Economic Cost Analysis'!$C120,'Data Repository Table'!$G:$G,'Economic Cost Analysis'!$D120,'Data Repository Table'!$H:$H,'Economic Cost Analysis'!$E120,'Data Repository Table'!$D:$D,'Economic Cost Analysis'!O$115,'Data Repository Table'!$A:$A,"Financial Budget")</f>
        <v>381723.53905412991</v>
      </c>
      <c r="P120" s="61">
        <f>SUMIFS('Data Repository Table'!$J:$J,'Data Repository Table'!$C:$C,'Economic Cost Analysis'!$B120,'Data Repository Table'!$B:$B,'Economic Cost Analysis'!$C120,'Data Repository Table'!$G:$G,'Economic Cost Analysis'!$D120,'Data Repository Table'!$H:$H,'Economic Cost Analysis'!$E120,'Data Repository Table'!$D:$D,'Economic Cost Analysis'!P$115,'Data Repository Table'!$A:$A,"Financial Budget")</f>
        <v>429911.03490812494</v>
      </c>
      <c r="Q120" s="61">
        <f>SUMIFS('Data Repository Table'!$J:$J,'Data Repository Table'!$C:$C,'Economic Cost Analysis'!$B120,'Data Repository Table'!$B:$B,'Economic Cost Analysis'!$C120,'Data Repository Table'!$G:$G,'Economic Cost Analysis'!$D120,'Data Repository Table'!$H:$H,'Economic Cost Analysis'!$E120,'Data Repository Table'!$D:$D,'Economic Cost Analysis'!Q$115,'Data Repository Table'!$A:$A,"Financial Budget")</f>
        <v>476034.24514096242</v>
      </c>
      <c r="R120" s="61"/>
    </row>
    <row r="121" spans="1:38" ht="14.25" customHeight="1">
      <c r="A121" s="16" t="s">
        <v>58</v>
      </c>
      <c r="B121" s="16" t="s">
        <v>34</v>
      </c>
      <c r="C121" s="16" t="s">
        <v>44</v>
      </c>
      <c r="D121" s="16" t="s">
        <v>51</v>
      </c>
      <c r="E121" s="16" t="s">
        <v>53</v>
      </c>
      <c r="F121" s="61">
        <f>SUMIFS('Data Repository Table'!$J:$J,'Data Repository Table'!$C:$C,'Economic Cost Analysis'!$B121,'Data Repository Table'!$B:$B,'Economic Cost Analysis'!$C121,'Data Repository Table'!$G:$G,'Economic Cost Analysis'!$D121,'Data Repository Table'!$H:$H,'Economic Cost Analysis'!$E121,'Data Repository Table'!$D:$D,'Economic Cost Analysis'!F$115,'Data Repository Table'!$A:$A,"Financial Budget")</f>
        <v>221632.12385716435</v>
      </c>
      <c r="G121" s="61">
        <f>SUMIFS('Data Repository Table'!$J:$J,'Data Repository Table'!$C:$C,'Economic Cost Analysis'!$B121,'Data Repository Table'!$B:$B,'Economic Cost Analysis'!$C121,'Data Repository Table'!$G:$G,'Economic Cost Analysis'!$D121,'Data Repository Table'!$H:$H,'Economic Cost Analysis'!$E121,'Data Repository Table'!$D:$D,'Economic Cost Analysis'!G$115,'Data Repository Table'!$A:$A,"Financial Budget")</f>
        <v>298721.115169695</v>
      </c>
      <c r="H121" s="61">
        <f>SUMIFS('Data Repository Table'!$J:$J,'Data Repository Table'!$C:$C,'Economic Cost Analysis'!$B121,'Data Repository Table'!$B:$B,'Economic Cost Analysis'!$C121,'Data Repository Table'!$G:$G,'Economic Cost Analysis'!$D121,'Data Repository Table'!$H:$H,'Economic Cost Analysis'!$E121,'Data Repository Table'!$D:$D,'Economic Cost Analysis'!H$115,'Data Repository Table'!$A:$A,"Financial Budget")</f>
        <v>263980.61528681178</v>
      </c>
      <c r="I121" s="61">
        <f>SUMIFS('Data Repository Table'!$J:$J,'Data Repository Table'!$C:$C,'Economic Cost Analysis'!$B121,'Data Repository Table'!$B:$B,'Economic Cost Analysis'!$C121,'Data Repository Table'!$G:$G,'Economic Cost Analysis'!$D121,'Data Repository Table'!$H:$H,'Economic Cost Analysis'!$E121,'Data Repository Table'!$D:$D,'Economic Cost Analysis'!I$115,'Data Repository Table'!$A:$A,"Financial Budget")</f>
        <v>219795.94496150999</v>
      </c>
      <c r="J121" s="61">
        <f>SUMIFS('Data Repository Table'!$J:$J,'Data Repository Table'!$C:$C,'Economic Cost Analysis'!$B121,'Data Repository Table'!$B:$B,'Economic Cost Analysis'!$C121,'Data Repository Table'!$G:$G,'Economic Cost Analysis'!$D121,'Data Repository Table'!$H:$H,'Economic Cost Analysis'!$E121,'Data Repository Table'!$D:$D,'Economic Cost Analysis'!J$115,'Data Repository Table'!$A:$A,"Financial Budget")</f>
        <v>258222.34619527502</v>
      </c>
      <c r="K121" s="61">
        <f>SUMIFS('Data Repository Table'!$J:$J,'Data Repository Table'!$C:$C,'Economic Cost Analysis'!$B121,'Data Repository Table'!$B:$B,'Economic Cost Analysis'!$C121,'Data Repository Table'!$G:$G,'Economic Cost Analysis'!$D121,'Data Repository Table'!$H:$H,'Economic Cost Analysis'!$E121,'Data Repository Table'!$D:$D,'Economic Cost Analysis'!K$115,'Data Repository Table'!$A:$A,"Financial Budget")</f>
        <v>230372.47477350003</v>
      </c>
      <c r="L121" s="61">
        <f>SUMIFS('Data Repository Table'!$J:$J,'Data Repository Table'!$C:$C,'Economic Cost Analysis'!$B121,'Data Repository Table'!$B:$B,'Economic Cost Analysis'!$C121,'Data Repository Table'!$G:$G,'Economic Cost Analysis'!$D121,'Data Repository Table'!$H:$H,'Economic Cost Analysis'!$E121,'Data Repository Table'!$D:$D,'Economic Cost Analysis'!L$115,'Data Repository Table'!$A:$A,"Financial Budget")</f>
        <v>269842.36896287993</v>
      </c>
      <c r="M121" s="61">
        <f>SUMIFS('Data Repository Table'!$J:$J,'Data Repository Table'!$C:$C,'Economic Cost Analysis'!$B121,'Data Repository Table'!$B:$B,'Economic Cost Analysis'!$C121,'Data Repository Table'!$G:$G,'Economic Cost Analysis'!$D121,'Data Repository Table'!$H:$H,'Economic Cost Analysis'!$E121,'Data Repository Table'!$D:$D,'Economic Cost Analysis'!M$115,'Data Repository Table'!$A:$A,"Financial Budget")</f>
        <v>229486.43250580502</v>
      </c>
      <c r="N121" s="61">
        <f>SUMIFS('Data Repository Table'!$J:$J,'Data Repository Table'!$C:$C,'Economic Cost Analysis'!$B121,'Data Repository Table'!$B:$B,'Economic Cost Analysis'!$C121,'Data Repository Table'!$G:$G,'Economic Cost Analysis'!$D121,'Data Repository Table'!$H:$H,'Economic Cost Analysis'!$E121,'Data Repository Table'!$D:$D,'Economic Cost Analysis'!N$115,'Data Repository Table'!$A:$A,"Financial Budget")</f>
        <v>247771.36577484003</v>
      </c>
      <c r="O121" s="61">
        <f>SUMIFS('Data Repository Table'!$J:$J,'Data Repository Table'!$C:$C,'Economic Cost Analysis'!$B121,'Data Repository Table'!$B:$B,'Economic Cost Analysis'!$C121,'Data Repository Table'!$G:$G,'Economic Cost Analysis'!$D121,'Data Repository Table'!$H:$H,'Economic Cost Analysis'!$E121,'Data Repository Table'!$D:$D,'Economic Cost Analysis'!O$115,'Data Repository Table'!$A:$A,"Financial Budget")</f>
        <v>247653.76578579002</v>
      </c>
      <c r="P121" s="61">
        <f>SUMIFS('Data Repository Table'!$J:$J,'Data Repository Table'!$C:$C,'Economic Cost Analysis'!$B121,'Data Repository Table'!$B:$B,'Economic Cost Analysis'!$C121,'Data Repository Table'!$G:$G,'Economic Cost Analysis'!$D121,'Data Repository Table'!$H:$H,'Economic Cost Analysis'!$E121,'Data Repository Table'!$D:$D,'Economic Cost Analysis'!P$115,'Data Repository Table'!$A:$A,"Financial Budget")</f>
        <v>257537.95336406256</v>
      </c>
      <c r="Q121" s="61">
        <f>SUMIFS('Data Repository Table'!$J:$J,'Data Repository Table'!$C:$C,'Economic Cost Analysis'!$B121,'Data Repository Table'!$B:$B,'Economic Cost Analysis'!$C121,'Data Repository Table'!$G:$G,'Economic Cost Analysis'!$D121,'Data Repository Table'!$H:$H,'Economic Cost Analysis'!$E121,'Data Repository Table'!$D:$D,'Economic Cost Analysis'!Q$115,'Data Repository Table'!$A:$A,"Financial Budget")</f>
        <v>273028.52946296253</v>
      </c>
      <c r="R121" s="61"/>
    </row>
    <row r="122" spans="1:38" ht="14.25" customHeight="1">
      <c r="A122" s="16" t="s">
        <v>58</v>
      </c>
      <c r="B122" s="16" t="s">
        <v>34</v>
      </c>
      <c r="C122" s="16" t="s">
        <v>44</v>
      </c>
      <c r="D122" s="16" t="s">
        <v>51</v>
      </c>
      <c r="E122" s="16" t="s">
        <v>54</v>
      </c>
      <c r="F122" s="61">
        <f>SUMIFS('Data Repository Table'!$J:$J,'Data Repository Table'!$C:$C,'Economic Cost Analysis'!$B122,'Data Repository Table'!$B:$B,'Economic Cost Analysis'!$C122,'Data Repository Table'!$G:$G,'Economic Cost Analysis'!$D122,'Data Repository Table'!$H:$H,'Economic Cost Analysis'!$E122,'Data Repository Table'!$D:$D,'Economic Cost Analysis'!F$115,'Data Repository Table'!$A:$A,"Financial Budget")</f>
        <v>270317.51001272164</v>
      </c>
      <c r="G122" s="61">
        <f>SUMIFS('Data Repository Table'!$J:$J,'Data Repository Table'!$C:$C,'Economic Cost Analysis'!$B122,'Data Repository Table'!$B:$B,'Economic Cost Analysis'!$C122,'Data Repository Table'!$G:$G,'Economic Cost Analysis'!$D122,'Data Repository Table'!$H:$H,'Economic Cost Analysis'!$E122,'Data Repository Table'!$D:$D,'Economic Cost Analysis'!G$115,'Data Repository Table'!$A:$A,"Financial Budget")</f>
        <v>345609.90627034125</v>
      </c>
      <c r="H122" s="61">
        <f>SUMIFS('Data Repository Table'!$J:$J,'Data Repository Table'!$C:$C,'Economic Cost Analysis'!$B122,'Data Repository Table'!$B:$B,'Economic Cost Analysis'!$C122,'Data Repository Table'!$G:$G,'Economic Cost Analysis'!$D122,'Data Repository Table'!$H:$H,'Economic Cost Analysis'!$E122,'Data Repository Table'!$D:$D,'Economic Cost Analysis'!H$115,'Data Repository Table'!$A:$A,"Financial Budget")</f>
        <v>281982.65504614048</v>
      </c>
      <c r="I122" s="61">
        <f>SUMIFS('Data Repository Table'!$J:$J,'Data Repository Table'!$C:$C,'Economic Cost Analysis'!$B122,'Data Repository Table'!$B:$B,'Economic Cost Analysis'!$C122,'Data Repository Table'!$G:$G,'Economic Cost Analysis'!$D122,'Data Repository Table'!$H:$H,'Economic Cost Analysis'!$E122,'Data Repository Table'!$D:$D,'Economic Cost Analysis'!I$115,'Data Repository Table'!$A:$A,"Financial Budget")</f>
        <v>262525.43281191739</v>
      </c>
      <c r="J122" s="61">
        <f>SUMIFS('Data Repository Table'!$J:$J,'Data Repository Table'!$C:$C,'Economic Cost Analysis'!$B122,'Data Repository Table'!$B:$B,'Economic Cost Analysis'!$C122,'Data Repository Table'!$G:$G,'Economic Cost Analysis'!$D122,'Data Repository Table'!$H:$H,'Economic Cost Analysis'!$E122,'Data Repository Table'!$D:$D,'Economic Cost Analysis'!J$115,'Data Repository Table'!$A:$A,"Financial Budget")</f>
        <v>264530.39711157506</v>
      </c>
      <c r="K122" s="61">
        <f>SUMIFS('Data Repository Table'!$J:$J,'Data Repository Table'!$C:$C,'Economic Cost Analysis'!$B122,'Data Repository Table'!$B:$B,'Economic Cost Analysis'!$C122,'Data Repository Table'!$G:$G,'Economic Cost Analysis'!$D122,'Data Repository Table'!$H:$H,'Economic Cost Analysis'!$E122,'Data Repository Table'!$D:$D,'Economic Cost Analysis'!K$115,'Data Repository Table'!$A:$A,"Financial Budget")</f>
        <v>252866.98882554998</v>
      </c>
      <c r="L122" s="61">
        <f>SUMIFS('Data Repository Table'!$J:$J,'Data Repository Table'!$C:$C,'Economic Cost Analysis'!$B122,'Data Repository Table'!$B:$B,'Economic Cost Analysis'!$C122,'Data Repository Table'!$G:$G,'Economic Cost Analysis'!$D122,'Data Repository Table'!$H:$H,'Economic Cost Analysis'!$E122,'Data Repository Table'!$D:$D,'Economic Cost Analysis'!L$115,'Data Repository Table'!$A:$A,"Financial Budget")</f>
        <v>306190.89609723992</v>
      </c>
      <c r="M122" s="61">
        <f>SUMIFS('Data Repository Table'!$J:$J,'Data Repository Table'!$C:$C,'Economic Cost Analysis'!$B122,'Data Repository Table'!$B:$B,'Economic Cost Analysis'!$C122,'Data Repository Table'!$G:$G,'Economic Cost Analysis'!$D122,'Data Repository Table'!$H:$H,'Economic Cost Analysis'!$E122,'Data Repository Table'!$D:$D,'Economic Cost Analysis'!M$115,'Data Repository Table'!$A:$A,"Financial Budget")</f>
        <v>271830.070734885</v>
      </c>
      <c r="N122" s="61">
        <f>SUMIFS('Data Repository Table'!$J:$J,'Data Repository Table'!$C:$C,'Economic Cost Analysis'!$B122,'Data Repository Table'!$B:$B,'Economic Cost Analysis'!$C122,'Data Repository Table'!$G:$G,'Economic Cost Analysis'!$D122,'Data Repository Table'!$H:$H,'Economic Cost Analysis'!$E122,'Data Repository Table'!$D:$D,'Economic Cost Analysis'!N$115,'Data Repository Table'!$A:$A,"Financial Budget")</f>
        <v>271101.39427444007</v>
      </c>
      <c r="O122" s="61">
        <f>SUMIFS('Data Repository Table'!$J:$J,'Data Repository Table'!$C:$C,'Economic Cost Analysis'!$B122,'Data Repository Table'!$B:$B,'Economic Cost Analysis'!$C122,'Data Repository Table'!$G:$G,'Economic Cost Analysis'!$D122,'Data Repository Table'!$H:$H,'Economic Cost Analysis'!$E122,'Data Repository Table'!$D:$D,'Economic Cost Analysis'!O$115,'Data Repository Table'!$A:$A,"Financial Budget")</f>
        <v>274351.7614925587</v>
      </c>
      <c r="P122" s="61">
        <f>SUMIFS('Data Repository Table'!$J:$J,'Data Repository Table'!$C:$C,'Economic Cost Analysis'!$B122,'Data Repository Table'!$B:$B,'Economic Cost Analysis'!$C122,'Data Repository Table'!$G:$G,'Economic Cost Analysis'!$D122,'Data Repository Table'!$H:$H,'Economic Cost Analysis'!$E122,'Data Repository Table'!$D:$D,'Economic Cost Analysis'!P$115,'Data Repository Table'!$A:$A,"Financial Budget")</f>
        <v>294826.72073953127</v>
      </c>
      <c r="Q122" s="61">
        <f>SUMIFS('Data Repository Table'!$J:$J,'Data Repository Table'!$C:$C,'Economic Cost Analysis'!$B122,'Data Repository Table'!$B:$B,'Economic Cost Analysis'!$C122,'Data Repository Table'!$G:$G,'Economic Cost Analysis'!$D122,'Data Repository Table'!$H:$H,'Economic Cost Analysis'!$E122,'Data Repository Table'!$D:$D,'Economic Cost Analysis'!Q$115,'Data Repository Table'!$A:$A,"Financial Budget")</f>
        <v>340841.04228242871</v>
      </c>
      <c r="R122" s="61"/>
    </row>
    <row r="123" spans="1:38" ht="14.25" customHeight="1">
      <c r="A123" s="16" t="s">
        <v>58</v>
      </c>
      <c r="B123" s="16" t="s">
        <v>34</v>
      </c>
      <c r="C123" s="16" t="s">
        <v>44</v>
      </c>
      <c r="D123" s="16" t="s">
        <v>51</v>
      </c>
      <c r="E123" s="16" t="s">
        <v>55</v>
      </c>
      <c r="F123" s="61">
        <f>SUMIFS('Data Repository Table'!$J:$J,'Data Repository Table'!$C:$C,'Economic Cost Analysis'!$B123,'Data Repository Table'!$B:$B,'Economic Cost Analysis'!$C123,'Data Repository Table'!$G:$G,'Economic Cost Analysis'!$D123,'Data Repository Table'!$H:$H,'Economic Cost Analysis'!$E123,'Data Repository Table'!$D:$D,'Economic Cost Analysis'!F$115,'Data Repository Table'!$A:$A,"Financial Budget")</f>
        <v>186895.31347357444</v>
      </c>
      <c r="G123" s="61">
        <f>SUMIFS('Data Repository Table'!$J:$J,'Data Repository Table'!$C:$C,'Economic Cost Analysis'!$B123,'Data Repository Table'!$B:$B,'Economic Cost Analysis'!$C123,'Data Repository Table'!$G:$G,'Economic Cost Analysis'!$D123,'Data Repository Table'!$H:$H,'Economic Cost Analysis'!$E123,'Data Repository Table'!$D:$D,'Economic Cost Analysis'!G$115,'Data Repository Table'!$A:$A,"Financial Budget")</f>
        <v>232460.33937309752</v>
      </c>
      <c r="H123" s="61">
        <f>SUMIFS('Data Repository Table'!$J:$J,'Data Repository Table'!$C:$C,'Economic Cost Analysis'!$B123,'Data Repository Table'!$B:$B,'Economic Cost Analysis'!$C123,'Data Repository Table'!$G:$G,'Economic Cost Analysis'!$D123,'Data Repository Table'!$H:$H,'Economic Cost Analysis'!$E123,'Data Repository Table'!$D:$D,'Economic Cost Analysis'!H$115,'Data Repository Table'!$A:$A,"Financial Budget")</f>
        <v>196800.64514333947</v>
      </c>
      <c r="I123" s="61">
        <f>SUMIFS('Data Repository Table'!$J:$J,'Data Repository Table'!$C:$C,'Economic Cost Analysis'!$B123,'Data Repository Table'!$B:$B,'Economic Cost Analysis'!$C123,'Data Repository Table'!$G:$G,'Economic Cost Analysis'!$D123,'Data Repository Table'!$H:$H,'Economic Cost Analysis'!$E123,'Data Repository Table'!$D:$D,'Economic Cost Analysis'!I$115,'Data Repository Table'!$A:$A,"Financial Budget")</f>
        <v>175238.87213904748</v>
      </c>
      <c r="J123" s="61">
        <f>SUMIFS('Data Repository Table'!$J:$J,'Data Repository Table'!$C:$C,'Economic Cost Analysis'!$B123,'Data Repository Table'!$B:$B,'Economic Cost Analysis'!$C123,'Data Repository Table'!$G:$G,'Economic Cost Analysis'!$D123,'Data Repository Table'!$H:$H,'Economic Cost Analysis'!$E123,'Data Repository Table'!$D:$D,'Economic Cost Analysis'!J$115,'Data Repository Table'!$A:$A,"Financial Budget")</f>
        <v>184271.68199002498</v>
      </c>
      <c r="K123" s="61">
        <f>SUMIFS('Data Repository Table'!$J:$J,'Data Repository Table'!$C:$C,'Economic Cost Analysis'!$B123,'Data Repository Table'!$B:$B,'Economic Cost Analysis'!$C123,'Data Repository Table'!$G:$G,'Economic Cost Analysis'!$D123,'Data Repository Table'!$H:$H,'Economic Cost Analysis'!$E123,'Data Repository Table'!$D:$D,'Economic Cost Analysis'!K$115,'Data Repository Table'!$A:$A,"Financial Budget")</f>
        <v>182465.61649890002</v>
      </c>
      <c r="L123" s="61">
        <f>SUMIFS('Data Repository Table'!$J:$J,'Data Repository Table'!$C:$C,'Economic Cost Analysis'!$B123,'Data Repository Table'!$B:$B,'Economic Cost Analysis'!$C123,'Data Repository Table'!$G:$G,'Economic Cost Analysis'!$D123,'Data Repository Table'!$H:$H,'Economic Cost Analysis'!$E123,'Data Repository Table'!$D:$D,'Economic Cost Analysis'!L$115,'Data Repository Table'!$A:$A,"Financial Budget")</f>
        <v>235865.21106119995</v>
      </c>
      <c r="M123" s="61">
        <f>SUMIFS('Data Repository Table'!$J:$J,'Data Repository Table'!$C:$C,'Economic Cost Analysis'!$B123,'Data Repository Table'!$B:$B,'Economic Cost Analysis'!$C123,'Data Repository Table'!$G:$G,'Economic Cost Analysis'!$D123,'Data Repository Table'!$H:$H,'Economic Cost Analysis'!$E123,'Data Repository Table'!$D:$D,'Economic Cost Analysis'!M$115,'Data Repository Table'!$A:$A,"Financial Budget")</f>
        <v>184781.07299609997</v>
      </c>
      <c r="N123" s="61">
        <f>SUMIFS('Data Repository Table'!$J:$J,'Data Repository Table'!$C:$C,'Economic Cost Analysis'!$B123,'Data Repository Table'!$B:$B,'Economic Cost Analysis'!$C123,'Data Repository Table'!$G:$G,'Economic Cost Analysis'!$D123,'Data Repository Table'!$H:$H,'Economic Cost Analysis'!$E123,'Data Repository Table'!$D:$D,'Economic Cost Analysis'!N$115,'Data Repository Table'!$A:$A,"Financial Budget")</f>
        <v>187904.12488512002</v>
      </c>
      <c r="O123" s="61">
        <f>SUMIFS('Data Repository Table'!$J:$J,'Data Repository Table'!$C:$C,'Economic Cost Analysis'!$B123,'Data Repository Table'!$B:$B,'Economic Cost Analysis'!$C123,'Data Repository Table'!$G:$G,'Economic Cost Analysis'!$D123,'Data Repository Table'!$H:$H,'Economic Cost Analysis'!$E123,'Data Repository Table'!$D:$D,'Economic Cost Analysis'!O$115,'Data Repository Table'!$A:$A,"Financial Budget")</f>
        <v>191788.36157754</v>
      </c>
      <c r="P123" s="61">
        <f>SUMIFS('Data Repository Table'!$J:$J,'Data Repository Table'!$C:$C,'Economic Cost Analysis'!$B123,'Data Repository Table'!$B:$B,'Economic Cost Analysis'!$C123,'Data Repository Table'!$G:$G,'Economic Cost Analysis'!$D123,'Data Repository Table'!$H:$H,'Economic Cost Analysis'!$E123,'Data Repository Table'!$D:$D,'Economic Cost Analysis'!P$115,'Data Repository Table'!$A:$A,"Financial Budget")</f>
        <v>189293.90636625001</v>
      </c>
      <c r="Q123" s="61">
        <f>SUMIFS('Data Repository Table'!$J:$J,'Data Repository Table'!$C:$C,'Economic Cost Analysis'!$B123,'Data Repository Table'!$B:$B,'Economic Cost Analysis'!$C123,'Data Repository Table'!$G:$G,'Economic Cost Analysis'!$D123,'Data Repository Table'!$H:$H,'Economic Cost Analysis'!$E123,'Data Repository Table'!$D:$D,'Economic Cost Analysis'!Q$115,'Data Repository Table'!$A:$A,"Financial Budget")</f>
        <v>230880.88355771248</v>
      </c>
      <c r="R123" s="61"/>
    </row>
    <row r="124" spans="1:38" ht="14.25" customHeight="1">
      <c r="A124" s="16" t="s">
        <v>58</v>
      </c>
      <c r="B124" s="16" t="s">
        <v>34</v>
      </c>
      <c r="C124" s="16" t="s">
        <v>44</v>
      </c>
      <c r="D124" s="16" t="s">
        <v>56</v>
      </c>
      <c r="E124" s="16" t="s">
        <v>57</v>
      </c>
      <c r="F124" s="61">
        <f>SUMIFS('Data Repository Table'!$J:$J,'Data Repository Table'!$C:$C,'Economic Cost Analysis'!$B124,'Data Repository Table'!$B:$B,'Economic Cost Analysis'!$C124,'Data Repository Table'!$G:$G,'Economic Cost Analysis'!$D124,'Data Repository Table'!$H:$H,'Economic Cost Analysis'!$E124,'Data Repository Table'!$D:$D,'Economic Cost Analysis'!F$115,'Data Repository Table'!$A:$A,"Financial Budget")</f>
        <v>1207341.5441326213</v>
      </c>
      <c r="G124" s="61">
        <f>SUMIFS('Data Repository Table'!$J:$J,'Data Repository Table'!$C:$C,'Economic Cost Analysis'!$B124,'Data Repository Table'!$B:$B,'Economic Cost Analysis'!$C124,'Data Repository Table'!$G:$G,'Economic Cost Analysis'!$D124,'Data Repository Table'!$H:$H,'Economic Cost Analysis'!$E124,'Data Repository Table'!$D:$D,'Economic Cost Analysis'!G$115,'Data Repository Table'!$A:$A,"Financial Budget")</f>
        <v>1627559.0630120938</v>
      </c>
      <c r="H124" s="61">
        <f>SUMIFS('Data Repository Table'!$J:$J,'Data Repository Table'!$C:$C,'Economic Cost Analysis'!$B124,'Data Repository Table'!$B:$B,'Economic Cost Analysis'!$C124,'Data Repository Table'!$G:$G,'Economic Cost Analysis'!$D124,'Data Repository Table'!$H:$H,'Economic Cost Analysis'!$E124,'Data Repository Table'!$D:$D,'Economic Cost Analysis'!H$115,'Data Repository Table'!$A:$A,"Financial Budget")</f>
        <v>1247278.3501437153</v>
      </c>
      <c r="I124" s="61">
        <f>SUMIFS('Data Repository Table'!$J:$J,'Data Repository Table'!$C:$C,'Economic Cost Analysis'!$B124,'Data Repository Table'!$B:$B,'Economic Cost Analysis'!$C124,'Data Repository Table'!$G:$G,'Economic Cost Analysis'!$D124,'Data Repository Table'!$H:$H,'Economic Cost Analysis'!$E124,'Data Repository Table'!$D:$D,'Economic Cost Analysis'!I$115,'Data Repository Table'!$A:$A,"Financial Budget")</f>
        <v>1189437.4296213749</v>
      </c>
      <c r="J124" s="61">
        <f>SUMIFS('Data Repository Table'!$J:$J,'Data Repository Table'!$C:$C,'Economic Cost Analysis'!$B124,'Data Repository Table'!$B:$B,'Economic Cost Analysis'!$C124,'Data Repository Table'!$G:$G,'Economic Cost Analysis'!$D124,'Data Repository Table'!$H:$H,'Economic Cost Analysis'!$E124,'Data Repository Table'!$D:$D,'Economic Cost Analysis'!J$115,'Data Repository Table'!$A:$A,"Financial Budget")</f>
        <v>1196568.3584903125</v>
      </c>
      <c r="K124" s="61">
        <f>SUMIFS('Data Repository Table'!$J:$J,'Data Repository Table'!$C:$C,'Economic Cost Analysis'!$B124,'Data Repository Table'!$B:$B,'Economic Cost Analysis'!$C124,'Data Repository Table'!$G:$G,'Economic Cost Analysis'!$D124,'Data Repository Table'!$H:$H,'Economic Cost Analysis'!$E124,'Data Repository Table'!$D:$D,'Economic Cost Analysis'!K$115,'Data Repository Table'!$A:$A,"Financial Budget")</f>
        <v>1176117.3688343752</v>
      </c>
      <c r="L124" s="61">
        <f>SUMIFS('Data Repository Table'!$J:$J,'Data Repository Table'!$C:$C,'Economic Cost Analysis'!$B124,'Data Repository Table'!$B:$B,'Economic Cost Analysis'!$C124,'Data Repository Table'!$G:$G,'Economic Cost Analysis'!$D124,'Data Repository Table'!$H:$H,'Economic Cost Analysis'!$E124,'Data Repository Table'!$D:$D,'Economic Cost Analysis'!L$115,'Data Repository Table'!$A:$A,"Financial Budget")</f>
        <v>1565368.1883344997</v>
      </c>
      <c r="M124" s="61">
        <f>SUMIFS('Data Repository Table'!$J:$J,'Data Repository Table'!$C:$C,'Economic Cost Analysis'!$B124,'Data Repository Table'!$B:$B,'Economic Cost Analysis'!$C124,'Data Repository Table'!$G:$G,'Economic Cost Analysis'!$D124,'Data Repository Table'!$H:$H,'Economic Cost Analysis'!$E124,'Data Repository Table'!$D:$D,'Economic Cost Analysis'!M$115,'Data Repository Table'!$A:$A,"Financial Budget")</f>
        <v>1227442.7809998749</v>
      </c>
      <c r="N124" s="61">
        <f>SUMIFS('Data Repository Table'!$J:$J,'Data Repository Table'!$C:$C,'Economic Cost Analysis'!$B124,'Data Repository Table'!$B:$B,'Economic Cost Analysis'!$C124,'Data Repository Table'!$G:$G,'Economic Cost Analysis'!$D124,'Data Repository Table'!$H:$H,'Economic Cost Analysis'!$E124,'Data Repository Table'!$D:$D,'Economic Cost Analysis'!N$115,'Data Repository Table'!$A:$A,"Financial Budget")</f>
        <v>1290433.7858775002</v>
      </c>
      <c r="O124" s="61">
        <f>SUMIFS('Data Repository Table'!$J:$J,'Data Repository Table'!$C:$C,'Economic Cost Analysis'!$B124,'Data Repository Table'!$B:$B,'Economic Cost Analysis'!$C124,'Data Repository Table'!$G:$G,'Economic Cost Analysis'!$D124,'Data Repository Table'!$H:$H,'Economic Cost Analysis'!$E124,'Data Repository Table'!$D:$D,'Economic Cost Analysis'!O$115,'Data Repository Table'!$A:$A,"Financial Budget")</f>
        <v>1298308.3953839999</v>
      </c>
      <c r="P124" s="61">
        <f>SUMIFS('Data Repository Table'!$J:$J,'Data Repository Table'!$C:$C,'Economic Cost Analysis'!$B124,'Data Repository Table'!$B:$B,'Economic Cost Analysis'!$C124,'Data Repository Table'!$G:$G,'Economic Cost Analysis'!$D124,'Data Repository Table'!$H:$H,'Economic Cost Analysis'!$E124,'Data Repository Table'!$D:$D,'Economic Cost Analysis'!P$115,'Data Repository Table'!$A:$A,"Financial Budget")</f>
        <v>1344373.5269335939</v>
      </c>
      <c r="Q124" s="61">
        <f>SUMIFS('Data Repository Table'!$J:$J,'Data Repository Table'!$C:$C,'Economic Cost Analysis'!$B124,'Data Repository Table'!$B:$B,'Economic Cost Analysis'!$C124,'Data Repository Table'!$G:$G,'Economic Cost Analysis'!$D124,'Data Repository Table'!$H:$H,'Economic Cost Analysis'!$E124,'Data Repository Table'!$D:$D,'Economic Cost Analysis'!Q$115,'Data Repository Table'!$A:$A,"Financial Budget")</f>
        <v>1507227.5892764062</v>
      </c>
      <c r="R124" s="61"/>
    </row>
    <row r="125" spans="1:38" ht="14.25" customHeight="1" thickBot="1">
      <c r="A125" s="16" t="s">
        <v>62</v>
      </c>
      <c r="B125" s="16" t="s">
        <v>34</v>
      </c>
      <c r="C125" s="16"/>
      <c r="D125" s="16"/>
      <c r="E125" s="16"/>
      <c r="F125" s="15">
        <f>SUMIFS('Data Repository Table'!$J:$J,'Data Repository Table'!$C:$C,'Economic Cost Analysis'!$B117,'Data Repository Table'!$D:$D,'Economic Cost Analysis'!F$115,'Data Repository Table'!$A:$A, "Water Production Budget")</f>
        <v>171.933291</v>
      </c>
      <c r="G125" s="15">
        <f>SUMIFS('Data Repository Table'!$J:$J,'Data Repository Table'!$C:$C,'Economic Cost Analysis'!$B117,'Data Repository Table'!$D:$D,'Economic Cost Analysis'!G$115,'Data Repository Table'!$A:$A, "Water Production Budget")</f>
        <v>185.44394299999999</v>
      </c>
      <c r="H125" s="15">
        <f>SUMIFS('Data Repository Table'!$J:$J,'Data Repository Table'!$C:$C,'Economic Cost Analysis'!$B117,'Data Repository Table'!$D:$D,'Economic Cost Analysis'!H$115,'Data Repository Table'!$A:$A, "Water Production Budget")</f>
        <v>186.77365699999999</v>
      </c>
      <c r="I125" s="15">
        <f>SUMIFS('Data Repository Table'!$J:$J,'Data Repository Table'!$C:$C,'Economic Cost Analysis'!$B117,'Data Repository Table'!$D:$D,'Economic Cost Analysis'!I$115,'Data Repository Table'!$A:$A, "Water Production Budget")</f>
        <v>190.54109299999999</v>
      </c>
      <c r="J125" s="15">
        <f>SUMIFS('Data Repository Table'!$J:$J,'Data Repository Table'!$C:$C,'Economic Cost Analysis'!$B117,'Data Repository Table'!$D:$D,'Economic Cost Analysis'!J$115,'Data Repository Table'!$A:$A, "Water Production Budget")</f>
        <v>95.096062000000003</v>
      </c>
      <c r="K125" s="15">
        <f>SUMIFS('Data Repository Table'!$J:$J,'Data Repository Table'!$C:$C,'Economic Cost Analysis'!$B117,'Data Repository Table'!$D:$D,'Economic Cost Analysis'!K$115,'Data Repository Table'!$A:$A, "Water Production Budget")</f>
        <v>184.30685299999999</v>
      </c>
      <c r="L125" s="15">
        <f>SUMIFS('Data Repository Table'!$J:$J,'Data Repository Table'!$C:$C,'Economic Cost Analysis'!$B117,'Data Repository Table'!$D:$D,'Economic Cost Analysis'!L$115,'Data Repository Table'!$A:$A, "Water Production Budget")</f>
        <v>181.90143900000001</v>
      </c>
      <c r="M125" s="15">
        <f>SUMIFS('Data Repository Table'!$J:$J,'Data Repository Table'!$C:$C,'Economic Cost Analysis'!$B117,'Data Repository Table'!$D:$D,'Economic Cost Analysis'!M$115,'Data Repository Table'!$A:$A, "Water Production Budget")</f>
        <v>149.58676500000001</v>
      </c>
      <c r="N125" s="15">
        <f>SUMIFS('Data Repository Table'!$J:$J,'Data Repository Table'!$C:$C,'Economic Cost Analysis'!$B117,'Data Repository Table'!$D:$D,'Economic Cost Analysis'!N$115,'Data Repository Table'!$A:$A, "Water Production Budget")</f>
        <v>181.40367599999999</v>
      </c>
      <c r="O125" s="15">
        <f>SUMIFS('Data Repository Table'!$J:$J,'Data Repository Table'!$C:$C,'Economic Cost Analysis'!$B117,'Data Repository Table'!$D:$D,'Economic Cost Analysis'!O$115,'Data Repository Table'!$A:$A, "Water Production Budget")</f>
        <v>171.057864</v>
      </c>
      <c r="P125" s="15">
        <f>SUMIFS('Data Repository Table'!$J:$J,'Data Repository Table'!$C:$C,'Economic Cost Analysis'!$B117,'Data Repository Table'!$D:$D,'Economic Cost Analysis'!P$115,'Data Repository Table'!$A:$A, "Water Production Budget")</f>
        <v>165.28699900000001</v>
      </c>
      <c r="Q125" s="15">
        <f>SUMIFS('Data Repository Table'!$J:$J,'Data Repository Table'!$C:$C,'Economic Cost Analysis'!$B117,'Data Repository Table'!$D:$D,'Economic Cost Analysis'!Q$115,'Data Repository Table'!$A:$A, "Water Production Budget")</f>
        <v>149.50871699999999</v>
      </c>
      <c r="R125" s="15"/>
    </row>
    <row r="126" spans="1:38" ht="14.25" customHeight="1" thickTop="1" thickBot="1">
      <c r="A126" s="63"/>
      <c r="B126" s="64"/>
      <c r="C126" s="65"/>
      <c r="D126" s="185" t="s">
        <v>113</v>
      </c>
      <c r="E126" s="177"/>
      <c r="F126" s="70">
        <f>SUM(F117:F124)/(F125*1000)</f>
        <v>23.855692757592891</v>
      </c>
      <c r="G126" s="70">
        <f>SUM(G117:G124)/(G125*1000)</f>
        <v>30.848871996501021</v>
      </c>
      <c r="H126" s="70">
        <f t="shared" ref="H126:Q126" si="11">SUM(H117:H124)/(H125*1000)</f>
        <v>24.199840937962961</v>
      </c>
      <c r="I126" s="70">
        <f t="shared" si="11"/>
        <v>22.259430267586126</v>
      </c>
      <c r="J126" s="70">
        <f t="shared" si="11"/>
        <v>45.318321572359707</v>
      </c>
      <c r="K126" s="70">
        <f t="shared" si="11"/>
        <v>22.720594043318822</v>
      </c>
      <c r="L126" s="70">
        <f t="shared" si="11"/>
        <v>28.809816082404378</v>
      </c>
      <c r="M126" s="70">
        <f t="shared" si="11"/>
        <v>28.684862357229949</v>
      </c>
      <c r="N126" s="70">
        <f t="shared" si="11"/>
        <v>24.311462469948193</v>
      </c>
      <c r="O126" s="70">
        <f t="shared" si="11"/>
        <v>26.266802527610778</v>
      </c>
      <c r="P126" s="70">
        <f t="shared" si="11"/>
        <v>28.556384097534096</v>
      </c>
      <c r="Q126" s="70">
        <f t="shared" si="11"/>
        <v>35.407671171678835</v>
      </c>
      <c r="R126" s="70"/>
    </row>
    <row r="127" spans="1:38" ht="14.25" customHeight="1" thickTop="1">
      <c r="E127" s="17"/>
      <c r="F127" s="7"/>
      <c r="G127" s="7"/>
      <c r="H127" s="7"/>
      <c r="I127" s="7"/>
      <c r="J127" s="7"/>
      <c r="K127" s="7"/>
      <c r="L127" s="7"/>
      <c r="M127" s="7"/>
      <c r="N127" s="7"/>
      <c r="O127" s="7"/>
      <c r="P127" s="7"/>
      <c r="Q127" s="7"/>
      <c r="R127" s="7"/>
    </row>
    <row r="128" spans="1:38" ht="14.25" customHeight="1">
      <c r="A128" s="37" t="s">
        <v>2</v>
      </c>
      <c r="B128" s="37" t="s">
        <v>6</v>
      </c>
      <c r="C128" s="37" t="s">
        <v>101</v>
      </c>
      <c r="D128" s="37" t="s">
        <v>45</v>
      </c>
      <c r="E128" s="37" t="s">
        <v>102</v>
      </c>
      <c r="F128" s="56">
        <v>41456</v>
      </c>
      <c r="G128" s="56">
        <v>41487</v>
      </c>
      <c r="H128" s="56">
        <v>41518</v>
      </c>
      <c r="I128" s="56">
        <v>41548</v>
      </c>
      <c r="J128" s="56">
        <v>41579</v>
      </c>
      <c r="K128" s="56">
        <v>41609</v>
      </c>
      <c r="L128" s="56">
        <v>41640</v>
      </c>
      <c r="M128" s="56">
        <v>41671</v>
      </c>
      <c r="N128" s="56">
        <v>41699</v>
      </c>
      <c r="O128" s="56">
        <v>41730</v>
      </c>
      <c r="P128" s="56">
        <v>41760</v>
      </c>
      <c r="Q128" s="56">
        <v>41791</v>
      </c>
      <c r="R128" s="74"/>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c r="A129" s="37"/>
      <c r="B129" s="37"/>
      <c r="C129" s="37"/>
      <c r="D129" s="48"/>
      <c r="E129" s="74"/>
      <c r="F129" s="74"/>
      <c r="G129" s="74"/>
      <c r="H129" s="74"/>
      <c r="I129" s="74"/>
      <c r="J129" s="74"/>
      <c r="K129" s="74"/>
      <c r="L129" s="74"/>
      <c r="M129" s="74"/>
      <c r="N129" s="74"/>
      <c r="O129" s="74"/>
      <c r="P129" s="74"/>
      <c r="Q129" s="74"/>
      <c r="R129" s="57" t="s">
        <v>103</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c r="A130" s="16" t="s">
        <v>58</v>
      </c>
      <c r="B130" s="16" t="s">
        <v>42</v>
      </c>
      <c r="C130" s="16" t="s">
        <v>44</v>
      </c>
      <c r="D130" s="16" t="s">
        <v>46</v>
      </c>
      <c r="E130" s="16" t="s">
        <v>47</v>
      </c>
      <c r="F130" s="61">
        <f>SUMIFS('Data Repository Table'!$J:$J,'Data Repository Table'!$C:$C,'Economic Cost Analysis'!$B130,'Data Repository Table'!$B:$B,'Economic Cost Analysis'!$C130,'Data Repository Table'!$G:$G,'Economic Cost Analysis'!$D130,'Data Repository Table'!$H:$H,'Economic Cost Analysis'!$E130,'Data Repository Table'!$D:$D,'Economic Cost Analysis'!F$128,'Data Repository Table'!$A:$A,"Financial Budget")</f>
        <v>4118100.0493550403</v>
      </c>
      <c r="G130" s="61">
        <f>SUMIFS('Data Repository Table'!$J:$J,'Data Repository Table'!$C:$C,'Economic Cost Analysis'!$B130,'Data Repository Table'!$B:$B,'Economic Cost Analysis'!$C130,'Data Repository Table'!$G:$G,'Economic Cost Analysis'!$D130,'Data Repository Table'!$H:$H,'Economic Cost Analysis'!$E130,'Data Repository Table'!$D:$D,'Economic Cost Analysis'!G$128,'Data Repository Table'!$A:$A,"Financial Budget")</f>
        <v>4507082.5661568008</v>
      </c>
      <c r="H130" s="61">
        <f>SUMIFS('Data Repository Table'!$J:$J,'Data Repository Table'!$C:$C,'Economic Cost Analysis'!$B130,'Data Repository Table'!$B:$B,'Economic Cost Analysis'!$C130,'Data Repository Table'!$G:$G,'Economic Cost Analysis'!$D130,'Data Repository Table'!$H:$H,'Economic Cost Analysis'!$E130,'Data Repository Table'!$D:$D,'Economic Cost Analysis'!H$128,'Data Repository Table'!$A:$A,"Financial Budget")</f>
        <v>4703409.2060524803</v>
      </c>
      <c r="I130" s="61">
        <f>SUMIFS('Data Repository Table'!$J:$J,'Data Repository Table'!$C:$C,'Economic Cost Analysis'!$B130,'Data Repository Table'!$B:$B,'Economic Cost Analysis'!$C130,'Data Repository Table'!$G:$G,'Economic Cost Analysis'!$D130,'Data Repository Table'!$H:$H,'Economic Cost Analysis'!$E130,'Data Repository Table'!$D:$D,'Economic Cost Analysis'!I$128,'Data Repository Table'!$A:$A,"Financial Budget")</f>
        <v>6020479.2997298883</v>
      </c>
      <c r="J130" s="61">
        <f>SUMIFS('Data Repository Table'!$J:$J,'Data Repository Table'!$C:$C,'Economic Cost Analysis'!$B130,'Data Repository Table'!$B:$B,'Economic Cost Analysis'!$C130,'Data Repository Table'!$G:$G,'Economic Cost Analysis'!$D130,'Data Repository Table'!$H:$H,'Economic Cost Analysis'!$E130,'Data Repository Table'!$D:$D,'Economic Cost Analysis'!J$128,'Data Repository Table'!$A:$A,"Financial Budget")</f>
        <v>6461172.5917462073</v>
      </c>
      <c r="K130" s="61">
        <f>SUMIFS('Data Repository Table'!$J:$J,'Data Repository Table'!$C:$C,'Economic Cost Analysis'!$B130,'Data Repository Table'!$B:$B,'Economic Cost Analysis'!$C130,'Data Repository Table'!$G:$G,'Economic Cost Analysis'!$D130,'Data Repository Table'!$H:$H,'Economic Cost Analysis'!$E130,'Data Repository Table'!$D:$D,'Economic Cost Analysis'!K$128,'Data Repository Table'!$A:$A,"Financial Budget")</f>
        <v>3399470.2212770889</v>
      </c>
      <c r="L130" s="61">
        <f>SUMIFS('Data Repository Table'!$J:$J,'Data Repository Table'!$C:$C,'Economic Cost Analysis'!$B130,'Data Repository Table'!$B:$B,'Economic Cost Analysis'!$C130,'Data Repository Table'!$G:$G,'Economic Cost Analysis'!$D130,'Data Repository Table'!$H:$H,'Economic Cost Analysis'!$E130,'Data Repository Table'!$D:$D,'Economic Cost Analysis'!L$128,'Data Repository Table'!$A:$A,"Financial Budget")</f>
        <v>3168116.576105712</v>
      </c>
      <c r="M130" s="61">
        <f>SUMIFS('Data Repository Table'!$J:$J,'Data Repository Table'!$C:$C,'Economic Cost Analysis'!$B130,'Data Repository Table'!$B:$B,'Economic Cost Analysis'!$C130,'Data Repository Table'!$G:$G,'Economic Cost Analysis'!$D130,'Data Repository Table'!$H:$H,'Economic Cost Analysis'!$E130,'Data Repository Table'!$D:$D,'Economic Cost Analysis'!M$128,'Data Repository Table'!$A:$A,"Financial Budget")</f>
        <v>3601517.3685167041</v>
      </c>
      <c r="N130" s="61">
        <f>SUMIFS('Data Repository Table'!$J:$J,'Data Repository Table'!$C:$C,'Economic Cost Analysis'!$B130,'Data Repository Table'!$B:$B,'Economic Cost Analysis'!$C130,'Data Repository Table'!$G:$G,'Economic Cost Analysis'!$D130,'Data Repository Table'!$H:$H,'Economic Cost Analysis'!$E130,'Data Repository Table'!$D:$D,'Economic Cost Analysis'!N$128,'Data Repository Table'!$A:$A,"Financial Budget")</f>
        <v>3449559.2207462396</v>
      </c>
      <c r="O130" s="61">
        <f>SUMIFS('Data Repository Table'!$J:$J,'Data Repository Table'!$C:$C,'Economic Cost Analysis'!$B130,'Data Repository Table'!$B:$B,'Economic Cost Analysis'!$C130,'Data Repository Table'!$G:$G,'Economic Cost Analysis'!$D130,'Data Repository Table'!$H:$H,'Economic Cost Analysis'!$E130,'Data Repository Table'!$D:$D,'Economic Cost Analysis'!O$128,'Data Repository Table'!$A:$A,"Financial Budget")</f>
        <v>3875884.2425812325</v>
      </c>
      <c r="P130" s="61">
        <f>SUMIFS('Data Repository Table'!$J:$J,'Data Repository Table'!$C:$C,'Economic Cost Analysis'!$B130,'Data Repository Table'!$B:$B,'Economic Cost Analysis'!$C130,'Data Repository Table'!$G:$G,'Economic Cost Analysis'!$D130,'Data Repository Table'!$H:$H,'Economic Cost Analysis'!$E130,'Data Repository Table'!$D:$D,'Economic Cost Analysis'!P$128,'Data Repository Table'!$A:$A,"Financial Budget")</f>
        <v>4224276.0222364804</v>
      </c>
      <c r="Q130" s="61">
        <f>SUMIFS('Data Repository Table'!$J:$J,'Data Repository Table'!$C:$C,'Economic Cost Analysis'!$B130,'Data Repository Table'!$B:$B,'Economic Cost Analysis'!$C130,'Data Repository Table'!$G:$G,'Economic Cost Analysis'!$D130,'Data Repository Table'!$H:$H,'Economic Cost Analysis'!$E130,'Data Repository Table'!$D:$D,'Economic Cost Analysis'!Q$128,'Data Repository Table'!$A:$A,"Financial Budget")</f>
        <v>2229175.6542357123</v>
      </c>
      <c r="R130" s="61"/>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c r="A131" s="16" t="s">
        <v>58</v>
      </c>
      <c r="B131" s="16" t="s">
        <v>42</v>
      </c>
      <c r="C131" s="16" t="s">
        <v>44</v>
      </c>
      <c r="D131" s="16" t="s">
        <v>48</v>
      </c>
      <c r="E131" s="16" t="s">
        <v>49</v>
      </c>
      <c r="F131" s="61">
        <f>SUMIFS('Data Repository Table'!$J:$J,'Data Repository Table'!$C:$C,'Economic Cost Analysis'!$B131,'Data Repository Table'!$B:$B,'Economic Cost Analysis'!$C131,'Data Repository Table'!$G:$G,'Economic Cost Analysis'!$D131,'Data Repository Table'!$H:$H,'Economic Cost Analysis'!$E131,'Data Repository Table'!$D:$D,'Economic Cost Analysis'!F$128,'Data Repository Table'!$A:$A,"Financial Budget")</f>
        <v>1958496.2303689439</v>
      </c>
      <c r="G131" s="61">
        <f>SUMIFS('Data Repository Table'!$J:$J,'Data Repository Table'!$C:$C,'Economic Cost Analysis'!$B131,'Data Repository Table'!$B:$B,'Economic Cost Analysis'!$C131,'Data Repository Table'!$G:$G,'Economic Cost Analysis'!$D131,'Data Repository Table'!$H:$H,'Economic Cost Analysis'!$E131,'Data Repository Table'!$D:$D,'Economic Cost Analysis'!G$128,'Data Repository Table'!$A:$A,"Financial Budget")</f>
        <v>2195052.7782959999</v>
      </c>
      <c r="H131" s="61">
        <f>SUMIFS('Data Repository Table'!$J:$J,'Data Repository Table'!$C:$C,'Economic Cost Analysis'!$B131,'Data Repository Table'!$B:$B,'Economic Cost Analysis'!$C131,'Data Repository Table'!$G:$G,'Economic Cost Analysis'!$D131,'Data Repository Table'!$H:$H,'Economic Cost Analysis'!$E131,'Data Repository Table'!$D:$D,'Economic Cost Analysis'!H$128,'Data Repository Table'!$A:$A,"Financial Budget")</f>
        <v>2264552.5099384319</v>
      </c>
      <c r="I131" s="61">
        <f>SUMIFS('Data Repository Table'!$J:$J,'Data Repository Table'!$C:$C,'Economic Cost Analysis'!$B131,'Data Repository Table'!$B:$B,'Economic Cost Analysis'!$C131,'Data Repository Table'!$G:$G,'Economic Cost Analysis'!$D131,'Data Repository Table'!$H:$H,'Economic Cost Analysis'!$E131,'Data Repository Table'!$D:$D,'Economic Cost Analysis'!I$128,'Data Repository Table'!$A:$A,"Financial Budget")</f>
        <v>2839505.8993002246</v>
      </c>
      <c r="J131" s="61">
        <f>SUMIFS('Data Repository Table'!$J:$J,'Data Repository Table'!$C:$C,'Economic Cost Analysis'!$B131,'Data Repository Table'!$B:$B,'Economic Cost Analysis'!$C131,'Data Repository Table'!$G:$G,'Economic Cost Analysis'!$D131,'Data Repository Table'!$H:$H,'Economic Cost Analysis'!$E131,'Data Repository Table'!$D:$D,'Economic Cost Analysis'!J$128,'Data Repository Table'!$A:$A,"Financial Budget")</f>
        <v>3159420.5430006236</v>
      </c>
      <c r="K131" s="61">
        <f>SUMIFS('Data Repository Table'!$J:$J,'Data Repository Table'!$C:$C,'Economic Cost Analysis'!$B131,'Data Repository Table'!$B:$B,'Economic Cost Analysis'!$C131,'Data Repository Table'!$G:$G,'Economic Cost Analysis'!$D131,'Data Repository Table'!$H:$H,'Economic Cost Analysis'!$E131,'Data Repository Table'!$D:$D,'Economic Cost Analysis'!K$128,'Data Repository Table'!$A:$A,"Financial Budget")</f>
        <v>1724509.5598100165</v>
      </c>
      <c r="L131" s="61">
        <f>SUMIFS('Data Repository Table'!$J:$J,'Data Repository Table'!$C:$C,'Economic Cost Analysis'!$B131,'Data Repository Table'!$B:$B,'Economic Cost Analysis'!$C131,'Data Repository Table'!$G:$G,'Economic Cost Analysis'!$D131,'Data Repository Table'!$H:$H,'Economic Cost Analysis'!$E131,'Data Repository Table'!$D:$D,'Economic Cost Analysis'!L$128,'Data Repository Table'!$A:$A,"Financial Budget")</f>
        <v>1542913.9169346001</v>
      </c>
      <c r="M131" s="61">
        <f>SUMIFS('Data Repository Table'!$J:$J,'Data Repository Table'!$C:$C,'Economic Cost Analysis'!$B131,'Data Repository Table'!$B:$B,'Economic Cost Analysis'!$C131,'Data Repository Table'!$G:$G,'Economic Cost Analysis'!$D131,'Data Repository Table'!$H:$H,'Economic Cost Analysis'!$E131,'Data Repository Table'!$D:$D,'Economic Cost Analysis'!M$128,'Data Repository Table'!$A:$A,"Financial Budget")</f>
        <v>1820402.6309305201</v>
      </c>
      <c r="N131" s="61">
        <f>SUMIFS('Data Repository Table'!$J:$J,'Data Repository Table'!$C:$C,'Economic Cost Analysis'!$B131,'Data Repository Table'!$B:$B,'Economic Cost Analysis'!$C131,'Data Repository Table'!$G:$G,'Economic Cost Analysis'!$D131,'Data Repository Table'!$H:$H,'Economic Cost Analysis'!$E131,'Data Repository Table'!$D:$D,'Economic Cost Analysis'!N$128,'Data Repository Table'!$A:$A,"Financial Budget")</f>
        <v>1771550.3477915039</v>
      </c>
      <c r="O131" s="61">
        <f>SUMIFS('Data Repository Table'!$J:$J,'Data Repository Table'!$C:$C,'Economic Cost Analysis'!$B131,'Data Repository Table'!$B:$B,'Economic Cost Analysis'!$C131,'Data Repository Table'!$G:$G,'Economic Cost Analysis'!$D131,'Data Repository Table'!$H:$H,'Economic Cost Analysis'!$E131,'Data Repository Table'!$D:$D,'Economic Cost Analysis'!O$128,'Data Repository Table'!$A:$A,"Financial Budget")</f>
        <v>1908978.5663007363</v>
      </c>
      <c r="P131" s="61">
        <f>SUMIFS('Data Repository Table'!$J:$J,'Data Repository Table'!$C:$C,'Economic Cost Analysis'!$B131,'Data Repository Table'!$B:$B,'Economic Cost Analysis'!$C131,'Data Repository Table'!$G:$G,'Economic Cost Analysis'!$D131,'Data Repository Table'!$H:$H,'Economic Cost Analysis'!$E131,'Data Repository Table'!$D:$D,'Economic Cost Analysis'!P$128,'Data Repository Table'!$A:$A,"Financial Budget")</f>
        <v>2224548.7175923204</v>
      </c>
      <c r="Q131" s="61">
        <f>SUMIFS('Data Repository Table'!$J:$J,'Data Repository Table'!$C:$C,'Economic Cost Analysis'!$B131,'Data Repository Table'!$B:$B,'Economic Cost Analysis'!$C131,'Data Repository Table'!$G:$G,'Economic Cost Analysis'!$D131,'Data Repository Table'!$H:$H,'Economic Cost Analysis'!$E131,'Data Repository Table'!$D:$D,'Economic Cost Analysis'!Q$128,'Data Repository Table'!$A:$A,"Financial Budget")</f>
        <v>1199138.0695781759</v>
      </c>
      <c r="R131" s="61"/>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c r="A132" s="16" t="s">
        <v>58</v>
      </c>
      <c r="B132" s="16" t="s">
        <v>42</v>
      </c>
      <c r="C132" s="16" t="s">
        <v>44</v>
      </c>
      <c r="D132" s="16" t="s">
        <v>48</v>
      </c>
      <c r="E132" s="16" t="s">
        <v>50</v>
      </c>
      <c r="F132" s="61">
        <f>SUMIFS('Data Repository Table'!$J:$J,'Data Repository Table'!$C:$C,'Economic Cost Analysis'!$B132,'Data Repository Table'!$B:$B,'Economic Cost Analysis'!$C132,'Data Repository Table'!$G:$G,'Economic Cost Analysis'!$D132,'Data Repository Table'!$H:$H,'Economic Cost Analysis'!$E132,'Data Repository Table'!$D:$D,'Economic Cost Analysis'!F$128,'Data Repository Table'!$A:$A,"Financial Budget")</f>
        <v>1652868.9853267202</v>
      </c>
      <c r="G132" s="61">
        <f>SUMIFS('Data Repository Table'!$J:$J,'Data Repository Table'!$C:$C,'Economic Cost Analysis'!$B132,'Data Repository Table'!$B:$B,'Economic Cost Analysis'!$C132,'Data Repository Table'!$G:$G,'Economic Cost Analysis'!$D132,'Data Repository Table'!$H:$H,'Economic Cost Analysis'!$E132,'Data Repository Table'!$D:$D,'Economic Cost Analysis'!G$128,'Data Repository Table'!$A:$A,"Financial Budget")</f>
        <v>1940369.6316480001</v>
      </c>
      <c r="H132" s="61">
        <f>SUMIFS('Data Repository Table'!$J:$J,'Data Repository Table'!$C:$C,'Economic Cost Analysis'!$B132,'Data Repository Table'!$B:$B,'Economic Cost Analysis'!$C132,'Data Repository Table'!$G:$G,'Economic Cost Analysis'!$D132,'Data Repository Table'!$H:$H,'Economic Cost Analysis'!$E132,'Data Repository Table'!$D:$D,'Economic Cost Analysis'!H$128,'Data Repository Table'!$A:$A,"Financial Budget")</f>
        <v>2031601.7410147204</v>
      </c>
      <c r="I132" s="61">
        <f>SUMIFS('Data Repository Table'!$J:$J,'Data Repository Table'!$C:$C,'Economic Cost Analysis'!$B132,'Data Repository Table'!$B:$B,'Economic Cost Analysis'!$C132,'Data Repository Table'!$G:$G,'Economic Cost Analysis'!$D132,'Data Repository Table'!$H:$H,'Economic Cost Analysis'!$E132,'Data Repository Table'!$D:$D,'Economic Cost Analysis'!I$128,'Data Repository Table'!$A:$A,"Financial Budget")</f>
        <v>2784735.3475135607</v>
      </c>
      <c r="J132" s="61">
        <f>SUMIFS('Data Repository Table'!$J:$J,'Data Repository Table'!$C:$C,'Economic Cost Analysis'!$B132,'Data Repository Table'!$B:$B,'Economic Cost Analysis'!$C132,'Data Repository Table'!$G:$G,'Economic Cost Analysis'!$D132,'Data Repository Table'!$H:$H,'Economic Cost Analysis'!$E132,'Data Repository Table'!$D:$D,'Economic Cost Analysis'!J$128,'Data Repository Table'!$A:$A,"Financial Budget")</f>
        <v>2777158.7847141596</v>
      </c>
      <c r="K132" s="61">
        <f>SUMIFS('Data Repository Table'!$J:$J,'Data Repository Table'!$C:$C,'Economic Cost Analysis'!$B132,'Data Repository Table'!$B:$B,'Economic Cost Analysis'!$C132,'Data Repository Table'!$G:$G,'Economic Cost Analysis'!$D132,'Data Repository Table'!$H:$H,'Economic Cost Analysis'!$E132,'Data Repository Table'!$D:$D,'Economic Cost Analysis'!K$128,'Data Repository Table'!$A:$A,"Financial Budget")</f>
        <v>1505235.4723879206</v>
      </c>
      <c r="L132" s="61">
        <f>SUMIFS('Data Repository Table'!$J:$J,'Data Repository Table'!$C:$C,'Economic Cost Analysis'!$B132,'Data Repository Table'!$B:$B,'Economic Cost Analysis'!$C132,'Data Repository Table'!$G:$G,'Economic Cost Analysis'!$D132,'Data Repository Table'!$H:$H,'Economic Cost Analysis'!$E132,'Data Repository Table'!$D:$D,'Economic Cost Analysis'!L$128,'Data Repository Table'!$A:$A,"Financial Budget")</f>
        <v>1375663.6681960202</v>
      </c>
      <c r="M132" s="61">
        <f>SUMIFS('Data Repository Table'!$J:$J,'Data Repository Table'!$C:$C,'Economic Cost Analysis'!$B132,'Data Repository Table'!$B:$B,'Economic Cost Analysis'!$C132,'Data Repository Table'!$G:$G,'Economic Cost Analysis'!$D132,'Data Repository Table'!$H:$H,'Economic Cost Analysis'!$E132,'Data Repository Table'!$D:$D,'Economic Cost Analysis'!M$128,'Data Repository Table'!$A:$A,"Financial Budget")</f>
        <v>1475521.04291592</v>
      </c>
      <c r="N132" s="61">
        <f>SUMIFS('Data Repository Table'!$J:$J,'Data Repository Table'!$C:$C,'Economic Cost Analysis'!$B132,'Data Repository Table'!$B:$B,'Economic Cost Analysis'!$C132,'Data Repository Table'!$G:$G,'Economic Cost Analysis'!$D132,'Data Repository Table'!$H:$H,'Economic Cost Analysis'!$E132,'Data Repository Table'!$D:$D,'Economic Cost Analysis'!N$128,'Data Repository Table'!$A:$A,"Financial Budget")</f>
        <v>1513094.2096040398</v>
      </c>
      <c r="O132" s="61">
        <f>SUMIFS('Data Repository Table'!$J:$J,'Data Repository Table'!$C:$C,'Economic Cost Analysis'!$B132,'Data Repository Table'!$B:$B,'Economic Cost Analysis'!$C132,'Data Repository Table'!$G:$G,'Economic Cost Analysis'!$D132,'Data Repository Table'!$H:$H,'Economic Cost Analysis'!$E132,'Data Repository Table'!$D:$D,'Economic Cost Analysis'!O$128,'Data Repository Table'!$A:$A,"Financial Budget")</f>
        <v>1628187.8009364803</v>
      </c>
      <c r="P132" s="61">
        <f>SUMIFS('Data Repository Table'!$J:$J,'Data Repository Table'!$C:$C,'Economic Cost Analysis'!$B132,'Data Repository Table'!$B:$B,'Economic Cost Analysis'!$C132,'Data Repository Table'!$G:$G,'Economic Cost Analysis'!$D132,'Data Repository Table'!$H:$H,'Economic Cost Analysis'!$E132,'Data Repository Table'!$D:$D,'Economic Cost Analysis'!P$128,'Data Repository Table'!$A:$A,"Financial Budget")</f>
        <v>1857077.4607560001</v>
      </c>
      <c r="Q132" s="61">
        <f>SUMIFS('Data Repository Table'!$J:$J,'Data Repository Table'!$C:$C,'Economic Cost Analysis'!$B132,'Data Repository Table'!$B:$B,'Economic Cost Analysis'!$C132,'Data Repository Table'!$G:$G,'Economic Cost Analysis'!$D132,'Data Repository Table'!$H:$H,'Economic Cost Analysis'!$E132,'Data Repository Table'!$D:$D,'Economic Cost Analysis'!Q$128,'Data Repository Table'!$A:$A,"Financial Budget")</f>
        <v>981974.46025223995</v>
      </c>
      <c r="R132" s="61"/>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c r="A133" s="16" t="s">
        <v>58</v>
      </c>
      <c r="B133" s="16" t="s">
        <v>42</v>
      </c>
      <c r="C133" s="16" t="s">
        <v>44</v>
      </c>
      <c r="D133" s="16" t="s">
        <v>51</v>
      </c>
      <c r="E133" s="16" t="s">
        <v>52</v>
      </c>
      <c r="F133" s="61">
        <f>SUMIFS('Data Repository Table'!$J:$J,'Data Repository Table'!$C:$C,'Economic Cost Analysis'!$B133,'Data Repository Table'!$B:$B,'Economic Cost Analysis'!$C133,'Data Repository Table'!$G:$G,'Economic Cost Analysis'!$D133,'Data Repository Table'!$H:$H,'Economic Cost Analysis'!$E133,'Data Repository Table'!$D:$D,'Economic Cost Analysis'!F$128,'Data Repository Table'!$A:$A,"Financial Budget")</f>
        <v>1583857.8672582491</v>
      </c>
      <c r="G133" s="61">
        <f>SUMIFS('Data Repository Table'!$J:$J,'Data Repository Table'!$C:$C,'Economic Cost Analysis'!$B133,'Data Repository Table'!$B:$B,'Economic Cost Analysis'!$C133,'Data Repository Table'!$G:$G,'Economic Cost Analysis'!$D133,'Data Repository Table'!$H:$H,'Economic Cost Analysis'!$E133,'Data Repository Table'!$D:$D,'Economic Cost Analysis'!G$128,'Data Repository Table'!$A:$A,"Financial Budget")</f>
        <v>1861716.078207552</v>
      </c>
      <c r="H133" s="61">
        <f>SUMIFS('Data Repository Table'!$J:$J,'Data Repository Table'!$C:$C,'Economic Cost Analysis'!$B133,'Data Repository Table'!$B:$B,'Economic Cost Analysis'!$C133,'Data Repository Table'!$G:$G,'Economic Cost Analysis'!$D133,'Data Repository Table'!$H:$H,'Economic Cost Analysis'!$E133,'Data Repository Table'!$D:$D,'Economic Cost Analysis'!H$128,'Data Repository Table'!$A:$A,"Financial Budget")</f>
        <v>1818760.5971448703</v>
      </c>
      <c r="I133" s="61">
        <f>SUMIFS('Data Repository Table'!$J:$J,'Data Repository Table'!$C:$C,'Economic Cost Analysis'!$B133,'Data Repository Table'!$B:$B,'Economic Cost Analysis'!$C133,'Data Repository Table'!$G:$G,'Economic Cost Analysis'!$D133,'Data Repository Table'!$H:$H,'Economic Cost Analysis'!$E133,'Data Repository Table'!$D:$D,'Economic Cost Analysis'!I$128,'Data Repository Table'!$A:$A,"Financial Budget")</f>
        <v>2304966.198724838</v>
      </c>
      <c r="J133" s="61">
        <f>SUMIFS('Data Repository Table'!$J:$J,'Data Repository Table'!$C:$C,'Economic Cost Analysis'!$B133,'Data Repository Table'!$B:$B,'Economic Cost Analysis'!$C133,'Data Repository Table'!$G:$G,'Economic Cost Analysis'!$D133,'Data Repository Table'!$H:$H,'Economic Cost Analysis'!$E133,'Data Repository Table'!$D:$D,'Economic Cost Analysis'!J$128,'Data Repository Table'!$A:$A,"Financial Budget")</f>
        <v>2440357.2575165858</v>
      </c>
      <c r="K133" s="61">
        <f>SUMIFS('Data Repository Table'!$J:$J,'Data Repository Table'!$C:$C,'Economic Cost Analysis'!$B133,'Data Repository Table'!$B:$B,'Economic Cost Analysis'!$C133,'Data Repository Table'!$G:$G,'Economic Cost Analysis'!$D133,'Data Repository Table'!$H:$H,'Economic Cost Analysis'!$E133,'Data Repository Table'!$D:$D,'Economic Cost Analysis'!K$128,'Data Repository Table'!$A:$A,"Financial Budget")</f>
        <v>1365336.6411364649</v>
      </c>
      <c r="L133" s="61">
        <f>SUMIFS('Data Repository Table'!$J:$J,'Data Repository Table'!$C:$C,'Economic Cost Analysis'!$B133,'Data Repository Table'!$B:$B,'Economic Cost Analysis'!$C133,'Data Repository Table'!$G:$G,'Economic Cost Analysis'!$D133,'Data Repository Table'!$H:$H,'Economic Cost Analysis'!$E133,'Data Repository Table'!$D:$D,'Economic Cost Analysis'!L$128,'Data Repository Table'!$A:$A,"Financial Budget")</f>
        <v>1211465.2302915659</v>
      </c>
      <c r="M133" s="61">
        <f>SUMIFS('Data Repository Table'!$J:$J,'Data Repository Table'!$C:$C,'Economic Cost Analysis'!$B133,'Data Repository Table'!$B:$B,'Economic Cost Analysis'!$C133,'Data Repository Table'!$G:$G,'Economic Cost Analysis'!$D133,'Data Repository Table'!$H:$H,'Economic Cost Analysis'!$E133,'Data Repository Table'!$D:$D,'Economic Cost Analysis'!M$128,'Data Repository Table'!$A:$A,"Financial Budget")</f>
        <v>1521468.8063359074</v>
      </c>
      <c r="N133" s="61">
        <f>SUMIFS('Data Repository Table'!$J:$J,'Data Repository Table'!$C:$C,'Economic Cost Analysis'!$B133,'Data Repository Table'!$B:$B,'Economic Cost Analysis'!$C133,'Data Repository Table'!$G:$G,'Economic Cost Analysis'!$D133,'Data Repository Table'!$H:$H,'Economic Cost Analysis'!$E133,'Data Repository Table'!$D:$D,'Economic Cost Analysis'!N$128,'Data Repository Table'!$A:$A,"Financial Budget")</f>
        <v>1400184.8970591237</v>
      </c>
      <c r="O133" s="61">
        <f>SUMIFS('Data Repository Table'!$J:$J,'Data Repository Table'!$C:$C,'Economic Cost Analysis'!$B133,'Data Repository Table'!$B:$B,'Economic Cost Analysis'!$C133,'Data Repository Table'!$G:$G,'Economic Cost Analysis'!$D133,'Data Repository Table'!$H:$H,'Economic Cost Analysis'!$E133,'Data Repository Table'!$D:$D,'Economic Cost Analysis'!O$128,'Data Repository Table'!$A:$A,"Financial Budget")</f>
        <v>1483355.0770554726</v>
      </c>
      <c r="P133" s="61">
        <f>SUMIFS('Data Repository Table'!$J:$J,'Data Repository Table'!$C:$C,'Economic Cost Analysis'!$B133,'Data Repository Table'!$B:$B,'Economic Cost Analysis'!$C133,'Data Repository Table'!$G:$G,'Economic Cost Analysis'!$D133,'Data Repository Table'!$H:$H,'Economic Cost Analysis'!$E133,'Data Repository Table'!$D:$D,'Economic Cost Analysis'!P$128,'Data Repository Table'!$A:$A,"Financial Budget")</f>
        <v>1790831.8374007489</v>
      </c>
      <c r="Q133" s="61">
        <f>SUMIFS('Data Repository Table'!$J:$J,'Data Repository Table'!$C:$C,'Economic Cost Analysis'!$B133,'Data Repository Table'!$B:$B,'Economic Cost Analysis'!$C133,'Data Repository Table'!$G:$G,'Economic Cost Analysis'!$D133,'Data Repository Table'!$H:$H,'Economic Cost Analysis'!$E133,'Data Repository Table'!$D:$D,'Economic Cost Analysis'!Q$128,'Data Repository Table'!$A:$A,"Financial Budget")</f>
        <v>911806.4599299801</v>
      </c>
      <c r="R133" s="61"/>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c r="A134" s="16" t="s">
        <v>58</v>
      </c>
      <c r="B134" s="16" t="s">
        <v>42</v>
      </c>
      <c r="C134" s="16" t="s">
        <v>44</v>
      </c>
      <c r="D134" s="16" t="s">
        <v>51</v>
      </c>
      <c r="E134" s="16" t="s">
        <v>53</v>
      </c>
      <c r="F134" s="61">
        <f>SUMIFS('Data Repository Table'!$J:$J,'Data Repository Table'!$C:$C,'Economic Cost Analysis'!$B134,'Data Repository Table'!$B:$B,'Economic Cost Analysis'!$C134,'Data Repository Table'!$G:$G,'Economic Cost Analysis'!$D134,'Data Repository Table'!$H:$H,'Economic Cost Analysis'!$E134,'Data Repository Table'!$D:$D,'Economic Cost Analysis'!F$128,'Data Repository Table'!$A:$A,"Financial Budget")</f>
        <v>884023.92783632269</v>
      </c>
      <c r="G134" s="61">
        <f>SUMIFS('Data Repository Table'!$J:$J,'Data Repository Table'!$C:$C,'Economic Cost Analysis'!$B134,'Data Repository Table'!$B:$B,'Economic Cost Analysis'!$C134,'Data Repository Table'!$G:$G,'Economic Cost Analysis'!$D134,'Data Repository Table'!$H:$H,'Economic Cost Analysis'!$E134,'Data Repository Table'!$D:$D,'Economic Cost Analysis'!G$128,'Data Repository Table'!$A:$A,"Financial Budget")</f>
        <v>1052207.4304358403</v>
      </c>
      <c r="H134" s="61">
        <f>SUMIFS('Data Repository Table'!$J:$J,'Data Repository Table'!$C:$C,'Economic Cost Analysis'!$B134,'Data Repository Table'!$B:$B,'Economic Cost Analysis'!$C134,'Data Repository Table'!$G:$G,'Economic Cost Analysis'!$D134,'Data Repository Table'!$H:$H,'Economic Cost Analysis'!$E134,'Data Repository Table'!$D:$D,'Economic Cost Analysis'!H$128,'Data Repository Table'!$A:$A,"Financial Budget")</f>
        <v>1016958.2253807157</v>
      </c>
      <c r="I134" s="61">
        <f>SUMIFS('Data Repository Table'!$J:$J,'Data Repository Table'!$C:$C,'Economic Cost Analysis'!$B134,'Data Repository Table'!$B:$B,'Economic Cost Analysis'!$C134,'Data Repository Table'!$G:$G,'Economic Cost Analysis'!$D134,'Data Repository Table'!$H:$H,'Economic Cost Analysis'!$E134,'Data Repository Table'!$D:$D,'Economic Cost Analysis'!I$128,'Data Repository Table'!$A:$A,"Financial Budget")</f>
        <v>1488480.8550150518</v>
      </c>
      <c r="J134" s="61">
        <f>SUMIFS('Data Repository Table'!$J:$J,'Data Repository Table'!$C:$C,'Economic Cost Analysis'!$B134,'Data Repository Table'!$B:$B,'Economic Cost Analysis'!$C134,'Data Repository Table'!$G:$G,'Economic Cost Analysis'!$D134,'Data Repository Table'!$H:$H,'Economic Cost Analysis'!$E134,'Data Repository Table'!$D:$D,'Economic Cost Analysis'!J$128,'Data Repository Table'!$A:$A,"Financial Budget")</f>
        <v>1639667.9831029386</v>
      </c>
      <c r="K134" s="61">
        <f>SUMIFS('Data Repository Table'!$J:$J,'Data Repository Table'!$C:$C,'Economic Cost Analysis'!$B134,'Data Repository Table'!$B:$B,'Economic Cost Analysis'!$C134,'Data Repository Table'!$G:$G,'Economic Cost Analysis'!$D134,'Data Repository Table'!$H:$H,'Economic Cost Analysis'!$E134,'Data Repository Table'!$D:$D,'Economic Cost Analysis'!K$128,'Data Repository Table'!$A:$A,"Financial Budget")</f>
        <v>765598.62357103126</v>
      </c>
      <c r="L134" s="61">
        <f>SUMIFS('Data Repository Table'!$J:$J,'Data Repository Table'!$C:$C,'Economic Cost Analysis'!$B134,'Data Repository Table'!$B:$B,'Economic Cost Analysis'!$C134,'Data Repository Table'!$G:$G,'Economic Cost Analysis'!$D134,'Data Repository Table'!$H:$H,'Economic Cost Analysis'!$E134,'Data Repository Table'!$D:$D,'Economic Cost Analysis'!L$128,'Data Repository Table'!$A:$A,"Financial Budget")</f>
        <v>742706.65420794766</v>
      </c>
      <c r="M134" s="61">
        <f>SUMIFS('Data Repository Table'!$J:$J,'Data Repository Table'!$C:$C,'Economic Cost Analysis'!$B134,'Data Repository Table'!$B:$B,'Economic Cost Analysis'!$C134,'Data Repository Table'!$G:$G,'Economic Cost Analysis'!$D134,'Data Repository Table'!$H:$H,'Economic Cost Analysis'!$E134,'Data Repository Table'!$D:$D,'Economic Cost Analysis'!M$128,'Data Repository Table'!$A:$A,"Financial Budget")</f>
        <v>822050.21729515784</v>
      </c>
      <c r="N134" s="61">
        <f>SUMIFS('Data Repository Table'!$J:$J,'Data Repository Table'!$C:$C,'Economic Cost Analysis'!$B134,'Data Repository Table'!$B:$B,'Economic Cost Analysis'!$C134,'Data Repository Table'!$G:$G,'Economic Cost Analysis'!$D134,'Data Repository Table'!$H:$H,'Economic Cost Analysis'!$E134,'Data Repository Table'!$D:$D,'Economic Cost Analysis'!N$128,'Data Repository Table'!$A:$A,"Financial Budget")</f>
        <v>806728.57071739517</v>
      </c>
      <c r="O134" s="61">
        <f>SUMIFS('Data Repository Table'!$J:$J,'Data Repository Table'!$C:$C,'Economic Cost Analysis'!$B134,'Data Repository Table'!$B:$B,'Economic Cost Analysis'!$C134,'Data Repository Table'!$G:$G,'Economic Cost Analysis'!$D134,'Data Repository Table'!$H:$H,'Economic Cost Analysis'!$E134,'Data Repository Table'!$D:$D,'Economic Cost Analysis'!O$128,'Data Repository Table'!$A:$A,"Financial Budget")</f>
        <v>866589.56529720977</v>
      </c>
      <c r="P134" s="61">
        <f>SUMIFS('Data Repository Table'!$J:$J,'Data Repository Table'!$C:$C,'Economic Cost Analysis'!$B134,'Data Repository Table'!$B:$B,'Economic Cost Analysis'!$C134,'Data Repository Table'!$G:$G,'Economic Cost Analysis'!$D134,'Data Repository Table'!$H:$H,'Economic Cost Analysis'!$E134,'Data Repository Table'!$D:$D,'Economic Cost Analysis'!P$128,'Data Repository Table'!$A:$A,"Financial Budget")</f>
        <v>987204.11778920982</v>
      </c>
      <c r="Q134" s="61">
        <f>SUMIFS('Data Repository Table'!$J:$J,'Data Repository Table'!$C:$C,'Economic Cost Analysis'!$B134,'Data Repository Table'!$B:$B,'Economic Cost Analysis'!$C134,'Data Repository Table'!$G:$G,'Economic Cost Analysis'!$D134,'Data Repository Table'!$H:$H,'Economic Cost Analysis'!$E134,'Data Repository Table'!$D:$D,'Economic Cost Analysis'!Q$128,'Data Repository Table'!$A:$A,"Financial Budget")</f>
        <v>506308.79330234113</v>
      </c>
      <c r="R134" s="61"/>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c r="A135" s="16" t="s">
        <v>58</v>
      </c>
      <c r="B135" s="16" t="s">
        <v>42</v>
      </c>
      <c r="C135" s="16" t="s">
        <v>44</v>
      </c>
      <c r="D135" s="16" t="s">
        <v>51</v>
      </c>
      <c r="E135" s="16" t="s">
        <v>54</v>
      </c>
      <c r="F135" s="61">
        <f>SUMIFS('Data Repository Table'!$J:$J,'Data Repository Table'!$C:$C,'Economic Cost Analysis'!$B135,'Data Repository Table'!$B:$B,'Economic Cost Analysis'!$C135,'Data Repository Table'!$G:$G,'Economic Cost Analysis'!$D135,'Data Repository Table'!$H:$H,'Economic Cost Analysis'!$E135,'Data Repository Table'!$D:$D,'Economic Cost Analysis'!F$128,'Data Repository Table'!$A:$A,"Financial Budget")</f>
        <v>904892.03843125247</v>
      </c>
      <c r="G135" s="61">
        <f>SUMIFS('Data Repository Table'!$J:$J,'Data Repository Table'!$C:$C,'Economic Cost Analysis'!$B135,'Data Repository Table'!$B:$B,'Economic Cost Analysis'!$C135,'Data Repository Table'!$G:$G,'Economic Cost Analysis'!$D135,'Data Repository Table'!$H:$H,'Economic Cost Analysis'!$E135,'Data Repository Table'!$D:$D,'Economic Cost Analysis'!G$128,'Data Repository Table'!$A:$A,"Financial Budget")</f>
        <v>1067052.2598973438</v>
      </c>
      <c r="H135" s="61">
        <f>SUMIFS('Data Repository Table'!$J:$J,'Data Repository Table'!$C:$C,'Economic Cost Analysis'!$B135,'Data Repository Table'!$B:$B,'Economic Cost Analysis'!$C135,'Data Repository Table'!$G:$G,'Economic Cost Analysis'!$D135,'Data Repository Table'!$H:$H,'Economic Cost Analysis'!$E135,'Data Repository Table'!$D:$D,'Economic Cost Analysis'!H$128,'Data Repository Table'!$A:$A,"Financial Budget")</f>
        <v>1026646.9835398964</v>
      </c>
      <c r="I135" s="61">
        <f>SUMIFS('Data Repository Table'!$J:$J,'Data Repository Table'!$C:$C,'Economic Cost Analysis'!$B135,'Data Repository Table'!$B:$B,'Economic Cost Analysis'!$C135,'Data Repository Table'!$G:$G,'Economic Cost Analysis'!$D135,'Data Repository Table'!$H:$H,'Economic Cost Analysis'!$E135,'Data Repository Table'!$D:$D,'Economic Cost Analysis'!I$128,'Data Repository Table'!$A:$A,"Financial Budget")</f>
        <v>1557091.8051502465</v>
      </c>
      <c r="J135" s="61">
        <f>SUMIFS('Data Repository Table'!$J:$J,'Data Repository Table'!$C:$C,'Economic Cost Analysis'!$B135,'Data Repository Table'!$B:$B,'Economic Cost Analysis'!$C135,'Data Repository Table'!$G:$G,'Economic Cost Analysis'!$D135,'Data Repository Table'!$H:$H,'Economic Cost Analysis'!$E135,'Data Repository Table'!$D:$D,'Economic Cost Analysis'!J$128,'Data Repository Table'!$A:$A,"Financial Budget")</f>
        <v>1710092.7084534448</v>
      </c>
      <c r="K135" s="61">
        <f>SUMIFS('Data Repository Table'!$J:$J,'Data Repository Table'!$C:$C,'Economic Cost Analysis'!$B135,'Data Repository Table'!$B:$B,'Economic Cost Analysis'!$C135,'Data Repository Table'!$G:$G,'Economic Cost Analysis'!$D135,'Data Repository Table'!$H:$H,'Economic Cost Analysis'!$E135,'Data Repository Table'!$D:$D,'Economic Cost Analysis'!K$128,'Data Repository Table'!$A:$A,"Financial Budget")</f>
        <v>799573.69102222088</v>
      </c>
      <c r="L135" s="61">
        <f>SUMIFS('Data Repository Table'!$J:$J,'Data Repository Table'!$C:$C,'Economic Cost Analysis'!$B135,'Data Repository Table'!$B:$B,'Economic Cost Analysis'!$C135,'Data Repository Table'!$G:$G,'Economic Cost Analysis'!$D135,'Data Repository Table'!$H:$H,'Economic Cost Analysis'!$E135,'Data Repository Table'!$D:$D,'Economic Cost Analysis'!L$128,'Data Repository Table'!$A:$A,"Financial Budget")</f>
        <v>793393.06373042695</v>
      </c>
      <c r="M135" s="61">
        <f>SUMIFS('Data Repository Table'!$J:$J,'Data Repository Table'!$C:$C,'Economic Cost Analysis'!$B135,'Data Repository Table'!$B:$B,'Economic Cost Analysis'!$C135,'Data Repository Table'!$G:$G,'Economic Cost Analysis'!$D135,'Data Repository Table'!$H:$H,'Economic Cost Analysis'!$E135,'Data Repository Table'!$D:$D,'Economic Cost Analysis'!M$128,'Data Repository Table'!$A:$A,"Financial Budget")</f>
        <v>931740.99835025659</v>
      </c>
      <c r="N135" s="61">
        <f>SUMIFS('Data Repository Table'!$J:$J,'Data Repository Table'!$C:$C,'Economic Cost Analysis'!$B135,'Data Repository Table'!$B:$B,'Economic Cost Analysis'!$C135,'Data Repository Table'!$G:$G,'Economic Cost Analysis'!$D135,'Data Repository Table'!$H:$H,'Economic Cost Analysis'!$E135,'Data Repository Table'!$D:$D,'Economic Cost Analysis'!N$128,'Data Repository Table'!$A:$A,"Financial Budget")</f>
        <v>827560.38466741249</v>
      </c>
      <c r="O135" s="61">
        <f>SUMIFS('Data Repository Table'!$J:$J,'Data Repository Table'!$C:$C,'Economic Cost Analysis'!$B135,'Data Repository Table'!$B:$B,'Economic Cost Analysis'!$C135,'Data Repository Table'!$G:$G,'Economic Cost Analysis'!$D135,'Data Repository Table'!$H:$H,'Economic Cost Analysis'!$E135,'Data Repository Table'!$D:$D,'Economic Cost Analysis'!O$128,'Data Repository Table'!$A:$A,"Financial Budget")</f>
        <v>909762.07978018955</v>
      </c>
      <c r="P135" s="61">
        <f>SUMIFS('Data Repository Table'!$J:$J,'Data Repository Table'!$C:$C,'Economic Cost Analysis'!$B135,'Data Repository Table'!$B:$B,'Economic Cost Analysis'!$C135,'Data Repository Table'!$G:$G,'Economic Cost Analysis'!$D135,'Data Repository Table'!$H:$H,'Economic Cost Analysis'!$E135,'Data Repository Table'!$D:$D,'Economic Cost Analysis'!P$128,'Data Repository Table'!$A:$A,"Financial Budget")</f>
        <v>1108803.4317190656</v>
      </c>
      <c r="Q135" s="61">
        <f>SUMIFS('Data Repository Table'!$J:$J,'Data Repository Table'!$C:$C,'Economic Cost Analysis'!$B135,'Data Repository Table'!$B:$B,'Economic Cost Analysis'!$C135,'Data Repository Table'!$G:$G,'Economic Cost Analysis'!$D135,'Data Repository Table'!$H:$H,'Economic Cost Analysis'!$E135,'Data Repository Table'!$D:$D,'Economic Cost Analysis'!Q$128,'Data Repository Table'!$A:$A,"Financial Budget")</f>
        <v>560496.60864916991</v>
      </c>
      <c r="R135" s="61"/>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c r="A136" s="16" t="s">
        <v>58</v>
      </c>
      <c r="B136" s="16" t="s">
        <v>42</v>
      </c>
      <c r="C136" s="16" t="s">
        <v>44</v>
      </c>
      <c r="D136" s="16" t="s">
        <v>51</v>
      </c>
      <c r="E136" s="16" t="s">
        <v>55</v>
      </c>
      <c r="F136" s="61">
        <f>SUMIFS('Data Repository Table'!$J:$J,'Data Repository Table'!$C:$C,'Economic Cost Analysis'!$B136,'Data Repository Table'!$B:$B,'Economic Cost Analysis'!$C136,'Data Repository Table'!$G:$G,'Economic Cost Analysis'!$D136,'Data Repository Table'!$H:$H,'Economic Cost Analysis'!$E136,'Data Repository Table'!$D:$D,'Economic Cost Analysis'!F$128,'Data Repository Table'!$A:$A,"Financial Budget")</f>
        <v>498631.6818381226</v>
      </c>
      <c r="G136" s="61">
        <f>SUMIFS('Data Repository Table'!$J:$J,'Data Repository Table'!$C:$C,'Economic Cost Analysis'!$B136,'Data Repository Table'!$B:$B,'Economic Cost Analysis'!$C136,'Data Repository Table'!$G:$G,'Economic Cost Analysis'!$D136,'Data Repository Table'!$H:$H,'Economic Cost Analysis'!$E136,'Data Repository Table'!$D:$D,'Economic Cost Analysis'!G$128,'Data Repository Table'!$A:$A,"Financial Budget")</f>
        <v>616274.64932342409</v>
      </c>
      <c r="H136" s="61">
        <f>SUMIFS('Data Repository Table'!$J:$J,'Data Repository Table'!$C:$C,'Economic Cost Analysis'!$B136,'Data Repository Table'!$B:$B,'Economic Cost Analysis'!$C136,'Data Repository Table'!$G:$G,'Economic Cost Analysis'!$D136,'Data Repository Table'!$H:$H,'Economic Cost Analysis'!$E136,'Data Repository Table'!$D:$D,'Economic Cost Analysis'!H$128,'Data Repository Table'!$A:$A,"Financial Budget")</f>
        <v>641878.67036756733</v>
      </c>
      <c r="I136" s="61">
        <f>SUMIFS('Data Repository Table'!$J:$J,'Data Repository Table'!$C:$C,'Economic Cost Analysis'!$B136,'Data Repository Table'!$B:$B,'Economic Cost Analysis'!$C136,'Data Repository Table'!$G:$G,'Economic Cost Analysis'!$D136,'Data Repository Table'!$H:$H,'Economic Cost Analysis'!$E136,'Data Repository Table'!$D:$D,'Economic Cost Analysis'!I$128,'Data Repository Table'!$A:$A,"Financial Budget")</f>
        <v>749185.9629367278</v>
      </c>
      <c r="J136" s="61">
        <f>SUMIFS('Data Repository Table'!$J:$J,'Data Repository Table'!$C:$C,'Economic Cost Analysis'!$B136,'Data Repository Table'!$B:$B,'Economic Cost Analysis'!$C136,'Data Repository Table'!$G:$G,'Economic Cost Analysis'!$D136,'Data Repository Table'!$H:$H,'Economic Cost Analysis'!$E136,'Data Repository Table'!$D:$D,'Economic Cost Analysis'!J$128,'Data Repository Table'!$A:$A,"Financial Budget")</f>
        <v>892113.54493715987</v>
      </c>
      <c r="K136" s="61">
        <f>SUMIFS('Data Repository Table'!$J:$J,'Data Repository Table'!$C:$C,'Economic Cost Analysis'!$B136,'Data Repository Table'!$B:$B,'Economic Cost Analysis'!$C136,'Data Repository Table'!$G:$G,'Economic Cost Analysis'!$D136,'Data Repository Table'!$H:$H,'Economic Cost Analysis'!$E136,'Data Repository Table'!$D:$D,'Economic Cost Analysis'!K$128,'Data Repository Table'!$A:$A,"Financial Budget")</f>
        <v>432516.83808086219</v>
      </c>
      <c r="L136" s="61">
        <f>SUMIFS('Data Repository Table'!$J:$J,'Data Repository Table'!$C:$C,'Economic Cost Analysis'!$B136,'Data Repository Table'!$B:$B,'Economic Cost Analysis'!$C136,'Data Repository Table'!$G:$G,'Economic Cost Analysis'!$D136,'Data Repository Table'!$H:$H,'Economic Cost Analysis'!$E136,'Data Repository Table'!$D:$D,'Economic Cost Analysis'!L$128,'Data Repository Table'!$A:$A,"Financial Budget")</f>
        <v>409538.75919692736</v>
      </c>
      <c r="M136" s="61">
        <f>SUMIFS('Data Repository Table'!$J:$J,'Data Repository Table'!$C:$C,'Economic Cost Analysis'!$B136,'Data Repository Table'!$B:$B,'Economic Cost Analysis'!$C136,'Data Repository Table'!$G:$G,'Economic Cost Analysis'!$D136,'Data Repository Table'!$H:$H,'Economic Cost Analysis'!$E136,'Data Repository Table'!$D:$D,'Economic Cost Analysis'!M$128,'Data Repository Table'!$A:$A,"Financial Budget")</f>
        <v>489965.80230679538</v>
      </c>
      <c r="N136" s="61">
        <f>SUMIFS('Data Repository Table'!$J:$J,'Data Repository Table'!$C:$C,'Economic Cost Analysis'!$B136,'Data Repository Table'!$B:$B,'Economic Cost Analysis'!$C136,'Data Repository Table'!$G:$G,'Economic Cost Analysis'!$D136,'Data Repository Table'!$H:$H,'Economic Cost Analysis'!$E136,'Data Repository Table'!$D:$D,'Economic Cost Analysis'!N$128,'Data Repository Table'!$A:$A,"Financial Budget")</f>
        <v>444871.43123762979</v>
      </c>
      <c r="O136" s="61">
        <f>SUMIFS('Data Repository Table'!$J:$J,'Data Repository Table'!$C:$C,'Economic Cost Analysis'!$B136,'Data Repository Table'!$B:$B,'Economic Cost Analysis'!$C136,'Data Repository Table'!$G:$G,'Economic Cost Analysis'!$D136,'Data Repository Table'!$H:$H,'Economic Cost Analysis'!$E136,'Data Repository Table'!$D:$D,'Economic Cost Analysis'!O$128,'Data Repository Table'!$A:$A,"Financial Budget")</f>
        <v>472382.50156978617</v>
      </c>
      <c r="P136" s="61">
        <f>SUMIFS('Data Repository Table'!$J:$J,'Data Repository Table'!$C:$C,'Economic Cost Analysis'!$B136,'Data Repository Table'!$B:$B,'Economic Cost Analysis'!$C136,'Data Repository Table'!$G:$G,'Economic Cost Analysis'!$D136,'Data Repository Table'!$H:$H,'Economic Cost Analysis'!$E136,'Data Repository Table'!$D:$D,'Economic Cost Analysis'!P$128,'Data Repository Table'!$A:$A,"Financial Budget")</f>
        <v>608634.95143913291</v>
      </c>
      <c r="Q136" s="61">
        <f>SUMIFS('Data Repository Table'!$J:$J,'Data Repository Table'!$C:$C,'Economic Cost Analysis'!$B136,'Data Repository Table'!$B:$B,'Economic Cost Analysis'!$C136,'Data Repository Table'!$G:$G,'Economic Cost Analysis'!$D136,'Data Repository Table'!$H:$H,'Economic Cost Analysis'!$E136,'Data Repository Table'!$D:$D,'Economic Cost Analysis'!Q$128,'Data Repository Table'!$A:$A,"Financial Budget")</f>
        <v>272324.41448756552</v>
      </c>
      <c r="R136" s="61"/>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c r="A137" s="16" t="s">
        <v>58</v>
      </c>
      <c r="B137" s="16" t="s">
        <v>42</v>
      </c>
      <c r="C137" s="16" t="s">
        <v>44</v>
      </c>
      <c r="D137" s="16" t="s">
        <v>56</v>
      </c>
      <c r="E137" s="16" t="s">
        <v>57</v>
      </c>
      <c r="F137" s="61">
        <f>SUMIFS('Data Repository Table'!$J:$J,'Data Repository Table'!$C:$C,'Economic Cost Analysis'!$B137,'Data Repository Table'!$B:$B,'Economic Cost Analysis'!$C137,'Data Repository Table'!$G:$G,'Economic Cost Analysis'!$D137,'Data Repository Table'!$H:$H,'Economic Cost Analysis'!$E137,'Data Repository Table'!$D:$D,'Economic Cost Analysis'!F$128,'Data Repository Table'!$A:$A,"Financial Budget")</f>
        <v>3105845.72687844</v>
      </c>
      <c r="G137" s="61">
        <f>SUMIFS('Data Repository Table'!$J:$J,'Data Repository Table'!$C:$C,'Economic Cost Analysis'!$B137,'Data Repository Table'!$B:$B,'Economic Cost Analysis'!$C137,'Data Repository Table'!$G:$G,'Economic Cost Analysis'!$D137,'Data Repository Table'!$H:$H,'Economic Cost Analysis'!$E137,'Data Repository Table'!$D:$D,'Economic Cost Analysis'!G$128,'Data Repository Table'!$A:$A,"Financial Budget")</f>
        <v>4010585.2851120001</v>
      </c>
      <c r="H137" s="61">
        <f>SUMIFS('Data Repository Table'!$J:$J,'Data Repository Table'!$C:$C,'Economic Cost Analysis'!$B137,'Data Repository Table'!$B:$B,'Economic Cost Analysis'!$C137,'Data Repository Table'!$G:$G,'Economic Cost Analysis'!$D137,'Data Repository Table'!$H:$H,'Economic Cost Analysis'!$E137,'Data Repository Table'!$D:$D,'Economic Cost Analysis'!H$128,'Data Repository Table'!$A:$A,"Financial Budget")</f>
        <v>3923012.4475718406</v>
      </c>
      <c r="I137" s="61">
        <f>SUMIFS('Data Repository Table'!$J:$J,'Data Repository Table'!$C:$C,'Economic Cost Analysis'!$B137,'Data Repository Table'!$B:$B,'Economic Cost Analysis'!$C137,'Data Repository Table'!$G:$G,'Economic Cost Analysis'!$D137,'Data Repository Table'!$H:$H,'Economic Cost Analysis'!$E137,'Data Repository Table'!$D:$D,'Economic Cost Analysis'!I$128,'Data Repository Table'!$A:$A,"Financial Budget")</f>
        <v>5304755.0634176014</v>
      </c>
      <c r="J137" s="61">
        <f>SUMIFS('Data Repository Table'!$J:$J,'Data Repository Table'!$C:$C,'Economic Cost Analysis'!$B137,'Data Repository Table'!$B:$B,'Economic Cost Analysis'!$C137,'Data Repository Table'!$G:$G,'Economic Cost Analysis'!$D137,'Data Repository Table'!$H:$H,'Economic Cost Analysis'!$E137,'Data Repository Table'!$D:$D,'Economic Cost Analysis'!J$128,'Data Repository Table'!$A:$A,"Financial Budget")</f>
        <v>5796055.2061697599</v>
      </c>
      <c r="K137" s="61">
        <f>SUMIFS('Data Repository Table'!$J:$J,'Data Repository Table'!$C:$C,'Economic Cost Analysis'!$B137,'Data Repository Table'!$B:$B,'Economic Cost Analysis'!$C137,'Data Repository Table'!$G:$G,'Economic Cost Analysis'!$D137,'Data Repository Table'!$H:$H,'Economic Cost Analysis'!$E137,'Data Repository Table'!$D:$D,'Economic Cost Analysis'!K$128,'Data Repository Table'!$A:$A,"Financial Budget")</f>
        <v>2778318.7637284808</v>
      </c>
      <c r="L137" s="61">
        <f>SUMIFS('Data Repository Table'!$J:$J,'Data Repository Table'!$C:$C,'Economic Cost Analysis'!$B137,'Data Repository Table'!$B:$B,'Economic Cost Analysis'!$C137,'Data Repository Table'!$G:$G,'Economic Cost Analysis'!$D137,'Data Repository Table'!$H:$H,'Economic Cost Analysis'!$E137,'Data Repository Table'!$D:$D,'Economic Cost Analysis'!L$128,'Data Repository Table'!$A:$A,"Financial Budget")</f>
        <v>2890095.0972502003</v>
      </c>
      <c r="M137" s="61">
        <f>SUMIFS('Data Repository Table'!$J:$J,'Data Repository Table'!$C:$C,'Economic Cost Analysis'!$B137,'Data Repository Table'!$B:$B,'Economic Cost Analysis'!$C137,'Data Repository Table'!$G:$G,'Economic Cost Analysis'!$D137,'Data Repository Table'!$H:$H,'Economic Cost Analysis'!$E137,'Data Repository Table'!$D:$D,'Economic Cost Analysis'!M$128,'Data Repository Table'!$A:$A,"Financial Budget")</f>
        <v>3360449.90644272</v>
      </c>
      <c r="N137" s="61">
        <f>SUMIFS('Data Repository Table'!$J:$J,'Data Repository Table'!$C:$C,'Economic Cost Analysis'!$B137,'Data Repository Table'!$B:$B,'Economic Cost Analysis'!$C137,'Data Repository Table'!$G:$G,'Economic Cost Analysis'!$D137,'Data Repository Table'!$H:$H,'Economic Cost Analysis'!$E137,'Data Repository Table'!$D:$D,'Economic Cost Analysis'!N$128,'Data Repository Table'!$A:$A,"Financial Budget")</f>
        <v>2808562.4972675201</v>
      </c>
      <c r="O137" s="61">
        <f>SUMIFS('Data Repository Table'!$J:$J,'Data Repository Table'!$C:$C,'Economic Cost Analysis'!$B137,'Data Repository Table'!$B:$B,'Economic Cost Analysis'!$C137,'Data Repository Table'!$G:$G,'Economic Cost Analysis'!$D137,'Data Repository Table'!$H:$H,'Economic Cost Analysis'!$E137,'Data Repository Table'!$D:$D,'Economic Cost Analysis'!O$128,'Data Repository Table'!$A:$A,"Financial Budget")</f>
        <v>3278176.1271341606</v>
      </c>
      <c r="P137" s="61">
        <f>SUMIFS('Data Repository Table'!$J:$J,'Data Repository Table'!$C:$C,'Economic Cost Analysis'!$B137,'Data Repository Table'!$B:$B,'Economic Cost Analysis'!$C137,'Data Repository Table'!$G:$G,'Economic Cost Analysis'!$D137,'Data Repository Table'!$H:$H,'Economic Cost Analysis'!$E137,'Data Repository Table'!$D:$D,'Economic Cost Analysis'!P$128,'Data Repository Table'!$A:$A,"Financial Budget")</f>
        <v>3653895.7708680006</v>
      </c>
      <c r="Q137" s="61">
        <f>SUMIFS('Data Repository Table'!$J:$J,'Data Repository Table'!$C:$C,'Economic Cost Analysis'!$B137,'Data Repository Table'!$B:$B,'Economic Cost Analysis'!$C137,'Data Repository Table'!$G:$G,'Economic Cost Analysis'!$D137,'Data Repository Table'!$H:$H,'Economic Cost Analysis'!$E137,'Data Repository Table'!$D:$D,'Economic Cost Analysis'!Q$128,'Data Repository Table'!$A:$A,"Financial Budget")</f>
        <v>1788228.1705142399</v>
      </c>
      <c r="R137" s="61"/>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c r="A138" s="16" t="s">
        <v>62</v>
      </c>
      <c r="B138" s="16" t="s">
        <v>42</v>
      </c>
      <c r="C138" s="16"/>
      <c r="D138" s="16"/>
      <c r="E138" s="16"/>
      <c r="F138" s="15">
        <f>SUMIFS('Data Repository Table'!$J:$J,'Data Repository Table'!$C:$C,'Economic Cost Analysis'!$B130,'Data Repository Table'!$D:$D,'Economic Cost Analysis'!F$115,'Data Repository Table'!$A:$A, "Water Production Budget")</f>
        <v>211.968999</v>
      </c>
      <c r="G138" s="15">
        <f>SUMIFS('Data Repository Table'!$J:$J,'Data Repository Table'!$C:$C,'Economic Cost Analysis'!$B130,'Data Repository Table'!$D:$D,'Economic Cost Analysis'!G$115,'Data Repository Table'!$A:$A, "Water Production Budget")</f>
        <v>224.199051</v>
      </c>
      <c r="H138" s="15">
        <f>SUMIFS('Data Repository Table'!$J:$J,'Data Repository Table'!$C:$C,'Economic Cost Analysis'!$B130,'Data Repository Table'!$D:$D,'Economic Cost Analysis'!H$115,'Data Repository Table'!$A:$A, "Water Production Budget")</f>
        <v>220.53646699999999</v>
      </c>
      <c r="I138" s="15">
        <f>SUMIFS('Data Repository Table'!$J:$J,'Data Repository Table'!$C:$C,'Economic Cost Analysis'!$B130,'Data Repository Table'!$D:$D,'Economic Cost Analysis'!I$115,'Data Repository Table'!$A:$A, "Water Production Budget")</f>
        <v>306.76027599999998</v>
      </c>
      <c r="J138" s="15">
        <f>SUMIFS('Data Repository Table'!$J:$J,'Data Repository Table'!$C:$C,'Economic Cost Analysis'!$B130,'Data Repository Table'!$D:$D,'Economic Cost Analysis'!J$115,'Data Repository Table'!$A:$A, "Water Production Budget")</f>
        <v>260.052864</v>
      </c>
      <c r="K138" s="15">
        <f>SUMIFS('Data Repository Table'!$J:$J,'Data Repository Table'!$C:$C,'Economic Cost Analysis'!$B130,'Data Repository Table'!$D:$D,'Economic Cost Analysis'!K$115,'Data Repository Table'!$A:$A, "Water Production Budget")</f>
        <v>240.21016</v>
      </c>
      <c r="L138" s="15">
        <f>SUMIFS('Data Repository Table'!$J:$J,'Data Repository Table'!$C:$C,'Economic Cost Analysis'!$B130,'Data Repository Table'!$D:$D,'Economic Cost Analysis'!L$115,'Data Repository Table'!$A:$A, "Water Production Budget")</f>
        <v>258.160549</v>
      </c>
      <c r="M138" s="15">
        <f>SUMIFS('Data Repository Table'!$J:$J,'Data Repository Table'!$C:$C,'Economic Cost Analysis'!$B130,'Data Repository Table'!$D:$D,'Economic Cost Analysis'!M$115,'Data Repository Table'!$A:$A, "Water Production Budget")</f>
        <v>310.884524</v>
      </c>
      <c r="N138" s="15">
        <f>SUMIFS('Data Repository Table'!$J:$J,'Data Repository Table'!$C:$C,'Economic Cost Analysis'!$B130,'Data Repository Table'!$D:$D,'Economic Cost Analysis'!N$115,'Data Repository Table'!$A:$A, "Water Production Budget")</f>
        <v>347.651006</v>
      </c>
      <c r="O138" s="15">
        <f>SUMIFS('Data Repository Table'!$J:$J,'Data Repository Table'!$C:$C,'Economic Cost Analysis'!$B130,'Data Repository Table'!$D:$D,'Economic Cost Analysis'!O$115,'Data Repository Table'!$A:$A, "Water Production Budget")</f>
        <v>341.99016599999999</v>
      </c>
      <c r="P138" s="15">
        <f>SUMIFS('Data Repository Table'!$J:$J,'Data Repository Table'!$C:$C,'Economic Cost Analysis'!$B130,'Data Repository Table'!$D:$D,'Economic Cost Analysis'!P$115,'Data Repository Table'!$A:$A, "Water Production Budget")</f>
        <v>301.18512999999996</v>
      </c>
      <c r="Q138" s="15">
        <f>SUMIFS('Data Repository Table'!$J:$J,'Data Repository Table'!$C:$C,'Economic Cost Analysis'!$B130,'Data Repository Table'!$D:$D,'Economic Cost Analysis'!Q$115,'Data Repository Table'!$A:$A, "Water Production Budget")</f>
        <v>260.92</v>
      </c>
      <c r="R138" s="15"/>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c r="A139" s="63"/>
      <c r="B139" s="64"/>
      <c r="C139" s="65"/>
      <c r="D139" s="185" t="s">
        <v>113</v>
      </c>
      <c r="E139" s="177"/>
      <c r="F139" s="70">
        <f>SUM(F130:F137)/(F138*1000)</f>
        <v>69.381450007664057</v>
      </c>
      <c r="G139" s="70">
        <f t="shared" ref="G139:Q139" si="12">SUM(G130:G137)/(G138*1000)</f>
        <v>76.942077150348695</v>
      </c>
      <c r="H139" s="70">
        <f t="shared" si="12"/>
        <v>79.020130403243115</v>
      </c>
      <c r="I139" s="70">
        <f t="shared" si="12"/>
        <v>75.137500631888031</v>
      </c>
      <c r="J139" s="70">
        <f t="shared" si="12"/>
        <v>95.657622211924107</v>
      </c>
      <c r="K139" s="70">
        <f t="shared" si="12"/>
        <v>53.164111838625338</v>
      </c>
      <c r="L139" s="70">
        <f t="shared" si="12"/>
        <v>47.001344755868963</v>
      </c>
      <c r="M139" s="70">
        <f t="shared" si="12"/>
        <v>45.107156164177489</v>
      </c>
      <c r="N139" s="70">
        <f t="shared" si="12"/>
        <v>37.4574252176646</v>
      </c>
      <c r="O139" s="70">
        <f t="shared" si="12"/>
        <v>42.17465118764634</v>
      </c>
      <c r="P139" s="70">
        <f t="shared" si="12"/>
        <v>54.635075476006946</v>
      </c>
      <c r="Q139" s="70">
        <f t="shared" si="12"/>
        <v>32.383307645827941</v>
      </c>
      <c r="R139" s="70"/>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c r="A140" s="42"/>
      <c r="B140" s="42"/>
      <c r="C140" s="42"/>
      <c r="D140" s="30"/>
      <c r="E140" s="7"/>
      <c r="F140" s="7"/>
      <c r="G140" s="7"/>
      <c r="H140" s="7"/>
      <c r="I140" s="7"/>
      <c r="J140" s="7"/>
      <c r="K140" s="7"/>
      <c r="L140" s="7"/>
      <c r="M140" s="7"/>
      <c r="N140" s="7"/>
      <c r="O140" s="7"/>
      <c r="P140" s="7"/>
      <c r="Q140" s="7"/>
      <c r="R140" s="34"/>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c r="A141" s="37" t="s">
        <v>2</v>
      </c>
      <c r="B141" s="37" t="s">
        <v>6</v>
      </c>
      <c r="C141" s="37" t="s">
        <v>101</v>
      </c>
      <c r="D141" s="37" t="s">
        <v>45</v>
      </c>
      <c r="E141" s="37" t="s">
        <v>102</v>
      </c>
      <c r="F141" s="56">
        <v>41456</v>
      </c>
      <c r="G141" s="56">
        <v>41487</v>
      </c>
      <c r="H141" s="56">
        <v>41518</v>
      </c>
      <c r="I141" s="56">
        <v>41548</v>
      </c>
      <c r="J141" s="56">
        <v>41579</v>
      </c>
      <c r="K141" s="56">
        <v>41609</v>
      </c>
      <c r="L141" s="56">
        <v>41640</v>
      </c>
      <c r="M141" s="56">
        <v>41671</v>
      </c>
      <c r="N141" s="56">
        <v>41699</v>
      </c>
      <c r="O141" s="56">
        <v>41730</v>
      </c>
      <c r="P141" s="56">
        <v>41760</v>
      </c>
      <c r="Q141" s="56">
        <v>41791</v>
      </c>
      <c r="R141" s="74"/>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c r="A142" s="37"/>
      <c r="B142" s="37"/>
      <c r="C142" s="37"/>
      <c r="D142" s="48"/>
      <c r="E142" s="74"/>
      <c r="F142" s="74"/>
      <c r="G142" s="74"/>
      <c r="H142" s="74"/>
      <c r="I142" s="74"/>
      <c r="J142" s="74"/>
      <c r="K142" s="74"/>
      <c r="L142" s="74"/>
      <c r="M142" s="74"/>
      <c r="N142" s="74"/>
      <c r="O142" s="74"/>
      <c r="P142" s="74"/>
      <c r="Q142" s="74"/>
      <c r="R142" s="57" t="s">
        <v>103</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5" customHeight="1">
      <c r="A143" s="16" t="s">
        <v>58</v>
      </c>
      <c r="B143" s="16" t="s">
        <v>43</v>
      </c>
      <c r="C143" s="16" t="s">
        <v>44</v>
      </c>
      <c r="D143" s="16" t="s">
        <v>46</v>
      </c>
      <c r="E143" s="16" t="s">
        <v>47</v>
      </c>
      <c r="F143" s="61">
        <f>SUMIFS('Data Repository Table'!$J:$J,'Data Repository Table'!$C:$C,'Economic Cost Analysis'!$B143,'Data Repository Table'!$B:$B,'Economic Cost Analysis'!$C143,'Data Repository Table'!$G:$G,'Economic Cost Analysis'!$D143,'Data Repository Table'!$H:$H,'Economic Cost Analysis'!$E143,'Data Repository Table'!$D:$D,'Economic Cost Analysis'!F$128,'Data Repository Table'!$A:$A,"Financial Budget")</f>
        <v>2433222.1515178396</v>
      </c>
      <c r="G143" s="61">
        <f>SUMIFS('Data Repository Table'!$J:$J,'Data Repository Table'!$C:$C,'Economic Cost Analysis'!$B143,'Data Repository Table'!$B:$B,'Economic Cost Analysis'!$C143,'Data Repository Table'!$G:$G,'Economic Cost Analysis'!$D143,'Data Repository Table'!$H:$H,'Economic Cost Analysis'!$E143,'Data Repository Table'!$D:$D,'Economic Cost Analysis'!G$128,'Data Repository Table'!$A:$A,"Financial Budget")</f>
        <v>2086825.2357197695</v>
      </c>
      <c r="H143" s="61">
        <f>SUMIFS('Data Repository Table'!$J:$J,'Data Repository Table'!$C:$C,'Economic Cost Analysis'!$B143,'Data Repository Table'!$B:$B,'Economic Cost Analysis'!$C143,'Data Repository Table'!$G:$G,'Economic Cost Analysis'!$D143,'Data Repository Table'!$H:$H,'Economic Cost Analysis'!$E143,'Data Repository Table'!$D:$D,'Economic Cost Analysis'!H$128,'Data Repository Table'!$A:$A,"Financial Budget")</f>
        <v>2578988.7463329984</v>
      </c>
      <c r="I143" s="61">
        <f>SUMIFS('Data Repository Table'!$J:$J,'Data Repository Table'!$C:$C,'Economic Cost Analysis'!$B143,'Data Repository Table'!$B:$B,'Economic Cost Analysis'!$C143,'Data Repository Table'!$G:$G,'Economic Cost Analysis'!$D143,'Data Repository Table'!$H:$H,'Economic Cost Analysis'!$E143,'Data Repository Table'!$D:$D,'Economic Cost Analysis'!I$128,'Data Repository Table'!$A:$A,"Financial Budget")</f>
        <v>2227535.3634992633</v>
      </c>
      <c r="J143" s="61">
        <f>SUMIFS('Data Repository Table'!$J:$J,'Data Repository Table'!$C:$C,'Economic Cost Analysis'!$B143,'Data Repository Table'!$B:$B,'Economic Cost Analysis'!$C143,'Data Repository Table'!$G:$G,'Economic Cost Analysis'!$D143,'Data Repository Table'!$H:$H,'Economic Cost Analysis'!$E143,'Data Repository Table'!$D:$D,'Economic Cost Analysis'!J$128,'Data Repository Table'!$A:$A,"Financial Budget")</f>
        <v>1957986.2244688198</v>
      </c>
      <c r="K143" s="61">
        <f>SUMIFS('Data Repository Table'!$J:$J,'Data Repository Table'!$C:$C,'Economic Cost Analysis'!$B143,'Data Repository Table'!$B:$B,'Economic Cost Analysis'!$C143,'Data Repository Table'!$G:$G,'Economic Cost Analysis'!$D143,'Data Repository Table'!$H:$H,'Economic Cost Analysis'!$E143,'Data Repository Table'!$D:$D,'Economic Cost Analysis'!K$128,'Data Repository Table'!$A:$A,"Financial Budget")</f>
        <v>1319140.1133043088</v>
      </c>
      <c r="L143" s="61">
        <f>SUMIFS('Data Repository Table'!$J:$J,'Data Repository Table'!$C:$C,'Economic Cost Analysis'!$B143,'Data Repository Table'!$B:$B,'Economic Cost Analysis'!$C143,'Data Repository Table'!$G:$G,'Economic Cost Analysis'!$D143,'Data Repository Table'!$H:$H,'Economic Cost Analysis'!$E143,'Data Repository Table'!$D:$D,'Economic Cost Analysis'!L$128,'Data Repository Table'!$A:$A,"Financial Budget")</f>
        <v>1419201.629526681</v>
      </c>
      <c r="M143" s="61">
        <f>SUMIFS('Data Repository Table'!$J:$J,'Data Repository Table'!$C:$C,'Economic Cost Analysis'!$B143,'Data Repository Table'!$B:$B,'Economic Cost Analysis'!$C143,'Data Repository Table'!$G:$G,'Economic Cost Analysis'!$D143,'Data Repository Table'!$H:$H,'Economic Cost Analysis'!$E143,'Data Repository Table'!$D:$D,'Economic Cost Analysis'!M$128,'Data Repository Table'!$A:$A,"Financial Budget")</f>
        <v>1260368.462282202</v>
      </c>
      <c r="N143" s="61">
        <f>SUMIFS('Data Repository Table'!$J:$J,'Data Repository Table'!$C:$C,'Economic Cost Analysis'!$B143,'Data Repository Table'!$B:$B,'Economic Cost Analysis'!$C143,'Data Repository Table'!$G:$G,'Economic Cost Analysis'!$D143,'Data Repository Table'!$H:$H,'Economic Cost Analysis'!$E143,'Data Repository Table'!$D:$D,'Economic Cost Analysis'!N$128,'Data Repository Table'!$A:$A,"Financial Budget")</f>
        <v>1788457.9462718377</v>
      </c>
      <c r="O143" s="61">
        <f>SUMIFS('Data Repository Table'!$J:$J,'Data Repository Table'!$C:$C,'Economic Cost Analysis'!$B143,'Data Repository Table'!$B:$B,'Economic Cost Analysis'!$C143,'Data Repository Table'!$G:$G,'Economic Cost Analysis'!$D143,'Data Repository Table'!$H:$H,'Economic Cost Analysis'!$E143,'Data Repository Table'!$D:$D,'Economic Cost Analysis'!O$128,'Data Repository Table'!$A:$A,"Financial Budget")</f>
        <v>1016783.8012342919</v>
      </c>
      <c r="P143" s="61">
        <f>SUMIFS('Data Repository Table'!$J:$J,'Data Repository Table'!$C:$C,'Economic Cost Analysis'!$B143,'Data Repository Table'!$B:$B,'Economic Cost Analysis'!$C143,'Data Repository Table'!$G:$G,'Economic Cost Analysis'!$D143,'Data Repository Table'!$H:$H,'Economic Cost Analysis'!$E143,'Data Repository Table'!$D:$D,'Economic Cost Analysis'!P$128,'Data Repository Table'!$A:$A,"Financial Budget")</f>
        <v>1240420.7591332828</v>
      </c>
      <c r="Q143" s="61">
        <f>SUMIFS('Data Repository Table'!$J:$J,'Data Repository Table'!$C:$C,'Economic Cost Analysis'!$B143,'Data Repository Table'!$B:$B,'Economic Cost Analysis'!$C143,'Data Repository Table'!$G:$G,'Economic Cost Analysis'!$D143,'Data Repository Table'!$H:$H,'Economic Cost Analysis'!$E143,'Data Repository Table'!$D:$D,'Economic Cost Analysis'!Q$128,'Data Repository Table'!$A:$A,"Financial Budget")</f>
        <v>2103059.7980945962</v>
      </c>
      <c r="R143" s="61"/>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c r="A144" s="16" t="s">
        <v>58</v>
      </c>
      <c r="B144" s="16" t="s">
        <v>43</v>
      </c>
      <c r="C144" s="16" t="s">
        <v>44</v>
      </c>
      <c r="D144" s="16" t="s">
        <v>48</v>
      </c>
      <c r="E144" s="16" t="s">
        <v>49</v>
      </c>
      <c r="F144" s="61">
        <f>SUMIFS('Data Repository Table'!$J:$J,'Data Repository Table'!$C:$C,'Economic Cost Analysis'!$B144,'Data Repository Table'!$B:$B,'Economic Cost Analysis'!$C144,'Data Repository Table'!$G:$G,'Economic Cost Analysis'!$D144,'Data Repository Table'!$H:$H,'Economic Cost Analysis'!$E144,'Data Repository Table'!$D:$D,'Economic Cost Analysis'!F$128,'Data Repository Table'!$A:$A,"Financial Budget")</f>
        <v>1332883.4370402915</v>
      </c>
      <c r="G144" s="61">
        <f>SUMIFS('Data Repository Table'!$J:$J,'Data Repository Table'!$C:$C,'Economic Cost Analysis'!$B144,'Data Repository Table'!$B:$B,'Economic Cost Analysis'!$C144,'Data Repository Table'!$G:$G,'Economic Cost Analysis'!$D144,'Data Repository Table'!$H:$H,'Economic Cost Analysis'!$E144,'Data Repository Table'!$D:$D,'Economic Cost Analysis'!G$128,'Data Repository Table'!$A:$A,"Financial Budget")</f>
        <v>1151288.886269808</v>
      </c>
      <c r="H144" s="61">
        <f>SUMIFS('Data Repository Table'!$J:$J,'Data Repository Table'!$C:$C,'Economic Cost Analysis'!$B144,'Data Repository Table'!$B:$B,'Economic Cost Analysis'!$C144,'Data Repository Table'!$G:$G,'Economic Cost Analysis'!$D144,'Data Repository Table'!$H:$H,'Economic Cost Analysis'!$E144,'Data Repository Table'!$D:$D,'Economic Cost Analysis'!H$128,'Data Repository Table'!$A:$A,"Financial Budget")</f>
        <v>1434960.2579417818</v>
      </c>
      <c r="I144" s="61">
        <f>SUMIFS('Data Repository Table'!$J:$J,'Data Repository Table'!$C:$C,'Economic Cost Analysis'!$B144,'Data Repository Table'!$B:$B,'Economic Cost Analysis'!$C144,'Data Repository Table'!$G:$G,'Economic Cost Analysis'!$D144,'Data Repository Table'!$H:$H,'Economic Cost Analysis'!$E144,'Data Repository Table'!$D:$D,'Economic Cost Analysis'!I$128,'Data Repository Table'!$A:$A,"Financial Budget")</f>
        <v>1261225.5178525469</v>
      </c>
      <c r="J144" s="61">
        <f>SUMIFS('Data Repository Table'!$J:$J,'Data Repository Table'!$C:$C,'Economic Cost Analysis'!$B144,'Data Repository Table'!$B:$B,'Economic Cost Analysis'!$C144,'Data Repository Table'!$G:$G,'Economic Cost Analysis'!$D144,'Data Repository Table'!$H:$H,'Economic Cost Analysis'!$E144,'Data Repository Table'!$D:$D,'Economic Cost Analysis'!J$128,'Data Repository Table'!$A:$A,"Financial Budget")</f>
        <v>1020345.9299794802</v>
      </c>
      <c r="K144" s="61">
        <f>SUMIFS('Data Repository Table'!$J:$J,'Data Repository Table'!$C:$C,'Economic Cost Analysis'!$B144,'Data Repository Table'!$B:$B,'Economic Cost Analysis'!$C144,'Data Repository Table'!$G:$G,'Economic Cost Analysis'!$D144,'Data Repository Table'!$H:$H,'Economic Cost Analysis'!$E144,'Data Repository Table'!$D:$D,'Economic Cost Analysis'!K$128,'Data Repository Table'!$A:$A,"Financial Budget")</f>
        <v>756329.43025765126</v>
      </c>
      <c r="L144" s="61">
        <f>SUMIFS('Data Repository Table'!$J:$J,'Data Repository Table'!$C:$C,'Economic Cost Analysis'!$B144,'Data Repository Table'!$B:$B,'Economic Cost Analysis'!$C144,'Data Repository Table'!$G:$G,'Economic Cost Analysis'!$D144,'Data Repository Table'!$H:$H,'Economic Cost Analysis'!$E144,'Data Repository Table'!$D:$D,'Economic Cost Analysis'!L$128,'Data Repository Table'!$A:$A,"Financial Budget")</f>
        <v>835307.17053299106</v>
      </c>
      <c r="M144" s="61">
        <f>SUMIFS('Data Repository Table'!$J:$J,'Data Repository Table'!$C:$C,'Economic Cost Analysis'!$B144,'Data Repository Table'!$B:$B,'Economic Cost Analysis'!$C144,'Data Repository Table'!$G:$G,'Economic Cost Analysis'!$D144,'Data Repository Table'!$H:$H,'Economic Cost Analysis'!$E144,'Data Repository Table'!$D:$D,'Economic Cost Analysis'!M$128,'Data Repository Table'!$A:$A,"Financial Budget")</f>
        <v>708560.45670208498</v>
      </c>
      <c r="N144" s="61">
        <f>SUMIFS('Data Repository Table'!$J:$J,'Data Repository Table'!$C:$C,'Economic Cost Analysis'!$B144,'Data Repository Table'!$B:$B,'Economic Cost Analysis'!$C144,'Data Repository Table'!$G:$G,'Economic Cost Analysis'!$D144,'Data Repository Table'!$H:$H,'Economic Cost Analysis'!$E144,'Data Repository Table'!$D:$D,'Economic Cost Analysis'!N$128,'Data Repository Table'!$A:$A,"Financial Budget")</f>
        <v>961197.10847725498</v>
      </c>
      <c r="O144" s="61">
        <f>SUMIFS('Data Repository Table'!$J:$J,'Data Repository Table'!$C:$C,'Economic Cost Analysis'!$B144,'Data Repository Table'!$B:$B,'Economic Cost Analysis'!$C144,'Data Repository Table'!$G:$G,'Economic Cost Analysis'!$D144,'Data Repository Table'!$H:$H,'Economic Cost Analysis'!$E144,'Data Repository Table'!$D:$D,'Economic Cost Analysis'!O$128,'Data Repository Table'!$A:$A,"Financial Budget")</f>
        <v>570279.25121684396</v>
      </c>
      <c r="P144" s="61">
        <f>SUMIFS('Data Repository Table'!$J:$J,'Data Repository Table'!$C:$C,'Economic Cost Analysis'!$B144,'Data Repository Table'!$B:$B,'Economic Cost Analysis'!$C144,'Data Repository Table'!$G:$G,'Economic Cost Analysis'!$D144,'Data Repository Table'!$H:$H,'Economic Cost Analysis'!$E144,'Data Repository Table'!$D:$D,'Economic Cost Analysis'!P$128,'Data Repository Table'!$A:$A,"Financial Budget")</f>
        <v>712090.36311285582</v>
      </c>
      <c r="Q144" s="61">
        <f>SUMIFS('Data Repository Table'!$J:$J,'Data Repository Table'!$C:$C,'Economic Cost Analysis'!$B144,'Data Repository Table'!$B:$B,'Economic Cost Analysis'!$C144,'Data Repository Table'!$G:$G,'Economic Cost Analysis'!$D144,'Data Repository Table'!$H:$H,'Economic Cost Analysis'!$E144,'Data Repository Table'!$D:$D,'Economic Cost Analysis'!Q$128,'Data Repository Table'!$A:$A,"Financial Budget")</f>
        <v>1333561.9610866704</v>
      </c>
      <c r="R144" s="61"/>
      <c r="S144" s="17"/>
      <c r="T144" s="17"/>
      <c r="U144" s="17"/>
      <c r="V144" s="17"/>
      <c r="W144" s="17"/>
      <c r="X144" s="17"/>
      <c r="Y144" s="17"/>
      <c r="Z144" s="17"/>
      <c r="AA144" s="17"/>
      <c r="AB144" s="17"/>
      <c r="AC144" s="17"/>
      <c r="AD144" s="17"/>
      <c r="AE144" s="17"/>
      <c r="AF144" s="17"/>
      <c r="AG144" s="17"/>
      <c r="AH144" s="17"/>
      <c r="AI144" s="17"/>
      <c r="AJ144" s="17"/>
      <c r="AK144" s="17"/>
      <c r="AL144" s="17"/>
    </row>
    <row r="145" spans="1:38" ht="15" customHeight="1">
      <c r="A145" s="16" t="s">
        <v>58</v>
      </c>
      <c r="B145" s="16" t="s">
        <v>43</v>
      </c>
      <c r="C145" s="16" t="s">
        <v>44</v>
      </c>
      <c r="D145" s="16" t="s">
        <v>48</v>
      </c>
      <c r="E145" s="16" t="s">
        <v>50</v>
      </c>
      <c r="F145" s="61">
        <f>SUMIFS('Data Repository Table'!$J:$J,'Data Repository Table'!$C:$C,'Economic Cost Analysis'!$B145,'Data Repository Table'!$B:$B,'Economic Cost Analysis'!$C145,'Data Repository Table'!$G:$G,'Economic Cost Analysis'!$D145,'Data Repository Table'!$H:$H,'Economic Cost Analysis'!$E145,'Data Repository Table'!$D:$D,'Economic Cost Analysis'!F$128,'Data Repository Table'!$A:$A,"Financial Budget")</f>
        <v>1205625.4827113249</v>
      </c>
      <c r="G145" s="61">
        <f>SUMIFS('Data Repository Table'!$J:$J,'Data Repository Table'!$C:$C,'Economic Cost Analysis'!$B145,'Data Repository Table'!$B:$B,'Economic Cost Analysis'!$C145,'Data Repository Table'!$G:$G,'Economic Cost Analysis'!$D145,'Data Repository Table'!$H:$H,'Economic Cost Analysis'!$E145,'Data Repository Table'!$D:$D,'Economic Cost Analysis'!G$128,'Data Repository Table'!$A:$A,"Financial Budget")</f>
        <v>1061002.5545301</v>
      </c>
      <c r="H145" s="61">
        <f>SUMIFS('Data Repository Table'!$J:$J,'Data Repository Table'!$C:$C,'Economic Cost Analysis'!$B145,'Data Repository Table'!$B:$B,'Economic Cost Analysis'!$C145,'Data Repository Table'!$G:$G,'Economic Cost Analysis'!$D145,'Data Repository Table'!$H:$H,'Economic Cost Analysis'!$E145,'Data Repository Table'!$D:$D,'Economic Cost Analysis'!H$128,'Data Repository Table'!$A:$A,"Financial Budget")</f>
        <v>1277106.2932592249</v>
      </c>
      <c r="I145" s="61">
        <f>SUMIFS('Data Repository Table'!$J:$J,'Data Repository Table'!$C:$C,'Economic Cost Analysis'!$B145,'Data Repository Table'!$B:$B,'Economic Cost Analysis'!$C145,'Data Repository Table'!$G:$G,'Economic Cost Analysis'!$D145,'Data Repository Table'!$H:$H,'Economic Cost Analysis'!$E145,'Data Repository Table'!$D:$D,'Economic Cost Analysis'!I$128,'Data Repository Table'!$A:$A,"Financial Budget")</f>
        <v>1116349.389116325</v>
      </c>
      <c r="J145" s="61">
        <f>SUMIFS('Data Repository Table'!$J:$J,'Data Repository Table'!$C:$C,'Economic Cost Analysis'!$B145,'Data Repository Table'!$B:$B,'Economic Cost Analysis'!$C145,'Data Repository Table'!$G:$G,'Economic Cost Analysis'!$D145,'Data Repository Table'!$H:$H,'Economic Cost Analysis'!$E145,'Data Repository Table'!$D:$D,'Economic Cost Analysis'!J$128,'Data Repository Table'!$A:$A,"Financial Budget")</f>
        <v>932858.39093923138</v>
      </c>
      <c r="K145" s="61">
        <f>SUMIFS('Data Repository Table'!$J:$J,'Data Repository Table'!$C:$C,'Economic Cost Analysis'!$B145,'Data Repository Table'!$B:$B,'Economic Cost Analysis'!$C145,'Data Repository Table'!$G:$G,'Economic Cost Analysis'!$D145,'Data Repository Table'!$H:$H,'Economic Cost Analysis'!$E145,'Data Repository Table'!$D:$D,'Economic Cost Analysis'!K$128,'Data Repository Table'!$A:$A,"Financial Budget")</f>
        <v>739422.19930556254</v>
      </c>
      <c r="L145" s="61">
        <f>SUMIFS('Data Repository Table'!$J:$J,'Data Repository Table'!$C:$C,'Economic Cost Analysis'!$B145,'Data Repository Table'!$B:$B,'Economic Cost Analysis'!$C145,'Data Repository Table'!$G:$G,'Economic Cost Analysis'!$D145,'Data Repository Table'!$H:$H,'Economic Cost Analysis'!$E145,'Data Repository Table'!$D:$D,'Economic Cost Analysis'!L$128,'Data Repository Table'!$A:$A,"Financial Budget")</f>
        <v>739944.9965933999</v>
      </c>
      <c r="M145" s="61">
        <f>SUMIFS('Data Repository Table'!$J:$J,'Data Repository Table'!$C:$C,'Economic Cost Analysis'!$B145,'Data Repository Table'!$B:$B,'Economic Cost Analysis'!$C145,'Data Repository Table'!$G:$G,'Economic Cost Analysis'!$D145,'Data Repository Table'!$H:$H,'Economic Cost Analysis'!$E145,'Data Repository Table'!$D:$D,'Economic Cost Analysis'!M$128,'Data Repository Table'!$A:$A,"Financial Budget")</f>
        <v>666405.86063951231</v>
      </c>
      <c r="N145" s="61">
        <f>SUMIFS('Data Repository Table'!$J:$J,'Data Repository Table'!$C:$C,'Economic Cost Analysis'!$B145,'Data Repository Table'!$B:$B,'Economic Cost Analysis'!$C145,'Data Repository Table'!$G:$G,'Economic Cost Analysis'!$D145,'Data Repository Table'!$H:$H,'Economic Cost Analysis'!$E145,'Data Repository Table'!$D:$D,'Economic Cost Analysis'!N$128,'Data Repository Table'!$A:$A,"Financial Budget")</f>
        <v>964934.72717118752</v>
      </c>
      <c r="O145" s="61">
        <f>SUMIFS('Data Repository Table'!$J:$J,'Data Repository Table'!$C:$C,'Economic Cost Analysis'!$B145,'Data Repository Table'!$B:$B,'Economic Cost Analysis'!$C145,'Data Repository Table'!$G:$G,'Economic Cost Analysis'!$D145,'Data Repository Table'!$H:$H,'Economic Cost Analysis'!$E145,'Data Repository Table'!$D:$D,'Economic Cost Analysis'!O$128,'Data Repository Table'!$A:$A,"Financial Budget")</f>
        <v>541033.23140099994</v>
      </c>
      <c r="P145" s="61">
        <f>SUMIFS('Data Repository Table'!$J:$J,'Data Repository Table'!$C:$C,'Economic Cost Analysis'!$B145,'Data Repository Table'!$B:$B,'Economic Cost Analysis'!$C145,'Data Repository Table'!$G:$G,'Economic Cost Analysis'!$D145,'Data Repository Table'!$H:$H,'Economic Cost Analysis'!$E145,'Data Repository Table'!$D:$D,'Economic Cost Analysis'!P$128,'Data Repository Table'!$A:$A,"Financial Budget")</f>
        <v>654984.60439717479</v>
      </c>
      <c r="Q145" s="61">
        <f>SUMIFS('Data Repository Table'!$J:$J,'Data Repository Table'!$C:$C,'Economic Cost Analysis'!$B145,'Data Repository Table'!$B:$B,'Economic Cost Analysis'!$C145,'Data Repository Table'!$G:$G,'Economic Cost Analysis'!$D145,'Data Repository Table'!$H:$H,'Economic Cost Analysis'!$E145,'Data Repository Table'!$D:$D,'Economic Cost Analysis'!Q$128,'Data Repository Table'!$A:$A,"Financial Budget")</f>
        <v>1109316.9805072877</v>
      </c>
      <c r="R145" s="61"/>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c r="A146" s="16" t="s">
        <v>58</v>
      </c>
      <c r="B146" s="16" t="s">
        <v>43</v>
      </c>
      <c r="C146" s="16" t="s">
        <v>44</v>
      </c>
      <c r="D146" s="16" t="s">
        <v>51</v>
      </c>
      <c r="E146" s="16" t="s">
        <v>52</v>
      </c>
      <c r="F146" s="61">
        <f>SUMIFS('Data Repository Table'!$J:$J,'Data Repository Table'!$C:$C,'Economic Cost Analysis'!$B146,'Data Repository Table'!$B:$B,'Economic Cost Analysis'!$C146,'Data Repository Table'!$G:$G,'Economic Cost Analysis'!$D146,'Data Repository Table'!$H:$H,'Economic Cost Analysis'!$E146,'Data Repository Table'!$D:$D,'Economic Cost Analysis'!F$128,'Data Repository Table'!$A:$A,"Financial Budget")</f>
        <v>1134491.3172698508</v>
      </c>
      <c r="G146" s="61">
        <f>SUMIFS('Data Repository Table'!$J:$J,'Data Repository Table'!$C:$C,'Economic Cost Analysis'!$B146,'Data Repository Table'!$B:$B,'Economic Cost Analysis'!$C146,'Data Repository Table'!$G:$G,'Economic Cost Analysis'!$D146,'Data Repository Table'!$H:$H,'Economic Cost Analysis'!$E146,'Data Repository Table'!$D:$D,'Economic Cost Analysis'!G$128,'Data Repository Table'!$A:$A,"Financial Budget")</f>
        <v>806940.19684530701</v>
      </c>
      <c r="H146" s="61">
        <f>SUMIFS('Data Repository Table'!$J:$J,'Data Repository Table'!$C:$C,'Economic Cost Analysis'!$B146,'Data Repository Table'!$B:$B,'Economic Cost Analysis'!$C146,'Data Repository Table'!$G:$G,'Economic Cost Analysis'!$D146,'Data Repository Table'!$H:$H,'Economic Cost Analysis'!$E146,'Data Repository Table'!$D:$D,'Economic Cost Analysis'!H$128,'Data Repository Table'!$A:$A,"Financial Budget")</f>
        <v>1151592.8767951606</v>
      </c>
      <c r="I146" s="61">
        <f>SUMIFS('Data Repository Table'!$J:$J,'Data Repository Table'!$C:$C,'Economic Cost Analysis'!$B146,'Data Repository Table'!$B:$B,'Economic Cost Analysis'!$C146,'Data Repository Table'!$G:$G,'Economic Cost Analysis'!$D146,'Data Repository Table'!$H:$H,'Economic Cost Analysis'!$E146,'Data Repository Table'!$D:$D,'Economic Cost Analysis'!I$128,'Data Repository Table'!$A:$A,"Financial Budget")</f>
        <v>953018.83364781574</v>
      </c>
      <c r="J146" s="61">
        <f>SUMIFS('Data Repository Table'!$J:$J,'Data Repository Table'!$C:$C,'Economic Cost Analysis'!$B146,'Data Repository Table'!$B:$B,'Economic Cost Analysis'!$C146,'Data Repository Table'!$G:$G,'Economic Cost Analysis'!$D146,'Data Repository Table'!$H:$H,'Economic Cost Analysis'!$E146,'Data Repository Table'!$D:$D,'Economic Cost Analysis'!J$128,'Data Repository Table'!$A:$A,"Financial Budget")</f>
        <v>850734.32784846472</v>
      </c>
      <c r="K146" s="61">
        <f>SUMIFS('Data Repository Table'!$J:$J,'Data Repository Table'!$C:$C,'Economic Cost Analysis'!$B146,'Data Repository Table'!$B:$B,'Economic Cost Analysis'!$C146,'Data Repository Table'!$G:$G,'Economic Cost Analysis'!$D146,'Data Repository Table'!$H:$H,'Economic Cost Analysis'!$E146,'Data Repository Table'!$D:$D,'Economic Cost Analysis'!K$128,'Data Repository Table'!$A:$A,"Financial Budget")</f>
        <v>590304.384267507</v>
      </c>
      <c r="L146" s="61">
        <f>SUMIFS('Data Repository Table'!$J:$J,'Data Repository Table'!$C:$C,'Economic Cost Analysis'!$B146,'Data Repository Table'!$B:$B,'Economic Cost Analysis'!$C146,'Data Repository Table'!$G:$G,'Economic Cost Analysis'!$D146,'Data Repository Table'!$H:$H,'Economic Cost Analysis'!$E146,'Data Repository Table'!$D:$D,'Economic Cost Analysis'!L$128,'Data Repository Table'!$A:$A,"Financial Budget")</f>
        <v>639047.64173065918</v>
      </c>
      <c r="M146" s="61">
        <f>SUMIFS('Data Repository Table'!$J:$J,'Data Repository Table'!$C:$C,'Economic Cost Analysis'!$B146,'Data Repository Table'!$B:$B,'Economic Cost Analysis'!$C146,'Data Repository Table'!$G:$G,'Economic Cost Analysis'!$D146,'Data Repository Table'!$H:$H,'Economic Cost Analysis'!$E146,'Data Repository Table'!$D:$D,'Economic Cost Analysis'!M$128,'Data Repository Table'!$A:$A,"Financial Budget")</f>
        <v>600791.0408000747</v>
      </c>
      <c r="N146" s="61">
        <f>SUMIFS('Data Repository Table'!$J:$J,'Data Repository Table'!$C:$C,'Economic Cost Analysis'!$B146,'Data Repository Table'!$B:$B,'Economic Cost Analysis'!$C146,'Data Repository Table'!$G:$G,'Economic Cost Analysis'!$D146,'Data Repository Table'!$H:$H,'Economic Cost Analysis'!$E146,'Data Repository Table'!$D:$D,'Economic Cost Analysis'!N$128,'Data Repository Table'!$A:$A,"Financial Budget")</f>
        <v>765760.35752283596</v>
      </c>
      <c r="O146" s="61">
        <f>SUMIFS('Data Repository Table'!$J:$J,'Data Repository Table'!$C:$C,'Economic Cost Analysis'!$B146,'Data Repository Table'!$B:$B,'Economic Cost Analysis'!$C146,'Data Repository Table'!$G:$G,'Economic Cost Analysis'!$D146,'Data Repository Table'!$H:$H,'Economic Cost Analysis'!$E146,'Data Repository Table'!$D:$D,'Economic Cost Analysis'!O$128,'Data Repository Table'!$A:$A,"Financial Budget")</f>
        <v>429847.5775628736</v>
      </c>
      <c r="P146" s="61">
        <f>SUMIFS('Data Repository Table'!$J:$J,'Data Repository Table'!$C:$C,'Economic Cost Analysis'!$B146,'Data Repository Table'!$B:$B,'Economic Cost Analysis'!$C146,'Data Repository Table'!$G:$G,'Economic Cost Analysis'!$D146,'Data Repository Table'!$H:$H,'Economic Cost Analysis'!$E146,'Data Repository Table'!$D:$D,'Economic Cost Analysis'!P$128,'Data Repository Table'!$A:$A,"Financial Budget")</f>
        <v>575910.80906214949</v>
      </c>
      <c r="Q146" s="61">
        <f>SUMIFS('Data Repository Table'!$J:$J,'Data Repository Table'!$C:$C,'Economic Cost Analysis'!$B146,'Data Repository Table'!$B:$B,'Economic Cost Analysis'!$C146,'Data Repository Table'!$G:$G,'Economic Cost Analysis'!$D146,'Data Repository Table'!$H:$H,'Economic Cost Analysis'!$E146,'Data Repository Table'!$D:$D,'Economic Cost Analysis'!Q$128,'Data Repository Table'!$A:$A,"Financial Budget")</f>
        <v>978906.42835815961</v>
      </c>
      <c r="R146" s="61"/>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c r="A147" s="16" t="s">
        <v>58</v>
      </c>
      <c r="B147" s="16" t="s">
        <v>43</v>
      </c>
      <c r="C147" s="16" t="s">
        <v>44</v>
      </c>
      <c r="D147" s="16" t="s">
        <v>51</v>
      </c>
      <c r="E147" s="16" t="s">
        <v>53</v>
      </c>
      <c r="F147" s="61">
        <f>SUMIFS('Data Repository Table'!$J:$J,'Data Repository Table'!$C:$C,'Economic Cost Analysis'!$B147,'Data Repository Table'!$B:$B,'Economic Cost Analysis'!$C147,'Data Repository Table'!$G:$G,'Economic Cost Analysis'!$D147,'Data Repository Table'!$H:$H,'Economic Cost Analysis'!$E147,'Data Repository Table'!$D:$D,'Economic Cost Analysis'!F$128,'Data Repository Table'!$A:$A,"Financial Budget")</f>
        <v>255350.32112459998</v>
      </c>
      <c r="G147" s="61">
        <f>SUMIFS('Data Repository Table'!$J:$J,'Data Repository Table'!$C:$C,'Economic Cost Analysis'!$B147,'Data Repository Table'!$B:$B,'Economic Cost Analysis'!$C147,'Data Repository Table'!$G:$G,'Economic Cost Analysis'!$D147,'Data Repository Table'!$H:$H,'Economic Cost Analysis'!$E147,'Data Repository Table'!$D:$D,'Economic Cost Analysis'!G$128,'Data Repository Table'!$A:$A,"Financial Budget")</f>
        <v>189875.20710716999</v>
      </c>
      <c r="H147" s="61">
        <f>SUMIFS('Data Repository Table'!$J:$J,'Data Repository Table'!$C:$C,'Economic Cost Analysis'!$B147,'Data Repository Table'!$B:$B,'Economic Cost Analysis'!$C147,'Data Repository Table'!$G:$G,'Economic Cost Analysis'!$D147,'Data Repository Table'!$H:$H,'Economic Cost Analysis'!$E147,'Data Repository Table'!$D:$D,'Economic Cost Analysis'!H$128,'Data Repository Table'!$A:$A,"Financial Budget")</f>
        <v>252931.19233882497</v>
      </c>
      <c r="I147" s="61">
        <f>SUMIFS('Data Repository Table'!$J:$J,'Data Repository Table'!$C:$C,'Economic Cost Analysis'!$B147,'Data Repository Table'!$B:$B,'Economic Cost Analysis'!$C147,'Data Repository Table'!$G:$G,'Economic Cost Analysis'!$D147,'Data Repository Table'!$H:$H,'Economic Cost Analysis'!$E147,'Data Repository Table'!$D:$D,'Economic Cost Analysis'!I$128,'Data Repository Table'!$A:$A,"Financial Budget")</f>
        <v>214527.58832758496</v>
      </c>
      <c r="J147" s="61">
        <f>SUMIFS('Data Repository Table'!$J:$J,'Data Repository Table'!$C:$C,'Economic Cost Analysis'!$B147,'Data Repository Table'!$B:$B,'Economic Cost Analysis'!$C147,'Data Repository Table'!$G:$G,'Economic Cost Analysis'!$D147,'Data Repository Table'!$H:$H,'Economic Cost Analysis'!$E147,'Data Repository Table'!$D:$D,'Economic Cost Analysis'!J$128,'Data Repository Table'!$A:$A,"Financial Budget")</f>
        <v>192844.29660985127</v>
      </c>
      <c r="K147" s="61">
        <f>SUMIFS('Data Repository Table'!$J:$J,'Data Repository Table'!$C:$C,'Economic Cost Analysis'!$B147,'Data Repository Table'!$B:$B,'Economic Cost Analysis'!$C147,'Data Repository Table'!$G:$G,'Economic Cost Analysis'!$D147,'Data Repository Table'!$H:$H,'Economic Cost Analysis'!$E147,'Data Repository Table'!$D:$D,'Economic Cost Analysis'!K$128,'Data Repository Table'!$A:$A,"Financial Budget")</f>
        <v>142400.85841800002</v>
      </c>
      <c r="L147" s="61">
        <f>SUMIFS('Data Repository Table'!$J:$J,'Data Repository Table'!$C:$C,'Economic Cost Analysis'!$B147,'Data Repository Table'!$B:$B,'Economic Cost Analysis'!$C147,'Data Repository Table'!$G:$G,'Economic Cost Analysis'!$D147,'Data Repository Table'!$H:$H,'Economic Cost Analysis'!$E147,'Data Repository Table'!$D:$D,'Economic Cost Analysis'!L$128,'Data Repository Table'!$A:$A,"Financial Budget")</f>
        <v>142333.66162723501</v>
      </c>
      <c r="M147" s="61">
        <f>SUMIFS('Data Repository Table'!$J:$J,'Data Repository Table'!$C:$C,'Economic Cost Analysis'!$B147,'Data Repository Table'!$B:$B,'Economic Cost Analysis'!$C147,'Data Repository Table'!$G:$G,'Economic Cost Analysis'!$D147,'Data Repository Table'!$H:$H,'Economic Cost Analysis'!$E147,'Data Repository Table'!$D:$D,'Economic Cost Analysis'!M$128,'Data Repository Table'!$A:$A,"Financial Budget")</f>
        <v>133057.43558932497</v>
      </c>
      <c r="N147" s="61">
        <f>SUMIFS('Data Repository Table'!$J:$J,'Data Repository Table'!$C:$C,'Economic Cost Analysis'!$B147,'Data Repository Table'!$B:$B,'Economic Cost Analysis'!$C147,'Data Repository Table'!$G:$G,'Economic Cost Analysis'!$D147,'Data Repository Table'!$H:$H,'Economic Cost Analysis'!$E147,'Data Repository Table'!$D:$D,'Economic Cost Analysis'!N$128,'Data Repository Table'!$A:$A,"Financial Budget")</f>
        <v>182458.70267756627</v>
      </c>
      <c r="O147" s="61">
        <f>SUMIFS('Data Repository Table'!$J:$J,'Data Repository Table'!$C:$C,'Economic Cost Analysis'!$B147,'Data Repository Table'!$B:$B,'Economic Cost Analysis'!$C147,'Data Repository Table'!$G:$G,'Economic Cost Analysis'!$D147,'Data Repository Table'!$H:$H,'Economic Cost Analysis'!$E147,'Data Repository Table'!$D:$D,'Economic Cost Analysis'!O$128,'Data Repository Table'!$A:$A,"Financial Budget")</f>
        <v>104660.20871123999</v>
      </c>
      <c r="P147" s="61">
        <f>SUMIFS('Data Repository Table'!$J:$J,'Data Repository Table'!$C:$C,'Economic Cost Analysis'!$B147,'Data Repository Table'!$B:$B,'Economic Cost Analysis'!$C147,'Data Repository Table'!$G:$G,'Economic Cost Analysis'!$D147,'Data Repository Table'!$H:$H,'Economic Cost Analysis'!$E147,'Data Repository Table'!$D:$D,'Economic Cost Analysis'!P$128,'Data Repository Table'!$A:$A,"Financial Budget")</f>
        <v>126430.43769056996</v>
      </c>
      <c r="Q147" s="61">
        <f>SUMIFS('Data Repository Table'!$J:$J,'Data Repository Table'!$C:$C,'Economic Cost Analysis'!$B147,'Data Repository Table'!$B:$B,'Economic Cost Analysis'!$C147,'Data Repository Table'!$G:$G,'Economic Cost Analysis'!$D147,'Data Repository Table'!$H:$H,'Economic Cost Analysis'!$E147,'Data Repository Table'!$D:$D,'Economic Cost Analysis'!Q$128,'Data Repository Table'!$A:$A,"Financial Budget")</f>
        <v>230359.10681218505</v>
      </c>
      <c r="R147" s="61"/>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c r="A148" s="16" t="s">
        <v>58</v>
      </c>
      <c r="B148" s="16" t="s">
        <v>43</v>
      </c>
      <c r="C148" s="16" t="s">
        <v>44</v>
      </c>
      <c r="D148" s="16" t="s">
        <v>51</v>
      </c>
      <c r="E148" s="16" t="s">
        <v>54</v>
      </c>
      <c r="F148" s="61">
        <f>SUMIFS('Data Repository Table'!$J:$J,'Data Repository Table'!$C:$C,'Economic Cost Analysis'!$B148,'Data Repository Table'!$B:$B,'Economic Cost Analysis'!$C148,'Data Repository Table'!$G:$G,'Economic Cost Analysis'!$D148,'Data Repository Table'!$H:$H,'Economic Cost Analysis'!$E148,'Data Repository Table'!$D:$D,'Economic Cost Analysis'!F$128,'Data Repository Table'!$A:$A,"Financial Budget")</f>
        <v>660756.15261022374</v>
      </c>
      <c r="G148" s="61">
        <f>SUMIFS('Data Repository Table'!$J:$J,'Data Repository Table'!$C:$C,'Economic Cost Analysis'!$B148,'Data Repository Table'!$B:$B,'Economic Cost Analysis'!$C148,'Data Repository Table'!$G:$G,'Economic Cost Analysis'!$D148,'Data Repository Table'!$H:$H,'Economic Cost Analysis'!$E148,'Data Repository Table'!$D:$D,'Economic Cost Analysis'!G$128,'Data Repository Table'!$A:$A,"Financial Budget")</f>
        <v>529683.55044249841</v>
      </c>
      <c r="H148" s="61">
        <f>SUMIFS('Data Repository Table'!$J:$J,'Data Repository Table'!$C:$C,'Economic Cost Analysis'!$B148,'Data Repository Table'!$B:$B,'Economic Cost Analysis'!$C148,'Data Repository Table'!$G:$G,'Economic Cost Analysis'!$D148,'Data Repository Table'!$H:$H,'Economic Cost Analysis'!$E148,'Data Repository Table'!$D:$D,'Economic Cost Analysis'!H$128,'Data Repository Table'!$A:$A,"Financial Budget")</f>
        <v>672443.49046857841</v>
      </c>
      <c r="I148" s="61">
        <f>SUMIFS('Data Repository Table'!$J:$J,'Data Repository Table'!$C:$C,'Economic Cost Analysis'!$B148,'Data Repository Table'!$B:$B,'Economic Cost Analysis'!$C148,'Data Repository Table'!$G:$G,'Economic Cost Analysis'!$D148,'Data Repository Table'!$H:$H,'Economic Cost Analysis'!$E148,'Data Repository Table'!$D:$D,'Economic Cost Analysis'!I$128,'Data Repository Table'!$A:$A,"Financial Budget")</f>
        <v>585948.31082732871</v>
      </c>
      <c r="J148" s="61">
        <f>SUMIFS('Data Repository Table'!$J:$J,'Data Repository Table'!$C:$C,'Economic Cost Analysis'!$B148,'Data Repository Table'!$B:$B,'Economic Cost Analysis'!$C148,'Data Repository Table'!$G:$G,'Economic Cost Analysis'!$D148,'Data Repository Table'!$H:$H,'Economic Cost Analysis'!$E148,'Data Repository Table'!$D:$D,'Economic Cost Analysis'!J$128,'Data Repository Table'!$A:$A,"Financial Budget")</f>
        <v>504468.75421239575</v>
      </c>
      <c r="K148" s="61">
        <f>SUMIFS('Data Repository Table'!$J:$J,'Data Repository Table'!$C:$C,'Economic Cost Analysis'!$B148,'Data Repository Table'!$B:$B,'Economic Cost Analysis'!$C148,'Data Repository Table'!$G:$G,'Economic Cost Analysis'!$D148,'Data Repository Table'!$H:$H,'Economic Cost Analysis'!$E148,'Data Repository Table'!$D:$D,'Economic Cost Analysis'!K$128,'Data Repository Table'!$A:$A,"Financial Budget")</f>
        <v>378359.08081662602</v>
      </c>
      <c r="L148" s="61">
        <f>SUMIFS('Data Repository Table'!$J:$J,'Data Repository Table'!$C:$C,'Economic Cost Analysis'!$B148,'Data Repository Table'!$B:$B,'Economic Cost Analysis'!$C148,'Data Repository Table'!$G:$G,'Economic Cost Analysis'!$D148,'Data Repository Table'!$H:$H,'Economic Cost Analysis'!$E148,'Data Repository Table'!$D:$D,'Economic Cost Analysis'!L$128,'Data Repository Table'!$A:$A,"Financial Budget")</f>
        <v>395823.36873278162</v>
      </c>
      <c r="M148" s="61">
        <f>SUMIFS('Data Repository Table'!$J:$J,'Data Repository Table'!$C:$C,'Economic Cost Analysis'!$B148,'Data Repository Table'!$B:$B,'Economic Cost Analysis'!$C148,'Data Repository Table'!$G:$G,'Economic Cost Analysis'!$D148,'Data Repository Table'!$H:$H,'Economic Cost Analysis'!$E148,'Data Repository Table'!$D:$D,'Economic Cost Analysis'!M$128,'Data Repository Table'!$A:$A,"Financial Budget")</f>
        <v>329884.52262346615</v>
      </c>
      <c r="N148" s="61">
        <f>SUMIFS('Data Repository Table'!$J:$J,'Data Repository Table'!$C:$C,'Economic Cost Analysis'!$B148,'Data Repository Table'!$B:$B,'Economic Cost Analysis'!$C148,'Data Repository Table'!$G:$G,'Economic Cost Analysis'!$D148,'Data Repository Table'!$H:$H,'Economic Cost Analysis'!$E148,'Data Repository Table'!$D:$D,'Economic Cost Analysis'!N$128,'Data Repository Table'!$A:$A,"Financial Budget")</f>
        <v>446578.08277619159</v>
      </c>
      <c r="O148" s="61">
        <f>SUMIFS('Data Repository Table'!$J:$J,'Data Repository Table'!$C:$C,'Economic Cost Analysis'!$B148,'Data Repository Table'!$B:$B,'Economic Cost Analysis'!$C148,'Data Repository Table'!$G:$G,'Economic Cost Analysis'!$D148,'Data Repository Table'!$H:$H,'Economic Cost Analysis'!$E148,'Data Repository Table'!$D:$D,'Economic Cost Analysis'!O$128,'Data Repository Table'!$A:$A,"Financial Budget")</f>
        <v>255084.77622429357</v>
      </c>
      <c r="P148" s="61">
        <f>SUMIFS('Data Repository Table'!$J:$J,'Data Repository Table'!$C:$C,'Economic Cost Analysis'!$B148,'Data Repository Table'!$B:$B,'Economic Cost Analysis'!$C148,'Data Repository Table'!$G:$G,'Economic Cost Analysis'!$D148,'Data Repository Table'!$H:$H,'Economic Cost Analysis'!$E148,'Data Repository Table'!$D:$D,'Economic Cost Analysis'!P$128,'Data Repository Table'!$A:$A,"Financial Budget")</f>
        <v>307417.20946522552</v>
      </c>
      <c r="Q148" s="61">
        <f>SUMIFS('Data Repository Table'!$J:$J,'Data Repository Table'!$C:$C,'Economic Cost Analysis'!$B148,'Data Repository Table'!$B:$B,'Economic Cost Analysis'!$C148,'Data Repository Table'!$G:$G,'Economic Cost Analysis'!$D148,'Data Repository Table'!$H:$H,'Economic Cost Analysis'!$E148,'Data Repository Table'!$D:$D,'Economic Cost Analysis'!Q$128,'Data Repository Table'!$A:$A,"Financial Budget")</f>
        <v>612277.97873185331</v>
      </c>
      <c r="R148" s="61"/>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c r="A149" s="16" t="s">
        <v>58</v>
      </c>
      <c r="B149" s="16" t="s">
        <v>43</v>
      </c>
      <c r="C149" s="16" t="s">
        <v>44</v>
      </c>
      <c r="D149" s="16" t="s">
        <v>51</v>
      </c>
      <c r="E149" s="16" t="s">
        <v>55</v>
      </c>
      <c r="F149" s="61">
        <f>SUMIFS('Data Repository Table'!$J:$J,'Data Repository Table'!$C:$C,'Economic Cost Analysis'!$B149,'Data Repository Table'!$B:$B,'Economic Cost Analysis'!$C149,'Data Repository Table'!$G:$G,'Economic Cost Analysis'!$D149,'Data Repository Table'!$H:$H,'Economic Cost Analysis'!$E149,'Data Repository Table'!$D:$D,'Economic Cost Analysis'!F$128,'Data Repository Table'!$A:$A,"Financial Budget")</f>
        <v>204001.78430538269</v>
      </c>
      <c r="G149" s="61">
        <f>SUMIFS('Data Repository Table'!$J:$J,'Data Repository Table'!$C:$C,'Economic Cost Analysis'!$B149,'Data Repository Table'!$B:$B,'Economic Cost Analysis'!$C149,'Data Repository Table'!$G:$G,'Economic Cost Analysis'!$D149,'Data Repository Table'!$H:$H,'Economic Cost Analysis'!$E149,'Data Repository Table'!$D:$D,'Economic Cost Analysis'!G$128,'Data Repository Table'!$A:$A,"Financial Budget")</f>
        <v>156736.8476459604</v>
      </c>
      <c r="H149" s="61">
        <f>SUMIFS('Data Repository Table'!$J:$J,'Data Repository Table'!$C:$C,'Economic Cost Analysis'!$B149,'Data Repository Table'!$B:$B,'Economic Cost Analysis'!$C149,'Data Repository Table'!$G:$G,'Economic Cost Analysis'!$D149,'Data Repository Table'!$H:$H,'Economic Cost Analysis'!$E149,'Data Repository Table'!$D:$D,'Economic Cost Analysis'!H$128,'Data Repository Table'!$A:$A,"Financial Budget")</f>
        <v>244769.18801975637</v>
      </c>
      <c r="I149" s="61">
        <f>SUMIFS('Data Repository Table'!$J:$J,'Data Repository Table'!$C:$C,'Economic Cost Analysis'!$B149,'Data Repository Table'!$B:$B,'Economic Cost Analysis'!$C149,'Data Repository Table'!$G:$G,'Economic Cost Analysis'!$D149,'Data Repository Table'!$H:$H,'Economic Cost Analysis'!$E149,'Data Repository Table'!$D:$D,'Economic Cost Analysis'!I$128,'Data Repository Table'!$A:$A,"Financial Budget")</f>
        <v>198504.61086128399</v>
      </c>
      <c r="J149" s="61">
        <f>SUMIFS('Data Repository Table'!$J:$J,'Data Repository Table'!$C:$C,'Economic Cost Analysis'!$B149,'Data Repository Table'!$B:$B,'Economic Cost Analysis'!$C149,'Data Repository Table'!$G:$G,'Economic Cost Analysis'!$D149,'Data Repository Table'!$H:$H,'Economic Cost Analysis'!$E149,'Data Repository Table'!$D:$D,'Economic Cost Analysis'!J$128,'Data Repository Table'!$A:$A,"Financial Budget")</f>
        <v>174673.83751677407</v>
      </c>
      <c r="K149" s="61">
        <f>SUMIFS('Data Repository Table'!$J:$J,'Data Repository Table'!$C:$C,'Economic Cost Analysis'!$B149,'Data Repository Table'!$B:$B,'Economic Cost Analysis'!$C149,'Data Repository Table'!$G:$G,'Economic Cost Analysis'!$D149,'Data Repository Table'!$H:$H,'Economic Cost Analysis'!$E149,'Data Repository Table'!$D:$D,'Economic Cost Analysis'!K$128,'Data Repository Table'!$A:$A,"Financial Budget")</f>
        <v>117398.02382544601</v>
      </c>
      <c r="L149" s="61">
        <f>SUMIFS('Data Repository Table'!$J:$J,'Data Repository Table'!$C:$C,'Economic Cost Analysis'!$B149,'Data Repository Table'!$B:$B,'Economic Cost Analysis'!$C149,'Data Repository Table'!$G:$G,'Economic Cost Analysis'!$D149,'Data Repository Table'!$H:$H,'Economic Cost Analysis'!$E149,'Data Repository Table'!$D:$D,'Economic Cost Analysis'!L$128,'Data Repository Table'!$A:$A,"Financial Budget")</f>
        <v>122856.00426868859</v>
      </c>
      <c r="M149" s="61">
        <f>SUMIFS('Data Repository Table'!$J:$J,'Data Repository Table'!$C:$C,'Economic Cost Analysis'!$B149,'Data Repository Table'!$B:$B,'Economic Cost Analysis'!$C149,'Data Repository Table'!$G:$G,'Economic Cost Analysis'!$D149,'Data Repository Table'!$H:$H,'Economic Cost Analysis'!$E149,'Data Repository Table'!$D:$D,'Economic Cost Analysis'!M$128,'Data Repository Table'!$A:$A,"Financial Budget")</f>
        <v>115969.228431147</v>
      </c>
      <c r="N149" s="61">
        <f>SUMIFS('Data Repository Table'!$J:$J,'Data Repository Table'!$C:$C,'Economic Cost Analysis'!$B149,'Data Repository Table'!$B:$B,'Economic Cost Analysis'!$C149,'Data Repository Table'!$G:$G,'Economic Cost Analysis'!$D149,'Data Repository Table'!$H:$H,'Economic Cost Analysis'!$E149,'Data Repository Table'!$D:$D,'Economic Cost Analysis'!N$128,'Data Repository Table'!$A:$A,"Financial Budget")</f>
        <v>156435.99509763226</v>
      </c>
      <c r="O149" s="61">
        <f>SUMIFS('Data Repository Table'!$J:$J,'Data Repository Table'!$C:$C,'Economic Cost Analysis'!$B149,'Data Repository Table'!$B:$B,'Economic Cost Analysis'!$C149,'Data Repository Table'!$G:$G,'Economic Cost Analysis'!$D149,'Data Repository Table'!$H:$H,'Economic Cost Analysis'!$E149,'Data Repository Table'!$D:$D,'Economic Cost Analysis'!O$128,'Data Repository Table'!$A:$A,"Financial Budget")</f>
        <v>85299.480614602799</v>
      </c>
      <c r="P149" s="61">
        <f>SUMIFS('Data Repository Table'!$J:$J,'Data Repository Table'!$C:$C,'Economic Cost Analysis'!$B149,'Data Repository Table'!$B:$B,'Economic Cost Analysis'!$C149,'Data Repository Table'!$G:$G,'Economic Cost Analysis'!$D149,'Data Repository Table'!$H:$H,'Economic Cost Analysis'!$E149,'Data Repository Table'!$D:$D,'Economic Cost Analysis'!P$128,'Data Repository Table'!$A:$A,"Financial Budget")</f>
        <v>115184.65971776398</v>
      </c>
      <c r="Q149" s="61">
        <f>SUMIFS('Data Repository Table'!$J:$J,'Data Repository Table'!$C:$C,'Economic Cost Analysis'!$B149,'Data Repository Table'!$B:$B,'Economic Cost Analysis'!$C149,'Data Repository Table'!$G:$G,'Economic Cost Analysis'!$D149,'Data Repository Table'!$H:$H,'Economic Cost Analysis'!$E149,'Data Repository Table'!$D:$D,'Economic Cost Analysis'!Q$128,'Data Repository Table'!$A:$A,"Financial Budget")</f>
        <v>191142.34907568261</v>
      </c>
      <c r="R149" s="61"/>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c r="A150" s="16" t="s">
        <v>58</v>
      </c>
      <c r="B150" s="16" t="s">
        <v>43</v>
      </c>
      <c r="C150" s="16" t="s">
        <v>44</v>
      </c>
      <c r="D150" s="16" t="s">
        <v>56</v>
      </c>
      <c r="E150" s="16" t="s">
        <v>57</v>
      </c>
      <c r="F150" s="61">
        <f>SUMIFS('Data Repository Table'!$J:$J,'Data Repository Table'!$C:$C,'Economic Cost Analysis'!$B150,'Data Repository Table'!$B:$B,'Economic Cost Analysis'!$C150,'Data Repository Table'!$G:$G,'Economic Cost Analysis'!$D150,'Data Repository Table'!$H:$H,'Economic Cost Analysis'!$E150,'Data Repository Table'!$D:$D,'Economic Cost Analysis'!F$128,'Data Repository Table'!$A:$A,"Financial Budget")</f>
        <v>3067822.9919048399</v>
      </c>
      <c r="G150" s="61">
        <f>SUMIFS('Data Repository Table'!$J:$J,'Data Repository Table'!$C:$C,'Economic Cost Analysis'!$B150,'Data Repository Table'!$B:$B,'Economic Cost Analysis'!$C150,'Data Repository Table'!$G:$G,'Economic Cost Analysis'!$D150,'Data Repository Table'!$H:$H,'Economic Cost Analysis'!$E150,'Data Repository Table'!$D:$D,'Economic Cost Analysis'!G$128,'Data Repository Table'!$A:$A,"Financial Budget")</f>
        <v>2455342.9186057192</v>
      </c>
      <c r="H150" s="61">
        <f>SUMIFS('Data Repository Table'!$J:$J,'Data Repository Table'!$C:$C,'Economic Cost Analysis'!$B150,'Data Repository Table'!$B:$B,'Economic Cost Analysis'!$C150,'Data Repository Table'!$G:$G,'Economic Cost Analysis'!$D150,'Data Repository Table'!$H:$H,'Economic Cost Analysis'!$E150,'Data Repository Table'!$D:$D,'Economic Cost Analysis'!H$128,'Data Repository Table'!$A:$A,"Financial Budget")</f>
        <v>3390820.7358167996</v>
      </c>
      <c r="I150" s="61">
        <f>SUMIFS('Data Repository Table'!$J:$J,'Data Repository Table'!$C:$C,'Economic Cost Analysis'!$B150,'Data Repository Table'!$B:$B,'Economic Cost Analysis'!$C150,'Data Repository Table'!$G:$G,'Economic Cost Analysis'!$D150,'Data Repository Table'!$H:$H,'Economic Cost Analysis'!$E150,'Data Repository Table'!$D:$D,'Economic Cost Analysis'!I$128,'Data Repository Table'!$A:$A,"Financial Budget")</f>
        <v>2725135.5537314997</v>
      </c>
      <c r="J150" s="61">
        <f>SUMIFS('Data Repository Table'!$J:$J,'Data Repository Table'!$C:$C,'Economic Cost Analysis'!$B150,'Data Repository Table'!$B:$B,'Economic Cost Analysis'!$C150,'Data Repository Table'!$G:$G,'Economic Cost Analysis'!$D150,'Data Repository Table'!$H:$H,'Economic Cost Analysis'!$E150,'Data Repository Table'!$D:$D,'Economic Cost Analysis'!J$128,'Data Repository Table'!$A:$A,"Financial Budget")</f>
        <v>2517178.5408305251</v>
      </c>
      <c r="K150" s="61">
        <f>SUMIFS('Data Repository Table'!$J:$J,'Data Repository Table'!$C:$C,'Economic Cost Analysis'!$B150,'Data Repository Table'!$B:$B,'Economic Cost Analysis'!$C150,'Data Repository Table'!$G:$G,'Economic Cost Analysis'!$D150,'Data Repository Table'!$H:$H,'Economic Cost Analysis'!$E150,'Data Repository Table'!$D:$D,'Economic Cost Analysis'!K$128,'Data Repository Table'!$A:$A,"Financial Budget")</f>
        <v>1767206.136907575</v>
      </c>
      <c r="L150" s="61">
        <f>SUMIFS('Data Repository Table'!$J:$J,'Data Repository Table'!$C:$C,'Economic Cost Analysis'!$B150,'Data Repository Table'!$B:$B,'Economic Cost Analysis'!$C150,'Data Repository Table'!$G:$G,'Economic Cost Analysis'!$D150,'Data Repository Table'!$H:$H,'Economic Cost Analysis'!$E150,'Data Repository Table'!$D:$D,'Economic Cost Analysis'!L$128,'Data Repository Table'!$A:$A,"Financial Budget")</f>
        <v>1961436.6334718997</v>
      </c>
      <c r="M150" s="61">
        <f>SUMIFS('Data Repository Table'!$J:$J,'Data Repository Table'!$C:$C,'Economic Cost Analysis'!$B150,'Data Repository Table'!$B:$B,'Economic Cost Analysis'!$C150,'Data Repository Table'!$G:$G,'Economic Cost Analysis'!$D150,'Data Repository Table'!$H:$H,'Economic Cost Analysis'!$E150,'Data Repository Table'!$D:$D,'Economic Cost Analysis'!M$128,'Data Repository Table'!$A:$A,"Financial Budget")</f>
        <v>1593530.5935860998</v>
      </c>
      <c r="N150" s="61">
        <f>SUMIFS('Data Repository Table'!$J:$J,'Data Repository Table'!$C:$C,'Economic Cost Analysis'!$B150,'Data Repository Table'!$B:$B,'Economic Cost Analysis'!$C150,'Data Repository Table'!$G:$G,'Economic Cost Analysis'!$D150,'Data Repository Table'!$H:$H,'Economic Cost Analysis'!$E150,'Data Repository Table'!$D:$D,'Economic Cost Analysis'!N$128,'Data Repository Table'!$A:$A,"Financial Budget")</f>
        <v>2258113.7891461495</v>
      </c>
      <c r="O150" s="61">
        <f>SUMIFS('Data Repository Table'!$J:$J,'Data Repository Table'!$C:$C,'Economic Cost Analysis'!$B150,'Data Repository Table'!$B:$B,'Economic Cost Analysis'!$C150,'Data Repository Table'!$G:$G,'Economic Cost Analysis'!$D150,'Data Repository Table'!$H:$H,'Economic Cost Analysis'!$E150,'Data Repository Table'!$D:$D,'Economic Cost Analysis'!O$128,'Data Repository Table'!$A:$A,"Financial Budget")</f>
        <v>1190031.30652068</v>
      </c>
      <c r="P150" s="61">
        <f>SUMIFS('Data Repository Table'!$J:$J,'Data Repository Table'!$C:$C,'Economic Cost Analysis'!$B150,'Data Repository Table'!$B:$B,'Economic Cost Analysis'!$C150,'Data Repository Table'!$G:$G,'Economic Cost Analysis'!$D150,'Data Repository Table'!$H:$H,'Economic Cost Analysis'!$E150,'Data Repository Table'!$D:$D,'Economic Cost Analysis'!P$128,'Data Repository Table'!$A:$A,"Financial Budget")</f>
        <v>1572119.1696365993</v>
      </c>
      <c r="Q150" s="61">
        <f>SUMIFS('Data Repository Table'!$J:$J,'Data Repository Table'!$C:$C,'Economic Cost Analysis'!$B150,'Data Repository Table'!$B:$B,'Economic Cost Analysis'!$C150,'Data Repository Table'!$G:$G,'Economic Cost Analysis'!$D150,'Data Repository Table'!$H:$H,'Economic Cost Analysis'!$E150,'Data Repository Table'!$D:$D,'Economic Cost Analysis'!Q$128,'Data Repository Table'!$A:$A,"Financial Budget")</f>
        <v>2829210.9406183348</v>
      </c>
      <c r="R150" s="61"/>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c r="A151" s="16" t="s">
        <v>62</v>
      </c>
      <c r="B151" s="16" t="s">
        <v>43</v>
      </c>
      <c r="C151" s="16"/>
      <c r="D151" s="16"/>
      <c r="E151" s="16"/>
      <c r="F151" s="15">
        <f>SUMIFS('Data Repository Table'!$J:$J,'Data Repository Table'!$C:$C,'Economic Cost Analysis'!$B143,'Data Repository Table'!$D:$D,'Economic Cost Analysis'!F$141,'Data Repository Table'!$A:$A, "Water Production Budget")</f>
        <v>234.24199100000001</v>
      </c>
      <c r="G151" s="15">
        <f>SUMIFS('Data Repository Table'!$J:$J,'Data Repository Table'!$C:$C,'Economic Cost Analysis'!$B143,'Data Repository Table'!$D:$D,'Economic Cost Analysis'!G$141,'Data Repository Table'!$A:$A, "Water Production Budget")</f>
        <v>203.740703</v>
      </c>
      <c r="H151" s="15">
        <f>SUMIFS('Data Repository Table'!$J:$J,'Data Repository Table'!$C:$C,'Economic Cost Analysis'!$B143,'Data Repository Table'!$D:$D,'Economic Cost Analysis'!H$141,'Data Repository Table'!$A:$A, "Water Production Budget")</f>
        <v>192.23546099999999</v>
      </c>
      <c r="I151" s="15">
        <f>SUMIFS('Data Repository Table'!$J:$J,'Data Repository Table'!$C:$C,'Economic Cost Analysis'!$B143,'Data Repository Table'!$D:$D,'Economic Cost Analysis'!I$141,'Data Repository Table'!$A:$A, "Water Production Budget")</f>
        <v>176.36956599999999</v>
      </c>
      <c r="J151" s="15">
        <f>SUMIFS('Data Repository Table'!$J:$J,'Data Repository Table'!$C:$C,'Economic Cost Analysis'!$B143,'Data Repository Table'!$D:$D,'Economic Cost Analysis'!J$141,'Data Repository Table'!$A:$A, "Water Production Budget")</f>
        <v>206.09105</v>
      </c>
      <c r="K151" s="15">
        <f>SUMIFS('Data Repository Table'!$J:$J,'Data Repository Table'!$C:$C,'Economic Cost Analysis'!$B143,'Data Repository Table'!$D:$D,'Economic Cost Analysis'!K$141,'Data Repository Table'!$A:$A, "Water Production Budget")</f>
        <v>141.32156660000001</v>
      </c>
      <c r="L151" s="15">
        <f>SUMIFS('Data Repository Table'!$J:$J,'Data Repository Table'!$C:$C,'Economic Cost Analysis'!$B143,'Data Repository Table'!$D:$D,'Economic Cost Analysis'!L$141,'Data Repository Table'!$A:$A, "Water Production Budget")</f>
        <v>214.20249699999999</v>
      </c>
      <c r="M151" s="15">
        <f>SUMIFS('Data Repository Table'!$J:$J,'Data Repository Table'!$C:$C,'Economic Cost Analysis'!$B143,'Data Repository Table'!$D:$D,'Economic Cost Analysis'!M$141,'Data Repository Table'!$A:$A, "Water Production Budget")</f>
        <v>211.43019899999999</v>
      </c>
      <c r="N151" s="15">
        <f>SUMIFS('Data Repository Table'!$J:$J,'Data Repository Table'!$C:$C,'Economic Cost Analysis'!$B143,'Data Repository Table'!$D:$D,'Economic Cost Analysis'!N$141,'Data Repository Table'!$A:$A, "Water Production Budget")</f>
        <v>141.81421700000001</v>
      </c>
      <c r="O151" s="15">
        <f>SUMIFS('Data Repository Table'!$J:$J,'Data Repository Table'!$C:$C,'Economic Cost Analysis'!$B143,'Data Repository Table'!$D:$D,'Economic Cost Analysis'!O$141,'Data Repository Table'!$A:$A, "Water Production Budget")</f>
        <v>118.441136</v>
      </c>
      <c r="P151" s="15">
        <f>SUMIFS('Data Repository Table'!$J:$J,'Data Repository Table'!$C:$C,'Economic Cost Analysis'!$B143,'Data Repository Table'!$D:$D,'Economic Cost Analysis'!P$141,'Data Repository Table'!$A:$A, "Water Production Budget")</f>
        <v>116.407369</v>
      </c>
      <c r="Q151" s="15">
        <f>SUMIFS('Data Repository Table'!$J:$J,'Data Repository Table'!$C:$C,'Economic Cost Analysis'!$B143,'Data Repository Table'!$D:$D,'Economic Cost Analysis'!Q$141,'Data Repository Table'!$A:$A, "Water Production Budget")</f>
        <v>140.38033399999998</v>
      </c>
      <c r="R151" s="15"/>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c r="A152" s="63"/>
      <c r="B152" s="64"/>
      <c r="C152" s="65"/>
      <c r="D152" s="185" t="s">
        <v>113</v>
      </c>
      <c r="E152" s="177"/>
      <c r="F152" s="70">
        <f>SUM(F143:F150)/(F151*1000)</f>
        <v>43.946662144296546</v>
      </c>
      <c r="G152" s="70">
        <f t="shared" ref="G152:Q152" si="13">SUM(G143:G150)/(G151*1000)</f>
        <v>41.413891642291681</v>
      </c>
      <c r="H152" s="70">
        <f t="shared" si="13"/>
        <v>57.240286072781991</v>
      </c>
      <c r="I152" s="70">
        <f t="shared" si="13"/>
        <v>52.62951754308704</v>
      </c>
      <c r="J152" s="70">
        <f t="shared" si="13"/>
        <v>39.550918404295302</v>
      </c>
      <c r="K152" s="70">
        <f t="shared" si="13"/>
        <v>41.115877547190145</v>
      </c>
      <c r="L152" s="70">
        <f t="shared" si="13"/>
        <v>29.20578048389574</v>
      </c>
      <c r="M152" s="70">
        <f t="shared" si="13"/>
        <v>25.580866055250283</v>
      </c>
      <c r="N152" s="70">
        <f t="shared" si="13"/>
        <v>53.054883130234089</v>
      </c>
      <c r="O152" s="70">
        <f t="shared" si="13"/>
        <v>35.401717469898514</v>
      </c>
      <c r="P152" s="70">
        <f t="shared" si="13"/>
        <v>45.568919371553029</v>
      </c>
      <c r="Q152" s="70">
        <f t="shared" si="13"/>
        <v>66.874292686073616</v>
      </c>
      <c r="R152" s="70"/>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c r="A153" s="16"/>
      <c r="B153" s="16"/>
      <c r="C153" s="16"/>
      <c r="D153" s="16"/>
      <c r="E153" s="16"/>
      <c r="F153" s="61"/>
      <c r="G153" s="61"/>
      <c r="H153" s="61"/>
      <c r="I153" s="61"/>
      <c r="J153" s="61"/>
      <c r="K153" s="61"/>
      <c r="L153" s="61"/>
      <c r="M153" s="61"/>
      <c r="N153" s="61"/>
      <c r="O153" s="61"/>
      <c r="P153" s="61"/>
      <c r="Q153" s="61"/>
      <c r="R153" s="61"/>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c r="A154" s="174" t="s">
        <v>114</v>
      </c>
      <c r="B154" s="171"/>
      <c r="C154" s="171"/>
      <c r="D154" s="171"/>
      <c r="E154" s="171"/>
      <c r="F154" s="171"/>
      <c r="G154" s="171"/>
      <c r="H154" s="171"/>
      <c r="I154" s="171"/>
      <c r="J154" s="171"/>
      <c r="K154" s="171"/>
      <c r="L154" s="171"/>
      <c r="M154" s="171"/>
      <c r="N154" s="171"/>
      <c r="O154" s="171"/>
      <c r="P154" s="171"/>
      <c r="Q154" s="171"/>
      <c r="R154" s="171"/>
      <c r="S154" s="171"/>
      <c r="T154" s="171"/>
      <c r="U154" s="171"/>
      <c r="V154" s="172"/>
      <c r="W154" s="78"/>
      <c r="X154" s="78"/>
      <c r="Y154" s="78"/>
      <c r="Z154" s="78"/>
      <c r="AA154" s="78"/>
      <c r="AB154" s="78"/>
      <c r="AC154" s="78"/>
      <c r="AD154" s="78"/>
      <c r="AE154" s="78"/>
      <c r="AF154" s="78"/>
      <c r="AG154" s="78"/>
      <c r="AH154" s="78"/>
      <c r="AI154" s="78"/>
      <c r="AJ154" s="78"/>
      <c r="AK154" s="78"/>
      <c r="AL154" s="78"/>
    </row>
    <row r="155" spans="1:38" ht="14.25" customHeight="1">
      <c r="A155" s="174" t="s">
        <v>115</v>
      </c>
      <c r="B155" s="171"/>
      <c r="C155" s="171"/>
      <c r="D155" s="171"/>
      <c r="E155" s="171"/>
      <c r="F155" s="171"/>
      <c r="G155" s="171"/>
      <c r="H155" s="171"/>
      <c r="I155" s="171"/>
      <c r="J155" s="171"/>
      <c r="K155" s="171"/>
      <c r="L155" s="171"/>
      <c r="M155" s="171"/>
      <c r="N155" s="171"/>
      <c r="O155" s="171"/>
      <c r="P155" s="171"/>
      <c r="Q155" s="171"/>
      <c r="R155" s="171"/>
      <c r="S155" s="171"/>
      <c r="T155" s="171"/>
      <c r="U155" s="171"/>
      <c r="V155" s="172"/>
      <c r="W155" s="174"/>
      <c r="X155" s="171"/>
      <c r="Y155" s="171"/>
      <c r="Z155" s="171"/>
      <c r="AA155" s="171"/>
      <c r="AB155" s="171"/>
      <c r="AC155" s="171"/>
      <c r="AD155" s="171"/>
      <c r="AE155" s="171"/>
      <c r="AF155" s="171"/>
      <c r="AG155" s="171"/>
      <c r="AH155" s="171"/>
      <c r="AI155" s="171"/>
      <c r="AJ155" s="171"/>
      <c r="AK155" s="171"/>
      <c r="AL155" s="172"/>
    </row>
    <row r="156" spans="1:38" ht="14.25" customHeight="1">
      <c r="A156" s="174" t="s">
        <v>116</v>
      </c>
      <c r="B156" s="171"/>
      <c r="C156" s="171"/>
      <c r="D156" s="171"/>
      <c r="E156" s="171"/>
      <c r="F156" s="171"/>
      <c r="G156" s="171"/>
      <c r="H156" s="171"/>
      <c r="I156" s="171"/>
      <c r="J156" s="171"/>
      <c r="K156" s="171"/>
      <c r="L156" s="172"/>
      <c r="M156" s="79"/>
      <c r="N156" s="79"/>
      <c r="O156" s="79"/>
      <c r="P156" s="79"/>
      <c r="Q156" s="79"/>
      <c r="R156" s="79"/>
      <c r="S156" s="79"/>
      <c r="T156" s="79"/>
      <c r="U156" s="79"/>
      <c r="V156" s="79"/>
      <c r="W156" s="80"/>
      <c r="X156" s="79"/>
      <c r="Y156" s="79"/>
      <c r="Z156" s="79"/>
      <c r="AA156" s="79"/>
      <c r="AB156" s="79"/>
      <c r="AC156" s="79"/>
      <c r="AD156" s="79"/>
      <c r="AE156" s="79"/>
      <c r="AF156" s="79"/>
      <c r="AG156" s="79"/>
      <c r="AH156" s="79"/>
      <c r="AI156" s="79"/>
      <c r="AJ156" s="79"/>
      <c r="AK156" s="79"/>
      <c r="AL156" s="79"/>
    </row>
    <row r="157" spans="1:38" ht="14.25" customHeight="1">
      <c r="A157" s="174" t="s">
        <v>117</v>
      </c>
      <c r="B157" s="171"/>
      <c r="C157" s="171"/>
      <c r="D157" s="171"/>
      <c r="E157" s="171"/>
      <c r="F157" s="171"/>
      <c r="G157" s="171"/>
      <c r="H157" s="171"/>
      <c r="I157" s="171"/>
      <c r="J157" s="171"/>
      <c r="K157" s="171"/>
      <c r="L157" s="171"/>
      <c r="M157" s="172"/>
      <c r="N157" s="79"/>
      <c r="O157" s="79"/>
      <c r="P157" s="79"/>
      <c r="Q157" s="79"/>
      <c r="R157" s="79"/>
      <c r="S157" s="79"/>
      <c r="T157" s="79"/>
      <c r="U157" s="79"/>
      <c r="V157" s="79"/>
      <c r="W157" s="80"/>
      <c r="X157" s="79"/>
      <c r="Y157" s="79"/>
      <c r="Z157" s="79"/>
      <c r="AA157" s="79"/>
      <c r="AB157" s="79"/>
      <c r="AC157" s="79"/>
      <c r="AD157" s="79"/>
      <c r="AE157" s="79"/>
      <c r="AF157" s="79"/>
      <c r="AG157" s="79"/>
      <c r="AH157" s="79"/>
      <c r="AI157" s="79"/>
      <c r="AJ157" s="79"/>
      <c r="AK157" s="79"/>
      <c r="AL157" s="79"/>
    </row>
    <row r="158" spans="1:38" ht="14.25" customHeight="1">
      <c r="A158" s="174" t="s">
        <v>118</v>
      </c>
      <c r="B158" s="171"/>
      <c r="C158" s="171"/>
      <c r="D158" s="171"/>
      <c r="E158" s="171"/>
      <c r="F158" s="171"/>
      <c r="G158" s="171"/>
      <c r="H158" s="171"/>
      <c r="I158" s="171"/>
      <c r="J158" s="171"/>
      <c r="K158" s="171"/>
      <c r="L158" s="171"/>
      <c r="M158" s="172"/>
      <c r="N158" s="79"/>
      <c r="O158" s="79"/>
      <c r="P158" s="79"/>
      <c r="Q158" s="79"/>
      <c r="R158" s="79"/>
      <c r="S158" s="79"/>
      <c r="T158" s="79"/>
      <c r="U158" s="79"/>
      <c r="V158" s="79"/>
      <c r="W158" s="80"/>
      <c r="X158" s="79"/>
      <c r="Y158" s="79"/>
      <c r="Z158" s="79"/>
      <c r="AA158" s="79"/>
      <c r="AB158" s="79"/>
      <c r="AC158" s="79"/>
      <c r="AD158" s="79"/>
      <c r="AE158" s="79"/>
      <c r="AF158" s="79"/>
      <c r="AG158" s="79"/>
      <c r="AH158" s="79"/>
      <c r="AI158" s="79"/>
      <c r="AJ158" s="79"/>
      <c r="AK158" s="79"/>
      <c r="AL158" s="79"/>
    </row>
    <row r="159" spans="1:38" ht="14.25" customHeight="1">
      <c r="A159" s="174" t="s">
        <v>119</v>
      </c>
      <c r="B159" s="171"/>
      <c r="C159" s="171"/>
      <c r="D159" s="171"/>
      <c r="E159" s="171"/>
      <c r="F159" s="171"/>
      <c r="G159" s="171"/>
      <c r="H159" s="171"/>
      <c r="I159" s="171"/>
      <c r="J159" s="171"/>
      <c r="K159" s="171"/>
      <c r="L159" s="171"/>
      <c r="M159" s="172"/>
      <c r="N159" s="79"/>
      <c r="O159" s="79"/>
      <c r="P159" s="79"/>
      <c r="Q159" s="79"/>
      <c r="R159" s="79"/>
      <c r="S159" s="79"/>
      <c r="T159" s="79"/>
      <c r="U159" s="79"/>
      <c r="V159" s="79"/>
      <c r="W159" s="80"/>
      <c r="X159" s="79"/>
      <c r="Y159" s="79"/>
      <c r="Z159" s="79"/>
      <c r="AA159" s="79"/>
      <c r="AB159" s="79"/>
      <c r="AC159" s="79"/>
      <c r="AD159" s="79"/>
      <c r="AE159" s="79"/>
      <c r="AF159" s="79"/>
      <c r="AG159" s="79"/>
      <c r="AH159" s="79"/>
      <c r="AI159" s="79"/>
      <c r="AJ159" s="79"/>
      <c r="AK159" s="79"/>
      <c r="AL159" s="79"/>
    </row>
    <row r="160" spans="1:38" ht="14.25" customHeight="1">
      <c r="A160" s="174" t="s">
        <v>120</v>
      </c>
      <c r="B160" s="171"/>
      <c r="C160" s="171"/>
      <c r="D160" s="171"/>
      <c r="E160" s="171"/>
      <c r="F160" s="171"/>
      <c r="G160" s="171"/>
      <c r="H160" s="171"/>
      <c r="I160" s="171"/>
      <c r="J160" s="171"/>
      <c r="K160" s="171"/>
      <c r="L160" s="171"/>
      <c r="M160" s="171"/>
      <c r="N160" s="171"/>
      <c r="O160" s="172"/>
      <c r="P160" s="79"/>
      <c r="Q160" s="79"/>
      <c r="R160" s="79"/>
      <c r="S160" s="79"/>
      <c r="T160" s="79"/>
      <c r="U160" s="79"/>
      <c r="V160" s="79"/>
      <c r="W160" s="80"/>
      <c r="X160" s="79"/>
      <c r="Y160" s="79"/>
      <c r="Z160" s="79"/>
      <c r="AA160" s="79"/>
      <c r="AB160" s="79"/>
      <c r="AC160" s="79"/>
      <c r="AD160" s="79"/>
      <c r="AE160" s="79"/>
      <c r="AF160" s="79"/>
      <c r="AG160" s="79"/>
      <c r="AH160" s="79"/>
      <c r="AI160" s="79"/>
      <c r="AJ160" s="79"/>
      <c r="AK160" s="79"/>
      <c r="AL160" s="79"/>
    </row>
    <row r="161" spans="1:38" ht="14.25" customHeight="1">
      <c r="A161" s="179" t="s">
        <v>270</v>
      </c>
      <c r="B161" s="180"/>
      <c r="C161" s="180"/>
      <c r="D161" s="180"/>
      <c r="E161" s="180"/>
      <c r="F161" s="180"/>
      <c r="G161" s="180"/>
      <c r="H161" s="180"/>
      <c r="I161" s="180"/>
      <c r="J161" s="180"/>
      <c r="K161" s="180"/>
      <c r="L161" s="180"/>
      <c r="M161" s="180"/>
      <c r="N161" s="181"/>
      <c r="O161" s="35"/>
      <c r="P161" s="79"/>
      <c r="Q161" s="79"/>
      <c r="R161" s="79"/>
      <c r="S161" s="79"/>
      <c r="T161" s="79"/>
      <c r="U161" s="79"/>
      <c r="V161" s="79"/>
      <c r="W161" s="80"/>
      <c r="X161" s="79"/>
      <c r="Y161" s="79"/>
      <c r="Z161" s="79"/>
      <c r="AA161" s="79"/>
      <c r="AB161" s="79"/>
      <c r="AC161" s="79"/>
      <c r="AD161" s="79"/>
      <c r="AE161" s="79"/>
      <c r="AF161" s="79"/>
      <c r="AG161" s="79"/>
      <c r="AH161" s="79"/>
      <c r="AI161" s="79"/>
      <c r="AJ161" s="79"/>
      <c r="AK161" s="79"/>
      <c r="AL161" s="79"/>
    </row>
    <row r="162" spans="1:38" ht="14.25" customHeight="1">
      <c r="A162" s="182"/>
      <c r="B162" s="183"/>
      <c r="C162" s="183"/>
      <c r="D162" s="183"/>
      <c r="E162" s="183"/>
      <c r="F162" s="183"/>
      <c r="G162" s="183"/>
      <c r="H162" s="183"/>
      <c r="I162" s="183"/>
      <c r="J162" s="183"/>
      <c r="K162" s="183"/>
      <c r="L162" s="183"/>
      <c r="M162" s="183"/>
      <c r="N162" s="184"/>
      <c r="O162" s="15"/>
      <c r="P162" s="15"/>
      <c r="Q162" s="15"/>
      <c r="R162" s="15"/>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c r="A163" s="42" t="s">
        <v>121</v>
      </c>
      <c r="B163" s="17"/>
      <c r="C163" s="17"/>
      <c r="D163" s="17"/>
      <c r="E163" s="17"/>
      <c r="F163" s="7"/>
      <c r="G163" s="7"/>
      <c r="H163" s="7"/>
      <c r="I163" s="7"/>
      <c r="J163" s="7"/>
      <c r="K163" s="7"/>
      <c r="L163" s="7"/>
      <c r="M163" s="7"/>
      <c r="N163" s="7"/>
      <c r="O163" s="7"/>
      <c r="P163" s="7"/>
      <c r="Q163" s="7"/>
      <c r="R163" s="7"/>
    </row>
    <row r="164" spans="1:38" ht="14.25" customHeight="1">
      <c r="A164" s="37" t="s">
        <v>2</v>
      </c>
      <c r="B164" s="37" t="s">
        <v>6</v>
      </c>
      <c r="C164" s="37" t="s">
        <v>101</v>
      </c>
      <c r="D164" s="37" t="s">
        <v>45</v>
      </c>
      <c r="E164" s="37" t="s">
        <v>102</v>
      </c>
      <c r="F164" s="56">
        <v>41456</v>
      </c>
      <c r="G164" s="56">
        <v>41487</v>
      </c>
      <c r="H164" s="56">
        <v>41518</v>
      </c>
      <c r="I164" s="56">
        <v>41548</v>
      </c>
      <c r="J164" s="56">
        <v>41579</v>
      </c>
      <c r="K164" s="56">
        <v>41609</v>
      </c>
      <c r="L164" s="56">
        <v>41640</v>
      </c>
      <c r="M164" s="56">
        <v>41671</v>
      </c>
      <c r="N164" s="56">
        <v>41699</v>
      </c>
      <c r="O164" s="56">
        <v>41730</v>
      </c>
      <c r="P164" s="56">
        <v>41760</v>
      </c>
      <c r="Q164" s="56">
        <v>41791</v>
      </c>
      <c r="R164" s="7"/>
    </row>
    <row r="165" spans="1:38" ht="14.25" customHeight="1">
      <c r="A165" s="37"/>
      <c r="B165" s="37"/>
      <c r="C165" s="37"/>
      <c r="D165" s="48"/>
      <c r="E165" s="74"/>
      <c r="F165" s="74"/>
      <c r="G165" s="74"/>
      <c r="H165" s="74"/>
      <c r="I165" s="74"/>
      <c r="J165" s="74"/>
      <c r="K165" s="74"/>
      <c r="L165" s="74"/>
      <c r="M165" s="74"/>
      <c r="N165" s="74"/>
      <c r="O165" s="74"/>
      <c r="P165" s="74"/>
      <c r="Q165" s="74"/>
      <c r="R165" s="34" t="s">
        <v>103</v>
      </c>
    </row>
    <row r="166" spans="1:38" ht="14.25" customHeight="1">
      <c r="A166" s="16" t="s">
        <v>58</v>
      </c>
      <c r="B166" s="16" t="s">
        <v>107</v>
      </c>
      <c r="C166" s="16" t="s">
        <v>44</v>
      </c>
      <c r="D166" s="16" t="s">
        <v>46</v>
      </c>
      <c r="E166" s="16" t="s">
        <v>47</v>
      </c>
      <c r="F166" s="61">
        <f>SUMIFS('Data Repository Table'!$J:$J,'Data Repository Table'!$B:$B,'Economic Cost Analysis'!$C104,'Data Repository Table'!$G:$G,'Economic Cost Analysis'!$D104,'Data Repository Table'!$H:$H,'Economic Cost Analysis'!$E104,'Data Repository Table'!$D:$D,'Economic Cost Analysis'!F$102,'Data Repository Table'!$A:$A,"Financial Budget")</f>
        <v>7410373.1595889162</v>
      </c>
      <c r="G166" s="61">
        <f>SUMIFS('Data Repository Table'!$J:$J,'Data Repository Table'!$B:$B,'Economic Cost Analysis'!$C104,'Data Repository Table'!$G:$G,'Economic Cost Analysis'!$D104,'Data Repository Table'!$H:$H,'Economic Cost Analysis'!$E104,'Data Repository Table'!$D:$D,'Economic Cost Analysis'!G$102,'Data Repository Table'!$A:$A,"Financial Budget")</f>
        <v>7850476.4656415386</v>
      </c>
      <c r="H166" s="61">
        <f>SUMIFS('Data Repository Table'!$J:$J,'Data Repository Table'!$B:$B,'Economic Cost Analysis'!$C104,'Data Repository Table'!$G:$G,'Economic Cost Analysis'!$D104,'Data Repository Table'!$H:$H,'Economic Cost Analysis'!$E104,'Data Repository Table'!$D:$D,'Economic Cost Analysis'!H$102,'Data Repository Table'!$A:$A,"Financial Budget")</f>
        <v>8227637.0640847692</v>
      </c>
      <c r="I166" s="61">
        <f>SUMIFS('Data Repository Table'!$J:$J,'Data Repository Table'!$B:$B,'Economic Cost Analysis'!$C104,'Data Repository Table'!$G:$G,'Economic Cost Analysis'!$D104,'Data Repository Table'!$H:$H,'Economic Cost Analysis'!$E104,'Data Repository Table'!$D:$D,'Economic Cost Analysis'!I$102,'Data Repository Table'!$A:$A,"Financial Budget")</f>
        <v>9145016.7506108191</v>
      </c>
      <c r="J166" s="61">
        <f>SUMIFS('Data Repository Table'!$J:$J,'Data Repository Table'!$B:$B,'Economic Cost Analysis'!$C104,'Data Repository Table'!$G:$G,'Economic Cost Analysis'!$D104,'Data Repository Table'!$H:$H,'Economic Cost Analysis'!$E104,'Data Repository Table'!$D:$D,'Economic Cost Analysis'!J$102,'Data Repository Table'!$A:$A,"Financial Budget")</f>
        <v>9402188.5510709453</v>
      </c>
      <c r="K166" s="61">
        <f>SUMIFS('Data Repository Table'!$J:$J,'Data Repository Table'!$B:$B,'Economic Cost Analysis'!$C104,'Data Repository Table'!$G:$G,'Economic Cost Analysis'!$D104,'Data Repository Table'!$H:$H,'Economic Cost Analysis'!$E104,'Data Repository Table'!$D:$D,'Economic Cost Analysis'!K$102,'Data Repository Table'!$A:$A,"Financial Budget")</f>
        <v>5657148.4858589098</v>
      </c>
      <c r="L166" s="61">
        <f>SUMIFS('Data Repository Table'!$J:$J,'Data Repository Table'!$B:$B,'Economic Cost Analysis'!$C104,'Data Repository Table'!$G:$G,'Economic Cost Analysis'!$D104,'Data Repository Table'!$H:$H,'Economic Cost Analysis'!$E104,'Data Repository Table'!$D:$D,'Economic Cost Analysis'!L$102,'Data Repository Table'!$A:$A,"Financial Budget")</f>
        <v>5707330.1074812328</v>
      </c>
      <c r="M166" s="61">
        <f>SUMIFS('Data Repository Table'!$J:$J,'Data Repository Table'!$B:$B,'Economic Cost Analysis'!$C104,'Data Repository Table'!$G:$G,'Economic Cost Analysis'!$D104,'Data Repository Table'!$H:$H,'Economic Cost Analysis'!$E104,'Data Repository Table'!$D:$D,'Economic Cost Analysis'!M$102,'Data Repository Table'!$A:$A,"Financial Budget")</f>
        <v>5770755.1285519302</v>
      </c>
      <c r="N166" s="61">
        <f>SUMIFS('Data Repository Table'!$J:$J,'Data Repository Table'!$B:$B,'Economic Cost Analysis'!$C104,'Data Repository Table'!$G:$G,'Economic Cost Analysis'!$D104,'Data Repository Table'!$H:$H,'Economic Cost Analysis'!$E104,'Data Repository Table'!$D:$D,'Economic Cost Analysis'!N$102,'Data Repository Table'!$A:$A,"Financial Budget")</f>
        <v>6200943.6717096576</v>
      </c>
      <c r="O166" s="61">
        <f>SUMIFS('Data Repository Table'!$J:$J,'Data Repository Table'!$B:$B,'Economic Cost Analysis'!$C104,'Data Repository Table'!$G:$G,'Economic Cost Analysis'!$D104,'Data Repository Table'!$H:$H,'Economic Cost Analysis'!$E104,'Data Repository Table'!$D:$D,'Economic Cost Analysis'!O$102,'Data Repository Table'!$A:$A,"Financial Budget")</f>
        <v>5865501.3107279064</v>
      </c>
      <c r="P166" s="61">
        <f>SUMIFS('Data Repository Table'!$J:$J,'Data Repository Table'!$B:$B,'Economic Cost Analysis'!$C104,'Data Repository Table'!$G:$G,'Economic Cost Analysis'!$D104,'Data Repository Table'!$H:$H,'Economic Cost Analysis'!$E104,'Data Repository Table'!$D:$D,'Economic Cost Analysis'!P$102,'Data Repository Table'!$A:$A,"Financial Budget")</f>
        <v>6536462.6184871849</v>
      </c>
      <c r="Q166" s="61">
        <f>SUMIFS('Data Repository Table'!$J:$J,'Data Repository Table'!$B:$B,'Economic Cost Analysis'!$C104,'Data Repository Table'!$G:$G,'Economic Cost Analysis'!$D104,'Data Repository Table'!$H:$H,'Economic Cost Analysis'!$E104,'Data Repository Table'!$D:$D,'Economic Cost Analysis'!Q$102,'Data Repository Table'!$A:$A,"Financial Budget")</f>
        <v>5470028.3066542372</v>
      </c>
      <c r="R166" s="61"/>
    </row>
    <row r="167" spans="1:38" ht="14.25" customHeight="1">
      <c r="A167" s="16" t="s">
        <v>58</v>
      </c>
      <c r="B167" s="16" t="s">
        <v>107</v>
      </c>
      <c r="C167" s="16" t="s">
        <v>44</v>
      </c>
      <c r="D167" s="16" t="s">
        <v>48</v>
      </c>
      <c r="E167" s="16" t="s">
        <v>49</v>
      </c>
      <c r="F167" s="61">
        <f>SUMIFS('Data Repository Table'!$J:$J,'Data Repository Table'!$B:$B,'Economic Cost Analysis'!$C105,'Data Repository Table'!$G:$G,'Economic Cost Analysis'!$D105,'Data Repository Table'!$H:$H,'Economic Cost Analysis'!$E105,'Data Repository Table'!$D:$D,'Economic Cost Analysis'!F$102,'Data Repository Table'!$A:$A,"Financial Budget")</f>
        <v>3702858.0392258596</v>
      </c>
      <c r="G167" s="61">
        <f>SUMIFS('Data Repository Table'!$J:$J,'Data Repository Table'!$B:$B,'Economic Cost Analysis'!$C105,'Data Repository Table'!$G:$G,'Economic Cost Analysis'!$D105,'Data Repository Table'!$H:$H,'Economic Cost Analysis'!$E105,'Data Repository Table'!$D:$D,'Economic Cost Analysis'!G$102,'Data Repository Table'!$A:$A,"Financial Budget")</f>
        <v>3904628.4830790581</v>
      </c>
      <c r="H167" s="61">
        <f>SUMIFS('Data Repository Table'!$J:$J,'Data Repository Table'!$B:$B,'Economic Cost Analysis'!$C105,'Data Repository Table'!$G:$G,'Economic Cost Analysis'!$D105,'Data Repository Table'!$H:$H,'Economic Cost Analysis'!$E105,'Data Repository Table'!$D:$D,'Economic Cost Analysis'!H$102,'Data Repository Table'!$A:$A,"Financial Budget")</f>
        <v>4149212.1506632119</v>
      </c>
      <c r="I167" s="61">
        <f>SUMIFS('Data Repository Table'!$J:$J,'Data Repository Table'!$B:$B,'Economic Cost Analysis'!$C105,'Data Repository Table'!$G:$G,'Economic Cost Analysis'!$D105,'Data Repository Table'!$H:$H,'Economic Cost Analysis'!$E105,'Data Repository Table'!$D:$D,'Economic Cost Analysis'!I$102,'Data Repository Table'!$A:$A,"Financial Budget")</f>
        <v>4527914.3323927717</v>
      </c>
      <c r="J167" s="61">
        <f>SUMIFS('Data Repository Table'!$J:$J,'Data Repository Table'!$B:$B,'Economic Cost Analysis'!$C105,'Data Repository Table'!$G:$G,'Economic Cost Analysis'!$D105,'Data Repository Table'!$H:$H,'Economic Cost Analysis'!$E105,'Data Repository Table'!$D:$D,'Economic Cost Analysis'!J$102,'Data Repository Table'!$A:$A,"Financial Budget")</f>
        <v>4595025.8539676033</v>
      </c>
      <c r="K167" s="61">
        <f>SUMIFS('Data Repository Table'!$J:$J,'Data Repository Table'!$B:$B,'Economic Cost Analysis'!$C105,'Data Repository Table'!$G:$G,'Economic Cost Analysis'!$D105,'Data Repository Table'!$H:$H,'Economic Cost Analysis'!$E105,'Data Repository Table'!$D:$D,'Economic Cost Analysis'!K$102,'Data Repository Table'!$A:$A,"Financial Budget")</f>
        <v>2907880.0237676678</v>
      </c>
      <c r="L167" s="61">
        <f>SUMIFS('Data Repository Table'!$J:$J,'Data Repository Table'!$B:$B,'Economic Cost Analysis'!$C105,'Data Repository Table'!$G:$G,'Economic Cost Analysis'!$D105,'Data Repository Table'!$H:$H,'Economic Cost Analysis'!$E105,'Data Repository Table'!$D:$D,'Economic Cost Analysis'!L$102,'Data Repository Table'!$A:$A,"Financial Budget")</f>
        <v>2914530.9790495913</v>
      </c>
      <c r="M167" s="61">
        <f>SUMIFS('Data Repository Table'!$J:$J,'Data Repository Table'!$B:$B,'Economic Cost Analysis'!$C105,'Data Repository Table'!$G:$G,'Economic Cost Analysis'!$D105,'Data Repository Table'!$H:$H,'Economic Cost Analysis'!$E105,'Data Repository Table'!$D:$D,'Economic Cost Analysis'!M$102,'Data Repository Table'!$A:$A,"Financial Budget")</f>
        <v>2943321.4631723547</v>
      </c>
      <c r="N167" s="61">
        <f>SUMIFS('Data Repository Table'!$J:$J,'Data Repository Table'!$B:$B,'Economic Cost Analysis'!$C105,'Data Repository Table'!$G:$G,'Economic Cost Analysis'!$D105,'Data Repository Table'!$H:$H,'Economic Cost Analysis'!$E105,'Data Repository Table'!$D:$D,'Economic Cost Analysis'!N$102,'Data Repository Table'!$A:$A,"Financial Budget")</f>
        <v>3217660.1686767587</v>
      </c>
      <c r="O167" s="61">
        <f>SUMIFS('Data Repository Table'!$J:$J,'Data Repository Table'!$B:$B,'Economic Cost Analysis'!$C105,'Data Repository Table'!$G:$G,'Economic Cost Analysis'!$D105,'Data Repository Table'!$H:$H,'Economic Cost Analysis'!$E105,'Data Repository Table'!$D:$D,'Economic Cost Analysis'!O$102,'Data Repository Table'!$A:$A,"Financial Budget")</f>
        <v>2899192.9332085801</v>
      </c>
      <c r="P167" s="61">
        <f>SUMIFS('Data Repository Table'!$J:$J,'Data Repository Table'!$B:$B,'Economic Cost Analysis'!$C105,'Data Repository Table'!$G:$G,'Economic Cost Analysis'!$D105,'Data Repository Table'!$H:$H,'Economic Cost Analysis'!$E105,'Data Repository Table'!$D:$D,'Economic Cost Analysis'!P$102,'Data Repository Table'!$A:$A,"Financial Budget")</f>
        <v>3384855.1370801763</v>
      </c>
      <c r="Q167" s="61">
        <f>SUMIFS('Data Repository Table'!$J:$J,'Data Repository Table'!$B:$B,'Economic Cost Analysis'!$C105,'Data Repository Table'!$G:$G,'Economic Cost Analysis'!$D105,'Data Repository Table'!$H:$H,'Economic Cost Analysis'!$E105,'Data Repository Table'!$D:$D,'Economic Cost Analysis'!Q$102,'Data Repository Table'!$A:$A,"Financial Budget")</f>
        <v>3064827.6737993462</v>
      </c>
      <c r="R167" s="61"/>
    </row>
    <row r="168" spans="1:38" ht="14.25" customHeight="1">
      <c r="A168" s="16" t="s">
        <v>58</v>
      </c>
      <c r="B168" s="16" t="s">
        <v>107</v>
      </c>
      <c r="C168" s="16" t="s">
        <v>44</v>
      </c>
      <c r="D168" s="16" t="s">
        <v>48</v>
      </c>
      <c r="E168" s="16" t="s">
        <v>50</v>
      </c>
      <c r="F168" s="61">
        <f>SUMIFS('Data Repository Table'!$J:$J,'Data Repository Table'!$B:$B,'Economic Cost Analysis'!$C106,'Data Repository Table'!$G:$G,'Economic Cost Analysis'!$D106,'Data Repository Table'!$H:$H,'Economic Cost Analysis'!$E106,'Data Repository Table'!$D:$D,'Economic Cost Analysis'!F$102,'Data Repository Table'!$A:$A,"Financial Budget")</f>
        <v>3468791.8411386055</v>
      </c>
      <c r="G168" s="61">
        <f>SUMIFS('Data Repository Table'!$J:$J,'Data Repository Table'!$B:$B,'Economic Cost Analysis'!$C106,'Data Repository Table'!$G:$G,'Economic Cost Analysis'!$D106,'Data Repository Table'!$H:$H,'Economic Cost Analysis'!$E106,'Data Repository Table'!$D:$D,'Economic Cost Analysis'!G$102,'Data Repository Table'!$A:$A,"Financial Budget")</f>
        <v>3910167.3939146623</v>
      </c>
      <c r="H168" s="61">
        <f>SUMIFS('Data Repository Table'!$J:$J,'Data Repository Table'!$B:$B,'Economic Cost Analysis'!$C106,'Data Repository Table'!$G:$G,'Economic Cost Analysis'!$D106,'Data Repository Table'!$H:$H,'Economic Cost Analysis'!$E106,'Data Repository Table'!$D:$D,'Economic Cost Analysis'!H$102,'Data Repository Table'!$A:$A,"Financial Budget")</f>
        <v>4019733.9348969432</v>
      </c>
      <c r="I168" s="61">
        <f>SUMIFS('Data Repository Table'!$J:$J,'Data Repository Table'!$B:$B,'Economic Cost Analysis'!$C106,'Data Repository Table'!$G:$G,'Economic Cost Analysis'!$D106,'Data Repository Table'!$H:$H,'Economic Cost Analysis'!$E106,'Data Repository Table'!$D:$D,'Economic Cost Analysis'!I$102,'Data Repository Table'!$A:$A,"Financial Budget")</f>
        <v>4600898.1998925097</v>
      </c>
      <c r="J168" s="61">
        <f>SUMIFS('Data Repository Table'!$J:$J,'Data Repository Table'!$B:$B,'Economic Cost Analysis'!$C106,'Data Repository Table'!$G:$G,'Economic Cost Analysis'!$D106,'Data Repository Table'!$H:$H,'Economic Cost Analysis'!$E106,'Data Repository Table'!$D:$D,'Economic Cost Analysis'!J$102,'Data Repository Table'!$A:$A,"Financial Budget")</f>
        <v>4329191.466729641</v>
      </c>
      <c r="K168" s="61">
        <f>SUMIFS('Data Repository Table'!$J:$J,'Data Repository Table'!$B:$B,'Economic Cost Analysis'!$C106,'Data Repository Table'!$G:$G,'Economic Cost Analysis'!$D106,'Data Repository Table'!$H:$H,'Economic Cost Analysis'!$E106,'Data Repository Table'!$D:$D,'Economic Cost Analysis'!K$102,'Data Repository Table'!$A:$A,"Financial Budget")</f>
        <v>2886240.0374634834</v>
      </c>
      <c r="L168" s="61">
        <f>SUMIFS('Data Repository Table'!$J:$J,'Data Repository Table'!$B:$B,'Economic Cost Analysis'!$C106,'Data Repository Table'!$G:$G,'Economic Cost Analysis'!$D106,'Data Repository Table'!$H:$H,'Economic Cost Analysis'!$E106,'Data Repository Table'!$D:$D,'Economic Cost Analysis'!L$102,'Data Repository Table'!$A:$A,"Financial Budget")</f>
        <v>2856194.0087494198</v>
      </c>
      <c r="M168" s="61">
        <f>SUMIFS('Data Repository Table'!$J:$J,'Data Repository Table'!$B:$B,'Economic Cost Analysis'!$C106,'Data Repository Table'!$G:$G,'Economic Cost Analysis'!$D106,'Data Repository Table'!$H:$H,'Economic Cost Analysis'!$E106,'Data Repository Table'!$D:$D,'Economic Cost Analysis'!M$102,'Data Repository Table'!$A:$A,"Financial Budget")</f>
        <v>2807459.9604355572</v>
      </c>
      <c r="N168" s="61">
        <f>SUMIFS('Data Repository Table'!$J:$J,'Data Repository Table'!$B:$B,'Economic Cost Analysis'!$C106,'Data Repository Table'!$G:$G,'Economic Cost Analysis'!$D106,'Data Repository Table'!$H:$H,'Economic Cost Analysis'!$E106,'Data Repository Table'!$D:$D,'Economic Cost Analysis'!N$102,'Data Repository Table'!$A:$A,"Financial Budget")</f>
        <v>3086974.9961602269</v>
      </c>
      <c r="O168" s="61">
        <f>SUMIFS('Data Repository Table'!$J:$J,'Data Repository Table'!$B:$B,'Economic Cost Analysis'!$C106,'Data Repository Table'!$G:$G,'Economic Cost Analysis'!$D106,'Data Repository Table'!$H:$H,'Economic Cost Analysis'!$E106,'Data Repository Table'!$D:$D,'Economic Cost Analysis'!O$102,'Data Repository Table'!$A:$A,"Financial Budget")</f>
        <v>2875769.9609229807</v>
      </c>
      <c r="P168" s="61">
        <f>SUMIFS('Data Repository Table'!$J:$J,'Data Repository Table'!$B:$B,'Economic Cost Analysis'!$C106,'Data Repository Table'!$G:$G,'Economic Cost Analysis'!$D106,'Data Repository Table'!$H:$H,'Economic Cost Analysis'!$E106,'Data Repository Table'!$D:$D,'Economic Cost Analysis'!P$102,'Data Repository Table'!$A:$A,"Financial Budget")</f>
        <v>3196136.0591219249</v>
      </c>
      <c r="Q168" s="61">
        <f>SUMIFS('Data Repository Table'!$J:$J,'Data Repository Table'!$B:$B,'Economic Cost Analysis'!$C106,'Data Repository Table'!$G:$G,'Economic Cost Analysis'!$D106,'Data Repository Table'!$H:$H,'Economic Cost Analysis'!$E106,'Data Repository Table'!$D:$D,'Economic Cost Analysis'!Q$102,'Data Repository Table'!$A:$A,"Financial Budget")</f>
        <v>2887114.142416215</v>
      </c>
      <c r="R168" s="61"/>
    </row>
    <row r="169" spans="1:38" ht="14.25" customHeight="1">
      <c r="A169" s="16" t="s">
        <v>58</v>
      </c>
      <c r="B169" s="16" t="s">
        <v>107</v>
      </c>
      <c r="C169" s="16" t="s">
        <v>44</v>
      </c>
      <c r="D169" s="16" t="s">
        <v>51</v>
      </c>
      <c r="E169" s="16" t="s">
        <v>52</v>
      </c>
      <c r="F169" s="61">
        <f>SUMIFS('Data Repository Table'!$J:$J,'Data Repository Table'!$B:$B,'Economic Cost Analysis'!$C107,'Data Repository Table'!$G:$G,'Economic Cost Analysis'!$D107,'Data Repository Table'!$H:$H,'Economic Cost Analysis'!$E107,'Data Repository Table'!$D:$D,'Economic Cost Analysis'!F$102,'Data Repository Table'!$A:$A,"Financial Budget")</f>
        <v>3052923.7543166084</v>
      </c>
      <c r="G169" s="61">
        <f>SUMIFS('Data Repository Table'!$J:$J,'Data Repository Table'!$B:$B,'Economic Cost Analysis'!$C107,'Data Repository Table'!$G:$G,'Economic Cost Analysis'!$D107,'Data Repository Table'!$H:$H,'Economic Cost Analysis'!$E107,'Data Repository Table'!$D:$D,'Economic Cost Analysis'!G$102,'Data Repository Table'!$A:$A,"Financial Budget")</f>
        <v>3161391.6213462814</v>
      </c>
      <c r="H169" s="61">
        <f>SUMIFS('Data Repository Table'!$J:$J,'Data Repository Table'!$B:$B,'Economic Cost Analysis'!$C107,'Data Repository Table'!$G:$G,'Economic Cost Analysis'!$D107,'Data Repository Table'!$H:$H,'Economic Cost Analysis'!$E107,'Data Repository Table'!$D:$D,'Economic Cost Analysis'!H$102,'Data Repository Table'!$A:$A,"Financial Budget")</f>
        <v>3394239.6040163897</v>
      </c>
      <c r="I169" s="61">
        <f>SUMIFS('Data Repository Table'!$J:$J,'Data Repository Table'!$B:$B,'Economic Cost Analysis'!$C107,'Data Repository Table'!$G:$G,'Economic Cost Analysis'!$D107,'Data Repository Table'!$H:$H,'Economic Cost Analysis'!$E107,'Data Repository Table'!$D:$D,'Economic Cost Analysis'!I$102,'Data Repository Table'!$A:$A,"Financial Budget")</f>
        <v>3628325.0596976532</v>
      </c>
      <c r="J169" s="61">
        <f>SUMIFS('Data Repository Table'!$J:$J,'Data Repository Table'!$B:$B,'Economic Cost Analysis'!$C107,'Data Repository Table'!$G:$G,'Economic Cost Analysis'!$D107,'Data Repository Table'!$H:$H,'Economic Cost Analysis'!$E107,'Data Repository Table'!$D:$D,'Economic Cost Analysis'!J$102,'Data Repository Table'!$A:$A,"Financial Budget")</f>
        <v>3679629.3126392504</v>
      </c>
      <c r="K169" s="61">
        <f>SUMIFS('Data Repository Table'!$J:$J,'Data Repository Table'!$B:$B,'Economic Cost Analysis'!$C107,'Data Repository Table'!$G:$G,'Economic Cost Analysis'!$D107,'Data Repository Table'!$H:$H,'Economic Cost Analysis'!$E107,'Data Repository Table'!$D:$D,'Economic Cost Analysis'!K$102,'Data Repository Table'!$A:$A,"Financial Budget")</f>
        <v>2294218.212138772</v>
      </c>
      <c r="L169" s="61">
        <f>SUMIFS('Data Repository Table'!$J:$J,'Data Repository Table'!$B:$B,'Economic Cost Analysis'!$C107,'Data Repository Table'!$G:$G,'Economic Cost Analysis'!$D107,'Data Repository Table'!$H:$H,'Economic Cost Analysis'!$E107,'Data Repository Table'!$D:$D,'Economic Cost Analysis'!L$102,'Data Repository Table'!$A:$A,"Financial Budget")</f>
        <v>2316886.0728902649</v>
      </c>
      <c r="M169" s="61">
        <f>SUMIFS('Data Repository Table'!$J:$J,'Data Repository Table'!$B:$B,'Economic Cost Analysis'!$C107,'Data Repository Table'!$G:$G,'Economic Cost Analysis'!$D107,'Data Repository Table'!$H:$H,'Economic Cost Analysis'!$E107,'Data Repository Table'!$D:$D,'Economic Cost Analysis'!M$102,'Data Repository Table'!$A:$A,"Financial Budget")</f>
        <v>2510834.5242147222</v>
      </c>
      <c r="N169" s="61">
        <f>SUMIFS('Data Repository Table'!$J:$J,'Data Repository Table'!$B:$B,'Economic Cost Analysis'!$C107,'Data Repository Table'!$G:$G,'Economic Cost Analysis'!$D107,'Data Repository Table'!$H:$H,'Economic Cost Analysis'!$E107,'Data Repository Table'!$D:$D,'Economic Cost Analysis'!N$102,'Data Repository Table'!$A:$A,"Financial Budget")</f>
        <v>2522137.9682701197</v>
      </c>
      <c r="O169" s="61">
        <f>SUMIFS('Data Repository Table'!$J:$J,'Data Repository Table'!$B:$B,'Economic Cost Analysis'!$C107,'Data Repository Table'!$G:$G,'Economic Cost Analysis'!$D107,'Data Repository Table'!$H:$H,'Economic Cost Analysis'!$E107,'Data Repository Table'!$D:$D,'Economic Cost Analysis'!O$102,'Data Repository Table'!$A:$A,"Financial Budget")</f>
        <v>2294926.1936724763</v>
      </c>
      <c r="P169" s="61">
        <f>SUMIFS('Data Repository Table'!$J:$J,'Data Repository Table'!$B:$B,'Economic Cost Analysis'!$C107,'Data Repository Table'!$G:$G,'Economic Cost Analysis'!$D107,'Data Repository Table'!$H:$H,'Economic Cost Analysis'!$E107,'Data Repository Table'!$D:$D,'Economic Cost Analysis'!P$102,'Data Repository Table'!$A:$A,"Financial Budget")</f>
        <v>2796653.6813710229</v>
      </c>
      <c r="Q169" s="61">
        <f>SUMIFS('Data Repository Table'!$J:$J,'Data Repository Table'!$B:$B,'Economic Cost Analysis'!$C107,'Data Repository Table'!$G:$G,'Economic Cost Analysis'!$D107,'Data Repository Table'!$H:$H,'Economic Cost Analysis'!$E107,'Data Repository Table'!$D:$D,'Economic Cost Analysis'!Q$102,'Data Repository Table'!$A:$A,"Financial Budget")</f>
        <v>2366747.1334291021</v>
      </c>
      <c r="R169" s="61"/>
    </row>
    <row r="170" spans="1:38" ht="14.25" customHeight="1">
      <c r="A170" s="16" t="s">
        <v>58</v>
      </c>
      <c r="B170" s="16" t="s">
        <v>107</v>
      </c>
      <c r="C170" s="16" t="s">
        <v>44</v>
      </c>
      <c r="D170" s="16" t="s">
        <v>51</v>
      </c>
      <c r="E170" s="16" t="s">
        <v>53</v>
      </c>
      <c r="F170" s="61">
        <f>SUMIFS('Data Repository Table'!$J:$J,'Data Repository Table'!$B:$B,'Economic Cost Analysis'!$C108,'Data Repository Table'!$G:$G,'Economic Cost Analysis'!$D108,'Data Repository Table'!$H:$H,'Economic Cost Analysis'!$E108,'Data Repository Table'!$D:$D,'Economic Cost Analysis'!F$102,'Data Repository Table'!$A:$A,"Financial Budget")</f>
        <v>1361006.372818087</v>
      </c>
      <c r="G170" s="61">
        <f>SUMIFS('Data Repository Table'!$J:$J,'Data Repository Table'!$B:$B,'Economic Cost Analysis'!$C108,'Data Repository Table'!$G:$G,'Economic Cost Analysis'!$D108,'Data Repository Table'!$H:$H,'Economic Cost Analysis'!$E108,'Data Repository Table'!$D:$D,'Economic Cost Analysis'!G$102,'Data Repository Table'!$A:$A,"Financial Budget")</f>
        <v>1540803.7527127052</v>
      </c>
      <c r="H170" s="61">
        <f>SUMIFS('Data Repository Table'!$J:$J,'Data Repository Table'!$B:$B,'Economic Cost Analysis'!$C108,'Data Repository Table'!$G:$G,'Economic Cost Analysis'!$D108,'Data Repository Table'!$H:$H,'Economic Cost Analysis'!$E108,'Data Repository Table'!$D:$D,'Economic Cost Analysis'!H$102,'Data Repository Table'!$A:$A,"Financial Budget")</f>
        <v>1533870.0330063524</v>
      </c>
      <c r="I170" s="61">
        <f>SUMIFS('Data Repository Table'!$J:$J,'Data Repository Table'!$B:$B,'Economic Cost Analysis'!$C108,'Data Repository Table'!$G:$G,'Economic Cost Analysis'!$D108,'Data Repository Table'!$H:$H,'Economic Cost Analysis'!$E108,'Data Repository Table'!$D:$D,'Economic Cost Analysis'!I$102,'Data Repository Table'!$A:$A,"Financial Budget")</f>
        <v>1922804.3883041467</v>
      </c>
      <c r="J170" s="61">
        <f>SUMIFS('Data Repository Table'!$J:$J,'Data Repository Table'!$B:$B,'Economic Cost Analysis'!$C108,'Data Repository Table'!$G:$G,'Economic Cost Analysis'!$D108,'Data Repository Table'!$H:$H,'Economic Cost Analysis'!$E108,'Data Repository Table'!$D:$D,'Economic Cost Analysis'!J$102,'Data Repository Table'!$A:$A,"Financial Budget")</f>
        <v>2090734.6259080649</v>
      </c>
      <c r="K170" s="61">
        <f>SUMIFS('Data Repository Table'!$J:$J,'Data Repository Table'!$B:$B,'Economic Cost Analysis'!$C108,'Data Repository Table'!$G:$G,'Economic Cost Analysis'!$D108,'Data Repository Table'!$H:$H,'Economic Cost Analysis'!$E108,'Data Repository Table'!$D:$D,'Economic Cost Analysis'!K$102,'Data Repository Table'!$A:$A,"Financial Budget")</f>
        <v>1138371.9567625313</v>
      </c>
      <c r="L170" s="61">
        <f>SUMIFS('Data Repository Table'!$J:$J,'Data Repository Table'!$B:$B,'Economic Cost Analysis'!$C108,'Data Repository Table'!$G:$G,'Economic Cost Analysis'!$D108,'Data Repository Table'!$H:$H,'Economic Cost Analysis'!$E108,'Data Repository Table'!$D:$D,'Economic Cost Analysis'!L$102,'Data Repository Table'!$A:$A,"Financial Budget")</f>
        <v>1154882.6847980628</v>
      </c>
      <c r="M170" s="61">
        <f>SUMIFS('Data Repository Table'!$J:$J,'Data Repository Table'!$B:$B,'Economic Cost Analysis'!$C108,'Data Repository Table'!$G:$G,'Economic Cost Analysis'!$D108,'Data Repository Table'!$H:$H,'Economic Cost Analysis'!$E108,'Data Repository Table'!$D:$D,'Economic Cost Analysis'!M$102,'Data Repository Table'!$A:$A,"Financial Budget")</f>
        <v>1184594.0853902877</v>
      </c>
      <c r="N170" s="61">
        <f>SUMIFS('Data Repository Table'!$J:$J,'Data Repository Table'!$B:$B,'Economic Cost Analysis'!$C108,'Data Repository Table'!$G:$G,'Economic Cost Analysis'!$D108,'Data Repository Table'!$H:$H,'Economic Cost Analysis'!$E108,'Data Repository Table'!$D:$D,'Economic Cost Analysis'!N$102,'Data Repository Table'!$A:$A,"Financial Budget")</f>
        <v>1236958.6391698015</v>
      </c>
      <c r="O170" s="61">
        <f>SUMIFS('Data Repository Table'!$J:$J,'Data Repository Table'!$B:$B,'Economic Cost Analysis'!$C108,'Data Repository Table'!$G:$G,'Economic Cost Analysis'!$D108,'Data Repository Table'!$H:$H,'Economic Cost Analysis'!$E108,'Data Repository Table'!$D:$D,'Economic Cost Analysis'!O$102,'Data Repository Table'!$A:$A,"Financial Budget")</f>
        <v>1218903.5397942397</v>
      </c>
      <c r="P170" s="61">
        <f>SUMIFS('Data Repository Table'!$J:$J,'Data Repository Table'!$B:$B,'Economic Cost Analysis'!$C108,'Data Repository Table'!$G:$G,'Economic Cost Analysis'!$D108,'Data Repository Table'!$H:$H,'Economic Cost Analysis'!$E108,'Data Repository Table'!$D:$D,'Economic Cost Analysis'!P$102,'Data Repository Table'!$A:$A,"Financial Budget")</f>
        <v>1371172.5088438424</v>
      </c>
      <c r="Q170" s="61">
        <f>SUMIFS('Data Repository Table'!$J:$J,'Data Repository Table'!$B:$B,'Economic Cost Analysis'!$C108,'Data Repository Table'!$G:$G,'Economic Cost Analysis'!$D108,'Data Repository Table'!$H:$H,'Economic Cost Analysis'!$E108,'Data Repository Table'!$D:$D,'Economic Cost Analysis'!Q$102,'Data Repository Table'!$A:$A,"Financial Budget")</f>
        <v>1009696.4295774887</v>
      </c>
      <c r="R170" s="61"/>
    </row>
    <row r="171" spans="1:38" ht="14.25" customHeight="1">
      <c r="A171" s="16" t="s">
        <v>58</v>
      </c>
      <c r="B171" s="16" t="s">
        <v>107</v>
      </c>
      <c r="C171" s="16" t="s">
        <v>44</v>
      </c>
      <c r="D171" s="16" t="s">
        <v>51</v>
      </c>
      <c r="E171" s="16" t="s">
        <v>54</v>
      </c>
      <c r="F171" s="61">
        <f>SUMIFS('Data Repository Table'!$J:$J,'Data Repository Table'!$B:$B,'Economic Cost Analysis'!$C109,'Data Repository Table'!$G:$G,'Economic Cost Analysis'!$D109,'Data Repository Table'!$H:$H,'Economic Cost Analysis'!$E109,'Data Repository Table'!$D:$D,'Economic Cost Analysis'!F$102,'Data Repository Table'!$A:$A,"Financial Budget")</f>
        <v>1835965.7010541977</v>
      </c>
      <c r="G171" s="61">
        <f>SUMIFS('Data Repository Table'!$J:$J,'Data Repository Table'!$B:$B,'Economic Cost Analysis'!$C109,'Data Repository Table'!$G:$G,'Economic Cost Analysis'!$D109,'Data Repository Table'!$H:$H,'Economic Cost Analysis'!$E109,'Data Repository Table'!$D:$D,'Economic Cost Analysis'!G$102,'Data Repository Table'!$A:$A,"Financial Budget")</f>
        <v>1942345.7166101835</v>
      </c>
      <c r="H171" s="61">
        <f>SUMIFS('Data Repository Table'!$J:$J,'Data Repository Table'!$B:$B,'Economic Cost Analysis'!$C109,'Data Repository Table'!$G:$G,'Economic Cost Analysis'!$D109,'Data Repository Table'!$H:$H,'Economic Cost Analysis'!$E109,'Data Repository Table'!$D:$D,'Economic Cost Analysis'!H$102,'Data Repository Table'!$A:$A,"Financial Budget")</f>
        <v>1981073.1290546153</v>
      </c>
      <c r="I171" s="61">
        <f>SUMIFS('Data Repository Table'!$J:$J,'Data Repository Table'!$B:$B,'Economic Cost Analysis'!$C109,'Data Repository Table'!$G:$G,'Economic Cost Analysis'!$D109,'Data Repository Table'!$H:$H,'Economic Cost Analysis'!$E109,'Data Repository Table'!$D:$D,'Economic Cost Analysis'!I$102,'Data Repository Table'!$A:$A,"Financial Budget")</f>
        <v>2405565.5487894928</v>
      </c>
      <c r="J171" s="61">
        <f>SUMIFS('Data Repository Table'!$J:$J,'Data Repository Table'!$B:$B,'Economic Cost Analysis'!$C109,'Data Repository Table'!$G:$G,'Economic Cost Analysis'!$D109,'Data Repository Table'!$H:$H,'Economic Cost Analysis'!$E109,'Data Repository Table'!$D:$D,'Economic Cost Analysis'!J$102,'Data Repository Table'!$A:$A,"Financial Budget")</f>
        <v>2479091.8597774156</v>
      </c>
      <c r="K171" s="61">
        <f>SUMIFS('Data Repository Table'!$J:$J,'Data Repository Table'!$B:$B,'Economic Cost Analysis'!$C109,'Data Repository Table'!$G:$G,'Economic Cost Analysis'!$D109,'Data Repository Table'!$H:$H,'Economic Cost Analysis'!$E109,'Data Repository Table'!$D:$D,'Economic Cost Analysis'!K$102,'Data Repository Table'!$A:$A,"Financial Budget")</f>
        <v>1430799.7606643969</v>
      </c>
      <c r="L171" s="61">
        <f>SUMIFS('Data Repository Table'!$J:$J,'Data Repository Table'!$B:$B,'Economic Cost Analysis'!$C109,'Data Repository Table'!$G:$G,'Economic Cost Analysis'!$D109,'Data Repository Table'!$H:$H,'Economic Cost Analysis'!$E109,'Data Repository Table'!$D:$D,'Economic Cost Analysis'!L$102,'Data Repository Table'!$A:$A,"Financial Budget")</f>
        <v>1495407.3285604485</v>
      </c>
      <c r="M171" s="61">
        <f>SUMIFS('Data Repository Table'!$J:$J,'Data Repository Table'!$B:$B,'Economic Cost Analysis'!$C109,'Data Repository Table'!$G:$G,'Economic Cost Analysis'!$D109,'Data Repository Table'!$H:$H,'Economic Cost Analysis'!$E109,'Data Repository Table'!$D:$D,'Economic Cost Analysis'!M$102,'Data Repository Table'!$A:$A,"Financial Budget")</f>
        <v>1533455.5917086077</v>
      </c>
      <c r="N171" s="61">
        <f>SUMIFS('Data Repository Table'!$J:$J,'Data Repository Table'!$B:$B,'Economic Cost Analysis'!$C109,'Data Repository Table'!$G:$G,'Economic Cost Analysis'!$D109,'Data Repository Table'!$H:$H,'Economic Cost Analysis'!$E109,'Data Repository Table'!$D:$D,'Economic Cost Analysis'!N$102,'Data Repository Table'!$A:$A,"Financial Budget")</f>
        <v>1545239.8617180442</v>
      </c>
      <c r="O171" s="61">
        <f>SUMIFS('Data Repository Table'!$J:$J,'Data Repository Table'!$B:$B,'Economic Cost Analysis'!$C109,'Data Repository Table'!$G:$G,'Economic Cost Analysis'!$D109,'Data Repository Table'!$H:$H,'Economic Cost Analysis'!$E109,'Data Repository Table'!$D:$D,'Economic Cost Analysis'!O$102,'Data Repository Table'!$A:$A,"Financial Budget")</f>
        <v>1439198.6174970418</v>
      </c>
      <c r="P171" s="61">
        <f>SUMIFS('Data Repository Table'!$J:$J,'Data Repository Table'!$B:$B,'Economic Cost Analysis'!$C109,'Data Repository Table'!$G:$G,'Economic Cost Analysis'!$D109,'Data Repository Table'!$H:$H,'Economic Cost Analysis'!$E109,'Data Repository Table'!$D:$D,'Economic Cost Analysis'!P$102,'Data Repository Table'!$A:$A,"Financial Budget")</f>
        <v>1711047.3619238224</v>
      </c>
      <c r="Q171" s="61">
        <f>SUMIFS('Data Repository Table'!$J:$J,'Data Repository Table'!$B:$B,'Economic Cost Analysis'!$C109,'Data Repository Table'!$G:$G,'Economic Cost Analysis'!$D109,'Data Repository Table'!$H:$H,'Economic Cost Analysis'!$E109,'Data Repository Table'!$D:$D,'Economic Cost Analysis'!Q$102,'Data Repository Table'!$A:$A,"Financial Budget")</f>
        <v>1513615.629663452</v>
      </c>
      <c r="R171" s="61"/>
    </row>
    <row r="172" spans="1:38" ht="14.25" customHeight="1">
      <c r="A172" s="16" t="s">
        <v>58</v>
      </c>
      <c r="B172" s="16" t="s">
        <v>107</v>
      </c>
      <c r="C172" s="16" t="s">
        <v>44</v>
      </c>
      <c r="D172" s="16" t="s">
        <v>51</v>
      </c>
      <c r="E172" s="16" t="s">
        <v>55</v>
      </c>
      <c r="F172" s="61">
        <f>SUMIFS('Data Repository Table'!$J:$J,'Data Repository Table'!$B:$B,'Economic Cost Analysis'!$C110,'Data Repository Table'!$G:$G,'Economic Cost Analysis'!$D110,'Data Repository Table'!$H:$H,'Economic Cost Analysis'!$E110,'Data Repository Table'!$D:$D,'Economic Cost Analysis'!F$102,'Data Repository Table'!$A:$A,"Financial Budget")</f>
        <v>889528.77961707977</v>
      </c>
      <c r="G172" s="61">
        <f>SUMIFS('Data Repository Table'!$J:$J,'Data Repository Table'!$B:$B,'Economic Cost Analysis'!$C110,'Data Repository Table'!$G:$G,'Economic Cost Analysis'!$D110,'Data Repository Table'!$H:$H,'Economic Cost Analysis'!$E110,'Data Repository Table'!$D:$D,'Economic Cost Analysis'!G$102,'Data Repository Table'!$A:$A,"Financial Budget")</f>
        <v>1005471.836342482</v>
      </c>
      <c r="H172" s="61">
        <f>SUMIFS('Data Repository Table'!$J:$J,'Data Repository Table'!$B:$B,'Economic Cost Analysis'!$C110,'Data Repository Table'!$G:$G,'Economic Cost Analysis'!$D110,'Data Repository Table'!$H:$H,'Economic Cost Analysis'!$E110,'Data Repository Table'!$D:$D,'Economic Cost Analysis'!H$102,'Data Repository Table'!$A:$A,"Financial Budget")</f>
        <v>1083448.5035306632</v>
      </c>
      <c r="I172" s="61">
        <f>SUMIFS('Data Repository Table'!$J:$J,'Data Repository Table'!$B:$B,'Economic Cost Analysis'!$C110,'Data Repository Table'!$G:$G,'Economic Cost Analysis'!$D110,'Data Repository Table'!$H:$H,'Economic Cost Analysis'!$E110,'Data Repository Table'!$D:$D,'Economic Cost Analysis'!I$102,'Data Repository Table'!$A:$A,"Financial Budget")</f>
        <v>1122929.4459370594</v>
      </c>
      <c r="J172" s="61">
        <f>SUMIFS('Data Repository Table'!$J:$J,'Data Repository Table'!$B:$B,'Economic Cost Analysis'!$C110,'Data Repository Table'!$G:$G,'Economic Cost Analysis'!$D110,'Data Repository Table'!$H:$H,'Economic Cost Analysis'!$E110,'Data Repository Table'!$D:$D,'Economic Cost Analysis'!J$102,'Data Repository Table'!$A:$A,"Financial Budget")</f>
        <v>1251059.0644439589</v>
      </c>
      <c r="K172" s="61">
        <f>SUMIFS('Data Repository Table'!$J:$J,'Data Repository Table'!$B:$B,'Economic Cost Analysis'!$C110,'Data Repository Table'!$G:$G,'Economic Cost Analysis'!$D110,'Data Repository Table'!$H:$H,'Economic Cost Analysis'!$E110,'Data Repository Table'!$D:$D,'Economic Cost Analysis'!K$102,'Data Repository Table'!$A:$A,"Financial Budget")</f>
        <v>732380.47840520821</v>
      </c>
      <c r="L172" s="61">
        <f>SUMIFS('Data Repository Table'!$J:$J,'Data Repository Table'!$B:$B,'Economic Cost Analysis'!$C110,'Data Repository Table'!$G:$G,'Economic Cost Analysis'!$D110,'Data Repository Table'!$H:$H,'Economic Cost Analysis'!$E110,'Data Repository Table'!$D:$D,'Economic Cost Analysis'!L$102,'Data Repository Table'!$A:$A,"Financial Budget")</f>
        <v>768259.97452681593</v>
      </c>
      <c r="M172" s="61">
        <f>SUMIFS('Data Repository Table'!$J:$J,'Data Repository Table'!$B:$B,'Economic Cost Analysis'!$C110,'Data Repository Table'!$G:$G,'Economic Cost Analysis'!$D110,'Data Repository Table'!$H:$H,'Economic Cost Analysis'!$E110,'Data Repository Table'!$D:$D,'Economic Cost Analysis'!M$102,'Data Repository Table'!$A:$A,"Financial Budget")</f>
        <v>790716.10373404226</v>
      </c>
      <c r="N172" s="61">
        <f>SUMIFS('Data Repository Table'!$J:$J,'Data Repository Table'!$B:$B,'Economic Cost Analysis'!$C110,'Data Repository Table'!$G:$G,'Economic Cost Analysis'!$D110,'Data Repository Table'!$H:$H,'Economic Cost Analysis'!$E110,'Data Repository Table'!$D:$D,'Economic Cost Analysis'!N$102,'Data Repository Table'!$A:$A,"Financial Budget")</f>
        <v>789211.5512203821</v>
      </c>
      <c r="O172" s="61">
        <f>SUMIFS('Data Repository Table'!$J:$J,'Data Repository Table'!$B:$B,'Economic Cost Analysis'!$C110,'Data Repository Table'!$G:$G,'Economic Cost Analysis'!$D110,'Data Repository Table'!$H:$H,'Economic Cost Analysis'!$E110,'Data Repository Table'!$D:$D,'Economic Cost Analysis'!O$102,'Data Repository Table'!$A:$A,"Financial Budget")</f>
        <v>749470.34376192896</v>
      </c>
      <c r="P172" s="61">
        <f>SUMIFS('Data Repository Table'!$J:$J,'Data Repository Table'!$B:$B,'Economic Cost Analysis'!$C110,'Data Repository Table'!$G:$G,'Economic Cost Analysis'!$D110,'Data Repository Table'!$H:$H,'Economic Cost Analysis'!$E110,'Data Repository Table'!$D:$D,'Economic Cost Analysis'!P$102,'Data Repository Table'!$A:$A,"Financial Budget")</f>
        <v>913113.51752314693</v>
      </c>
      <c r="Q172" s="61">
        <f>SUMIFS('Data Repository Table'!$J:$J,'Data Repository Table'!$B:$B,'Economic Cost Analysis'!$C110,'Data Repository Table'!$G:$G,'Economic Cost Analysis'!$D110,'Data Repository Table'!$H:$H,'Economic Cost Analysis'!$E110,'Data Repository Table'!$D:$D,'Economic Cost Analysis'!Q$102,'Data Repository Table'!$A:$A,"Financial Budget")</f>
        <v>694347.64712096064</v>
      </c>
      <c r="R172" s="61"/>
    </row>
    <row r="173" spans="1:38" ht="14.25" customHeight="1">
      <c r="A173" s="16" t="s">
        <v>58</v>
      </c>
      <c r="B173" s="16" t="s">
        <v>107</v>
      </c>
      <c r="C173" s="16" t="s">
        <v>44</v>
      </c>
      <c r="D173" s="16" t="s">
        <v>56</v>
      </c>
      <c r="E173" s="16" t="s">
        <v>57</v>
      </c>
      <c r="F173" s="61">
        <f>SUMIFS('Data Repository Table'!$J:$J,'Data Repository Table'!$B:$B,'Economic Cost Analysis'!$C111,'Data Repository Table'!$G:$G,'Economic Cost Analysis'!$D111,'Data Repository Table'!$H:$H,'Economic Cost Analysis'!$E111,'Data Repository Table'!$D:$D,'Economic Cost Analysis'!F$102,'Data Repository Table'!$A:$A,"Financial Budget")</f>
        <v>7381010.2629159009</v>
      </c>
      <c r="G173" s="61">
        <f>SUMIFS('Data Repository Table'!$J:$J,'Data Repository Table'!$B:$B,'Economic Cost Analysis'!$C111,'Data Repository Table'!$G:$G,'Economic Cost Analysis'!$D111,'Data Repository Table'!$H:$H,'Economic Cost Analysis'!$E111,'Data Repository Table'!$D:$D,'Economic Cost Analysis'!G$102,'Data Repository Table'!$A:$A,"Financial Budget")</f>
        <v>8093487.2667298131</v>
      </c>
      <c r="H173" s="61">
        <f>SUMIFS('Data Repository Table'!$J:$J,'Data Repository Table'!$B:$B,'Economic Cost Analysis'!$C111,'Data Repository Table'!$G:$G,'Economic Cost Analysis'!$D111,'Data Repository Table'!$H:$H,'Economic Cost Analysis'!$E111,'Data Repository Table'!$D:$D,'Economic Cost Analysis'!H$102,'Data Repository Table'!$A:$A,"Financial Budget")</f>
        <v>8561111.533532355</v>
      </c>
      <c r="I173" s="61">
        <f>SUMIFS('Data Repository Table'!$J:$J,'Data Repository Table'!$B:$B,'Economic Cost Analysis'!$C111,'Data Repository Table'!$G:$G,'Economic Cost Analysis'!$D111,'Data Repository Table'!$H:$H,'Economic Cost Analysis'!$E111,'Data Repository Table'!$D:$D,'Economic Cost Analysis'!I$102,'Data Repository Table'!$A:$A,"Financial Budget")</f>
        <v>9219328.0467704758</v>
      </c>
      <c r="J173" s="61">
        <f>SUMIFS('Data Repository Table'!$J:$J,'Data Repository Table'!$B:$B,'Economic Cost Analysis'!$C111,'Data Repository Table'!$G:$G,'Economic Cost Analysis'!$D111,'Data Repository Table'!$H:$H,'Economic Cost Analysis'!$E111,'Data Repository Table'!$D:$D,'Economic Cost Analysis'!J$102,'Data Repository Table'!$A:$A,"Financial Budget")</f>
        <v>9509802.105490597</v>
      </c>
      <c r="K173" s="61">
        <f>SUMIFS('Data Repository Table'!$J:$J,'Data Repository Table'!$B:$B,'Economic Cost Analysis'!$C111,'Data Repository Table'!$G:$G,'Economic Cost Analysis'!$D111,'Data Repository Table'!$H:$H,'Economic Cost Analysis'!$E111,'Data Repository Table'!$D:$D,'Economic Cost Analysis'!K$102,'Data Repository Table'!$A:$A,"Financial Budget")</f>
        <v>5721642.2694704309</v>
      </c>
      <c r="L173" s="61">
        <f>SUMIFS('Data Repository Table'!$J:$J,'Data Repository Table'!$B:$B,'Economic Cost Analysis'!$C111,'Data Repository Table'!$G:$G,'Economic Cost Analysis'!$D111,'Data Repository Table'!$H:$H,'Economic Cost Analysis'!$E111,'Data Repository Table'!$D:$D,'Economic Cost Analysis'!L$102,'Data Repository Table'!$A:$A,"Financial Budget")</f>
        <v>6416899.9190566</v>
      </c>
      <c r="M173" s="61">
        <f>SUMIFS('Data Repository Table'!$J:$J,'Data Repository Table'!$B:$B,'Economic Cost Analysis'!$C111,'Data Repository Table'!$G:$G,'Economic Cost Analysis'!$D111,'Data Repository Table'!$H:$H,'Economic Cost Analysis'!$E111,'Data Repository Table'!$D:$D,'Economic Cost Analysis'!M$102,'Data Repository Table'!$A:$A,"Financial Budget")</f>
        <v>6181423.2810286954</v>
      </c>
      <c r="N173" s="61">
        <f>SUMIFS('Data Repository Table'!$J:$J,'Data Repository Table'!$B:$B,'Economic Cost Analysis'!$C111,'Data Repository Table'!$G:$G,'Economic Cost Analysis'!$D111,'Data Repository Table'!$H:$H,'Economic Cost Analysis'!$E111,'Data Repository Table'!$D:$D,'Economic Cost Analysis'!N$102,'Data Repository Table'!$A:$A,"Financial Budget")</f>
        <v>6357110.0722911693</v>
      </c>
      <c r="O173" s="61">
        <f>SUMIFS('Data Repository Table'!$J:$J,'Data Repository Table'!$B:$B,'Economic Cost Analysis'!$C111,'Data Repository Table'!$G:$G,'Economic Cost Analysis'!$D111,'Data Repository Table'!$H:$H,'Economic Cost Analysis'!$E111,'Data Repository Table'!$D:$D,'Economic Cost Analysis'!O$102,'Data Repository Table'!$A:$A,"Financial Budget")</f>
        <v>5766515.8290388407</v>
      </c>
      <c r="P173" s="61">
        <f>SUMIFS('Data Repository Table'!$J:$J,'Data Repository Table'!$B:$B,'Economic Cost Analysis'!$C111,'Data Repository Table'!$G:$G,'Economic Cost Analysis'!$D111,'Data Repository Table'!$H:$H,'Economic Cost Analysis'!$E111,'Data Repository Table'!$D:$D,'Economic Cost Analysis'!P$102,'Data Repository Table'!$A:$A,"Financial Budget")</f>
        <v>6570388.467438193</v>
      </c>
      <c r="Q173" s="61">
        <f>SUMIFS('Data Repository Table'!$J:$J,'Data Repository Table'!$B:$B,'Economic Cost Analysis'!$C111,'Data Repository Table'!$G:$G,'Economic Cost Analysis'!$D111,'Data Repository Table'!$H:$H,'Economic Cost Analysis'!$E111,'Data Repository Table'!$D:$D,'Economic Cost Analysis'!Q$102,'Data Repository Table'!$A:$A,"Financial Budget")</f>
        <v>6124666.7004089803</v>
      </c>
      <c r="R173" s="61"/>
    </row>
    <row r="174" spans="1:38" ht="14.25" customHeight="1">
      <c r="A174" s="16" t="s">
        <v>62</v>
      </c>
      <c r="B174" s="42" t="s">
        <v>107</v>
      </c>
      <c r="C174" s="16"/>
      <c r="D174" s="16"/>
      <c r="E174" s="16"/>
      <c r="F174" s="15">
        <f>SUMIFS('Data Repository Table'!$J:$J,'Data Repository Table'!$D:$D,'Economic Cost Analysis'!F$102,'Data Repository Table'!$A:$A, "Water Production Budget")</f>
        <v>618.14428099999998</v>
      </c>
      <c r="G174" s="15">
        <f>SUMIFS('Data Repository Table'!$J:$J,'Data Repository Table'!$D:$D,'Economic Cost Analysis'!G$102,'Data Repository Table'!$A:$A, "Water Production Budget")</f>
        <v>613.38369699999998</v>
      </c>
      <c r="H174" s="15">
        <f>SUMIFS('Data Repository Table'!$J:$J,'Data Repository Table'!$D:$D,'Economic Cost Analysis'!H$102,'Data Repository Table'!$A:$A, "Water Production Budget")</f>
        <v>599.54558499999996</v>
      </c>
      <c r="I174" s="15">
        <f>SUMIFS('Data Repository Table'!$J:$J,'Data Repository Table'!$D:$D,'Economic Cost Analysis'!I$102,'Data Repository Table'!$A:$A, "Water Production Budget")</f>
        <v>673.67093499999999</v>
      </c>
      <c r="J174" s="15">
        <f>SUMIFS('Data Repository Table'!$J:$J,'Data Repository Table'!$D:$D,'Economic Cost Analysis'!J$102,'Data Repository Table'!$A:$A, "Water Production Budget")</f>
        <v>561.23997600000007</v>
      </c>
      <c r="K174" s="15">
        <f>SUMIFS('Data Repository Table'!$J:$J,'Data Repository Table'!$D:$D,'Economic Cost Analysis'!K$102,'Data Repository Table'!$A:$A, "Water Production Budget")</f>
        <v>565.8385796</v>
      </c>
      <c r="L174" s="15">
        <f>SUMIFS('Data Repository Table'!$J:$J,'Data Repository Table'!$D:$D,'Economic Cost Analysis'!L$102,'Data Repository Table'!$A:$A, "Water Production Budget")</f>
        <v>654.26448500000004</v>
      </c>
      <c r="M174" s="15">
        <f>SUMIFS('Data Repository Table'!$J:$J,'Data Repository Table'!$D:$D,'Economic Cost Analysis'!M$102,'Data Repository Table'!$A:$A, "Water Production Budget")</f>
        <v>671.90148799999997</v>
      </c>
      <c r="N174" s="15">
        <f>SUMIFS('Data Repository Table'!$J:$J,'Data Repository Table'!$D:$D,'Economic Cost Analysis'!N$102,'Data Repository Table'!$A:$A, "Water Production Budget")</f>
        <v>670.86889899999994</v>
      </c>
      <c r="O174" s="15">
        <f>SUMIFS('Data Repository Table'!$J:$J,'Data Repository Table'!$D:$D,'Economic Cost Analysis'!O$102,'Data Repository Table'!$A:$A, "Water Production Budget")</f>
        <v>631.48916599999995</v>
      </c>
      <c r="P174" s="15">
        <f>SUMIFS('Data Repository Table'!$J:$J,'Data Repository Table'!$D:$D,'Economic Cost Analysis'!P$102,'Data Repository Table'!$A:$A, "Water Production Budget")</f>
        <v>582.87949800000001</v>
      </c>
      <c r="Q174" s="15">
        <f>SUMIFS('Data Repository Table'!$J:$J,'Data Repository Table'!$D:$D,'Economic Cost Analysis'!Q$102,'Data Repository Table'!$A:$A, "Water Production Budget")</f>
        <v>550.80905099999995</v>
      </c>
      <c r="R174" s="15"/>
    </row>
    <row r="175" spans="1:38" ht="14.25" customHeight="1">
      <c r="A175" s="176"/>
      <c r="B175" s="177"/>
      <c r="C175" s="65"/>
      <c r="D175" s="178" t="s">
        <v>122</v>
      </c>
      <c r="E175" s="177"/>
      <c r="F175" s="70">
        <f>SUM(F113-G60)</f>
        <v>11.590846235436636</v>
      </c>
      <c r="G175" s="70">
        <f t="shared" ref="G175:Q175" si="14">SUM(G113-H60)</f>
        <v>11.122358064005446</v>
      </c>
      <c r="H175" s="70">
        <f t="shared" si="14"/>
        <v>11.235584258653013</v>
      </c>
      <c r="I175" s="70">
        <f t="shared" si="14"/>
        <v>5.4021563943723763</v>
      </c>
      <c r="J175" s="70">
        <f t="shared" si="14"/>
        <v>10.43731369992274</v>
      </c>
      <c r="K175" s="70">
        <f t="shared" si="14"/>
        <v>1.1939858477417431</v>
      </c>
      <c r="L175" s="70">
        <f t="shared" si="14"/>
        <v>-2.8010240506040702</v>
      </c>
      <c r="M175" s="70">
        <f t="shared" si="14"/>
        <v>-6.236715070431984</v>
      </c>
      <c r="N175" s="70">
        <f t="shared" si="14"/>
        <v>1.6139448183557121</v>
      </c>
      <c r="O175" s="70">
        <f t="shared" si="14"/>
        <v>0.66700177597415689</v>
      </c>
      <c r="P175" s="70">
        <f t="shared" si="14"/>
        <v>4.4154235964288375</v>
      </c>
      <c r="Q175" s="70">
        <f t="shared" si="14"/>
        <v>4.5763901360324937</v>
      </c>
      <c r="R175" s="70"/>
    </row>
    <row r="176" spans="1:38" ht="14.25" customHeight="1">
      <c r="A176" s="81"/>
      <c r="B176" s="17"/>
      <c r="C176" s="81"/>
      <c r="D176" s="82"/>
      <c r="E176" s="83"/>
      <c r="F176" s="61"/>
      <c r="G176" s="61"/>
      <c r="H176" s="61"/>
      <c r="I176" s="61"/>
      <c r="J176" s="61"/>
      <c r="K176" s="61"/>
      <c r="L176" s="61"/>
      <c r="M176" s="61"/>
      <c r="N176" s="61"/>
      <c r="O176" s="61"/>
      <c r="P176" s="61"/>
      <c r="Q176" s="61"/>
      <c r="R176" s="61"/>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c r="A177" s="42" t="s">
        <v>123</v>
      </c>
      <c r="B177" s="17"/>
      <c r="C177" s="17"/>
      <c r="D177" s="17"/>
      <c r="E177" s="17"/>
      <c r="F177" s="7"/>
      <c r="G177" s="7"/>
      <c r="H177" s="7"/>
      <c r="I177" s="7"/>
      <c r="J177" s="7"/>
      <c r="K177" s="7"/>
      <c r="L177" s="7"/>
      <c r="M177" s="7"/>
      <c r="N177" s="7"/>
      <c r="O177" s="7"/>
      <c r="P177" s="7"/>
      <c r="Q177" s="7"/>
      <c r="R177" s="7"/>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c r="A178" s="37" t="s">
        <v>2</v>
      </c>
      <c r="B178" s="37" t="s">
        <v>6</v>
      </c>
      <c r="C178" s="37" t="s">
        <v>101</v>
      </c>
      <c r="D178" s="37" t="s">
        <v>45</v>
      </c>
      <c r="E178" s="37" t="s">
        <v>102</v>
      </c>
      <c r="F178" s="56">
        <v>41456</v>
      </c>
      <c r="G178" s="56">
        <v>41487</v>
      </c>
      <c r="H178" s="56">
        <v>41518</v>
      </c>
      <c r="I178" s="56">
        <v>41548</v>
      </c>
      <c r="J178" s="56">
        <v>41579</v>
      </c>
      <c r="K178" s="56">
        <v>41609</v>
      </c>
      <c r="L178" s="56">
        <v>41640</v>
      </c>
      <c r="M178" s="56">
        <v>41671</v>
      </c>
      <c r="N178" s="56">
        <v>41699</v>
      </c>
      <c r="O178" s="56">
        <v>41730</v>
      </c>
      <c r="P178" s="56">
        <v>41760</v>
      </c>
      <c r="Q178" s="56">
        <v>41791</v>
      </c>
      <c r="R178" s="7"/>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c r="A179" s="37"/>
      <c r="B179" s="37"/>
      <c r="C179" s="37"/>
      <c r="D179" s="48"/>
      <c r="E179" s="74"/>
      <c r="F179" s="74"/>
      <c r="G179" s="74"/>
      <c r="H179" s="74"/>
      <c r="I179" s="74"/>
      <c r="J179" s="74"/>
      <c r="K179" s="74"/>
      <c r="L179" s="74"/>
      <c r="M179" s="74"/>
      <c r="N179" s="74"/>
      <c r="O179" s="74"/>
      <c r="P179" s="74"/>
      <c r="Q179" s="74"/>
      <c r="R179" s="34" t="s">
        <v>103</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c r="A180" s="16" t="s">
        <v>58</v>
      </c>
      <c r="B180" s="16" t="s">
        <v>34</v>
      </c>
      <c r="C180" s="16" t="s">
        <v>44</v>
      </c>
      <c r="D180" s="16" t="s">
        <v>46</v>
      </c>
      <c r="E180" s="16" t="s">
        <v>47</v>
      </c>
      <c r="F180" s="61">
        <f>SUMIFS('Data Repository Table'!$J:$J,'Data Repository Table'!$C:$C,'Economic Cost Analysis'!$B117,'Data Repository Table'!$B:$B,'Economic Cost Analysis'!$C117,'Data Repository Table'!$G:$G,'Economic Cost Analysis'!$D117,'Data Repository Table'!$H:$H,'Economic Cost Analysis'!$E117,'Data Repository Table'!$D:$D,'Economic Cost Analysis'!F$115,'Data Repository Table'!$A:$A,"Financial Budget")</f>
        <v>859050.95871603675</v>
      </c>
      <c r="G180" s="61">
        <f>SUMIFS('Data Repository Table'!$J:$J,'Data Repository Table'!$C:$C,'Economic Cost Analysis'!$B117,'Data Repository Table'!$B:$B,'Economic Cost Analysis'!$C117,'Data Repository Table'!$G:$G,'Economic Cost Analysis'!$D117,'Data Repository Table'!$H:$H,'Economic Cost Analysis'!$E117,'Data Repository Table'!$D:$D,'Economic Cost Analysis'!G$115,'Data Repository Table'!$A:$A,"Financial Budget")</f>
        <v>1256568.663764968</v>
      </c>
      <c r="H180" s="61">
        <f>SUMIFS('Data Repository Table'!$J:$J,'Data Repository Table'!$C:$C,'Economic Cost Analysis'!$B117,'Data Repository Table'!$B:$B,'Economic Cost Analysis'!$C117,'Data Repository Table'!$G:$G,'Economic Cost Analysis'!$D117,'Data Repository Table'!$H:$H,'Economic Cost Analysis'!$E117,'Data Repository Table'!$D:$D,'Economic Cost Analysis'!H$115,'Data Repository Table'!$A:$A,"Financial Budget")</f>
        <v>945239.11169929046</v>
      </c>
      <c r="I180" s="61">
        <f>SUMIFS('Data Repository Table'!$J:$J,'Data Repository Table'!$C:$C,'Economic Cost Analysis'!$B117,'Data Repository Table'!$B:$B,'Economic Cost Analysis'!$C117,'Data Repository Table'!$G:$G,'Economic Cost Analysis'!$D117,'Data Repository Table'!$H:$H,'Economic Cost Analysis'!$E117,'Data Repository Table'!$D:$D,'Economic Cost Analysis'!I$115,'Data Repository Table'!$A:$A,"Financial Budget")</f>
        <v>897002.08738166792</v>
      </c>
      <c r="J180" s="61">
        <f>SUMIFS('Data Repository Table'!$J:$J,'Data Repository Table'!$C:$C,'Economic Cost Analysis'!$B117,'Data Repository Table'!$B:$B,'Economic Cost Analysis'!$C117,'Data Repository Table'!$G:$G,'Economic Cost Analysis'!$D117,'Data Repository Table'!$H:$H,'Economic Cost Analysis'!$E117,'Data Repository Table'!$D:$D,'Economic Cost Analysis'!J$115,'Data Repository Table'!$A:$A,"Financial Budget")</f>
        <v>983029.73485591868</v>
      </c>
      <c r="K180" s="61">
        <f>SUMIFS('Data Repository Table'!$J:$J,'Data Repository Table'!$C:$C,'Economic Cost Analysis'!$B117,'Data Repository Table'!$B:$B,'Economic Cost Analysis'!$C117,'Data Repository Table'!$G:$G,'Economic Cost Analysis'!$D117,'Data Repository Table'!$H:$H,'Economic Cost Analysis'!$E117,'Data Repository Table'!$D:$D,'Economic Cost Analysis'!K$115,'Data Repository Table'!$A:$A,"Financial Budget")</f>
        <v>938538.15127751243</v>
      </c>
      <c r="L180" s="61">
        <f>SUMIFS('Data Repository Table'!$J:$J,'Data Repository Table'!$C:$C,'Economic Cost Analysis'!$B117,'Data Repository Table'!$B:$B,'Economic Cost Analysis'!$C117,'Data Repository Table'!$G:$G,'Economic Cost Analysis'!$D117,'Data Repository Table'!$H:$H,'Economic Cost Analysis'!$E117,'Data Repository Table'!$D:$D,'Economic Cost Analysis'!L$115,'Data Repository Table'!$A:$A,"Financial Budget")</f>
        <v>1120011.9018488396</v>
      </c>
      <c r="M180" s="61">
        <f>SUMIFS('Data Repository Table'!$J:$J,'Data Repository Table'!$C:$C,'Economic Cost Analysis'!$B117,'Data Repository Table'!$B:$B,'Economic Cost Analysis'!$C117,'Data Repository Table'!$G:$G,'Economic Cost Analysis'!$D117,'Data Repository Table'!$H:$H,'Economic Cost Analysis'!$E117,'Data Repository Table'!$D:$D,'Economic Cost Analysis'!M$115,'Data Repository Table'!$A:$A,"Financial Budget")</f>
        <v>908869.29775302368</v>
      </c>
      <c r="N180" s="61">
        <f>SUMIFS('Data Repository Table'!$J:$J,'Data Repository Table'!$C:$C,'Economic Cost Analysis'!$B117,'Data Repository Table'!$B:$B,'Economic Cost Analysis'!$C117,'Data Repository Table'!$G:$G,'Economic Cost Analysis'!$D117,'Data Repository Table'!$H:$H,'Economic Cost Analysis'!$E117,'Data Repository Table'!$D:$D,'Economic Cost Analysis'!N$115,'Data Repository Table'!$A:$A,"Financial Budget")</f>
        <v>962926.50469158008</v>
      </c>
      <c r="O180" s="61">
        <f>SUMIFS('Data Repository Table'!$J:$J,'Data Repository Table'!$C:$C,'Economic Cost Analysis'!$B117,'Data Repository Table'!$B:$B,'Economic Cost Analysis'!$C117,'Data Repository Table'!$G:$G,'Economic Cost Analysis'!$D117,'Data Repository Table'!$H:$H,'Economic Cost Analysis'!$E117,'Data Repository Table'!$D:$D,'Economic Cost Analysis'!O$115,'Data Repository Table'!$A:$A,"Financial Budget")</f>
        <v>972833.26691238175</v>
      </c>
      <c r="P180" s="61">
        <f>SUMIFS('Data Repository Table'!$J:$J,'Data Repository Table'!$C:$C,'Economic Cost Analysis'!$B117,'Data Repository Table'!$B:$B,'Economic Cost Analysis'!$C117,'Data Repository Table'!$G:$G,'Economic Cost Analysis'!$D117,'Data Repository Table'!$H:$H,'Economic Cost Analysis'!$E117,'Data Repository Table'!$D:$D,'Economic Cost Analysis'!P$115,'Data Repository Table'!$A:$A,"Financial Budget")</f>
        <v>1071765.8371174217</v>
      </c>
      <c r="Q180" s="61">
        <f>SUMIFS('Data Repository Table'!$J:$J,'Data Repository Table'!$C:$C,'Economic Cost Analysis'!$B117,'Data Repository Table'!$B:$B,'Economic Cost Analysis'!$C117,'Data Repository Table'!$G:$G,'Economic Cost Analysis'!$D117,'Data Repository Table'!$H:$H,'Economic Cost Analysis'!$E117,'Data Repository Table'!$D:$D,'Economic Cost Analysis'!Q$115,'Data Repository Table'!$A:$A,"Financial Budget")</f>
        <v>1137792.8543239292</v>
      </c>
      <c r="R180" s="61"/>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c r="A181" s="16" t="s">
        <v>58</v>
      </c>
      <c r="B181" s="16" t="s">
        <v>34</v>
      </c>
      <c r="C181" s="16" t="s">
        <v>44</v>
      </c>
      <c r="D181" s="16" t="s">
        <v>48</v>
      </c>
      <c r="E181" s="16" t="s">
        <v>49</v>
      </c>
      <c r="F181" s="61">
        <f>SUMIFS('Data Repository Table'!$J:$J,'Data Repository Table'!$C:$C,'Economic Cost Analysis'!$B118,'Data Repository Table'!$B:$B,'Economic Cost Analysis'!$C118,'Data Repository Table'!$G:$G,'Economic Cost Analysis'!$D118,'Data Repository Table'!$H:$H,'Economic Cost Analysis'!$E118,'Data Repository Table'!$D:$D,'Economic Cost Analysis'!F$115,'Data Repository Table'!$A:$A,"Financial Budget")</f>
        <v>411478.37181662378</v>
      </c>
      <c r="G181" s="61">
        <f>SUMIFS('Data Repository Table'!$J:$J,'Data Repository Table'!$C:$C,'Economic Cost Analysis'!$B118,'Data Repository Table'!$B:$B,'Economic Cost Analysis'!$C118,'Data Repository Table'!$G:$G,'Economic Cost Analysis'!$D118,'Data Repository Table'!$H:$H,'Economic Cost Analysis'!$E118,'Data Repository Table'!$D:$D,'Economic Cost Analysis'!G$115,'Data Repository Table'!$A:$A,"Financial Budget")</f>
        <v>558286.81851324998</v>
      </c>
      <c r="H181" s="61">
        <f>SUMIFS('Data Repository Table'!$J:$J,'Data Repository Table'!$C:$C,'Economic Cost Analysis'!$B118,'Data Repository Table'!$B:$B,'Economic Cost Analysis'!$C118,'Data Repository Table'!$G:$G,'Economic Cost Analysis'!$D118,'Data Repository Table'!$H:$H,'Economic Cost Analysis'!$E118,'Data Repository Table'!$D:$D,'Economic Cost Analysis'!H$115,'Data Repository Table'!$A:$A,"Financial Budget")</f>
        <v>449699.38278299873</v>
      </c>
      <c r="I181" s="61">
        <f>SUMIFS('Data Repository Table'!$J:$J,'Data Repository Table'!$C:$C,'Economic Cost Analysis'!$B118,'Data Repository Table'!$B:$B,'Economic Cost Analysis'!$C118,'Data Repository Table'!$G:$G,'Economic Cost Analysis'!$D118,'Data Repository Table'!$H:$H,'Economic Cost Analysis'!$E118,'Data Repository Table'!$D:$D,'Economic Cost Analysis'!I$115,'Data Repository Table'!$A:$A,"Financial Budget")</f>
        <v>427182.91524</v>
      </c>
      <c r="J181" s="61">
        <f>SUMIFS('Data Repository Table'!$J:$J,'Data Repository Table'!$C:$C,'Economic Cost Analysis'!$B118,'Data Repository Table'!$B:$B,'Economic Cost Analysis'!$C118,'Data Repository Table'!$G:$G,'Economic Cost Analysis'!$D118,'Data Repository Table'!$H:$H,'Economic Cost Analysis'!$E118,'Data Repository Table'!$D:$D,'Economic Cost Analysis'!J$115,'Data Repository Table'!$A:$A,"Financial Budget")</f>
        <v>415259.38098750002</v>
      </c>
      <c r="K181" s="61">
        <f>SUMIFS('Data Repository Table'!$J:$J,'Data Repository Table'!$C:$C,'Economic Cost Analysis'!$B118,'Data Repository Table'!$B:$B,'Economic Cost Analysis'!$C118,'Data Repository Table'!$G:$G,'Economic Cost Analysis'!$D118,'Data Repository Table'!$H:$H,'Economic Cost Analysis'!$E118,'Data Repository Table'!$D:$D,'Economic Cost Analysis'!K$115,'Data Repository Table'!$A:$A,"Financial Budget")</f>
        <v>427041.03370000009</v>
      </c>
      <c r="L181" s="61">
        <f>SUMIFS('Data Repository Table'!$J:$J,'Data Repository Table'!$C:$C,'Economic Cost Analysis'!$B118,'Data Repository Table'!$B:$B,'Economic Cost Analysis'!$C118,'Data Repository Table'!$G:$G,'Economic Cost Analysis'!$D118,'Data Repository Table'!$H:$H,'Economic Cost Analysis'!$E118,'Data Repository Table'!$D:$D,'Economic Cost Analysis'!L$115,'Data Repository Table'!$A:$A,"Financial Budget")</f>
        <v>536309.89158199995</v>
      </c>
      <c r="M181" s="61">
        <f>SUMIFS('Data Repository Table'!$J:$J,'Data Repository Table'!$C:$C,'Economic Cost Analysis'!$B118,'Data Repository Table'!$B:$B,'Economic Cost Analysis'!$C118,'Data Repository Table'!$G:$G,'Economic Cost Analysis'!$D118,'Data Repository Table'!$H:$H,'Economic Cost Analysis'!$E118,'Data Repository Table'!$D:$D,'Economic Cost Analysis'!M$115,'Data Repository Table'!$A:$A,"Financial Budget")</f>
        <v>414358.37553974998</v>
      </c>
      <c r="N181" s="61">
        <f>SUMIFS('Data Repository Table'!$J:$J,'Data Repository Table'!$C:$C,'Economic Cost Analysis'!$B118,'Data Repository Table'!$B:$B,'Economic Cost Analysis'!$C118,'Data Repository Table'!$G:$G,'Economic Cost Analysis'!$D118,'Data Repository Table'!$H:$H,'Economic Cost Analysis'!$E118,'Data Repository Table'!$D:$D,'Economic Cost Analysis'!N$115,'Data Repository Table'!$A:$A,"Financial Budget")</f>
        <v>484912.71240800002</v>
      </c>
      <c r="O181" s="61">
        <f>SUMIFS('Data Repository Table'!$J:$J,'Data Repository Table'!$C:$C,'Economic Cost Analysis'!$B118,'Data Repository Table'!$B:$B,'Economic Cost Analysis'!$C118,'Data Repository Table'!$G:$G,'Economic Cost Analysis'!$D118,'Data Repository Table'!$H:$H,'Economic Cost Analysis'!$E118,'Data Repository Table'!$D:$D,'Economic Cost Analysis'!O$115,'Data Repository Table'!$A:$A,"Financial Budget")</f>
        <v>419935.11569100001</v>
      </c>
      <c r="P181" s="61">
        <f>SUMIFS('Data Repository Table'!$J:$J,'Data Repository Table'!$C:$C,'Economic Cost Analysis'!$B118,'Data Repository Table'!$B:$B,'Economic Cost Analysis'!$C118,'Data Repository Table'!$G:$G,'Economic Cost Analysis'!$D118,'Data Repository Table'!$H:$H,'Economic Cost Analysis'!$E118,'Data Repository Table'!$D:$D,'Economic Cost Analysis'!P$115,'Data Repository Table'!$A:$A,"Financial Budget")</f>
        <v>448216.05637499999</v>
      </c>
      <c r="Q181" s="61">
        <f>SUMIFS('Data Repository Table'!$J:$J,'Data Repository Table'!$C:$C,'Economic Cost Analysis'!$B118,'Data Repository Table'!$B:$B,'Economic Cost Analysis'!$C118,'Data Repository Table'!$G:$G,'Economic Cost Analysis'!$D118,'Data Repository Table'!$H:$H,'Economic Cost Analysis'!$E118,'Data Repository Table'!$D:$D,'Economic Cost Analysis'!Q$115,'Data Repository Table'!$A:$A,"Financial Budget")</f>
        <v>532127.64313450002</v>
      </c>
      <c r="R181" s="61"/>
      <c r="S181" s="17"/>
      <c r="T181" s="17"/>
      <c r="U181" s="17"/>
      <c r="V181" s="17"/>
      <c r="W181" s="17"/>
      <c r="X181" s="17"/>
      <c r="Y181" s="17"/>
      <c r="Z181" s="17"/>
      <c r="AA181" s="17"/>
      <c r="AB181" s="17"/>
      <c r="AC181" s="17"/>
      <c r="AD181" s="17"/>
      <c r="AE181" s="17"/>
      <c r="AF181" s="17"/>
      <c r="AG181" s="17"/>
      <c r="AH181" s="17"/>
      <c r="AI181" s="17"/>
      <c r="AJ181" s="17"/>
      <c r="AK181" s="17"/>
      <c r="AL181" s="17"/>
    </row>
    <row r="182" spans="1:38" ht="14.25" customHeight="1">
      <c r="A182" s="16" t="s">
        <v>58</v>
      </c>
      <c r="B182" s="16" t="s">
        <v>34</v>
      </c>
      <c r="C182" s="16" t="s">
        <v>44</v>
      </c>
      <c r="D182" s="16" t="s">
        <v>48</v>
      </c>
      <c r="E182" s="16" t="s">
        <v>50</v>
      </c>
      <c r="F182" s="61">
        <f>SUMIFS('Data Repository Table'!$J:$J,'Data Repository Table'!$C:$C,'Economic Cost Analysis'!$B119,'Data Repository Table'!$B:$B,'Economic Cost Analysis'!$C119,'Data Repository Table'!$G:$G,'Economic Cost Analysis'!$D119,'Data Repository Table'!$H:$H,'Economic Cost Analysis'!$E119,'Data Repository Table'!$D:$D,'Economic Cost Analysis'!F$115,'Data Repository Table'!$A:$A,"Financial Budget")</f>
        <v>610297.37310056051</v>
      </c>
      <c r="G182" s="61">
        <f>SUMIFS('Data Repository Table'!$J:$J,'Data Repository Table'!$C:$C,'Economic Cost Analysis'!$B119,'Data Repository Table'!$B:$B,'Economic Cost Analysis'!$C119,'Data Repository Table'!$G:$G,'Economic Cost Analysis'!$D119,'Data Repository Table'!$H:$H,'Economic Cost Analysis'!$E119,'Data Repository Table'!$D:$D,'Economic Cost Analysis'!G$115,'Data Repository Table'!$A:$A,"Financial Budget")</f>
        <v>908795.20773656247</v>
      </c>
      <c r="H182" s="61">
        <f>SUMIFS('Data Repository Table'!$J:$J,'Data Repository Table'!$C:$C,'Economic Cost Analysis'!$B119,'Data Repository Table'!$B:$B,'Economic Cost Analysis'!$C119,'Data Repository Table'!$G:$G,'Economic Cost Analysis'!$D119,'Data Repository Table'!$H:$H,'Economic Cost Analysis'!$E119,'Data Repository Table'!$D:$D,'Economic Cost Analysis'!H$115,'Data Repository Table'!$A:$A,"Financial Budget")</f>
        <v>711025.90062299802</v>
      </c>
      <c r="I182" s="61">
        <f>SUMIFS('Data Repository Table'!$J:$J,'Data Repository Table'!$C:$C,'Economic Cost Analysis'!$B119,'Data Repository Table'!$B:$B,'Economic Cost Analysis'!$C119,'Data Repository Table'!$G:$G,'Economic Cost Analysis'!$D119,'Data Repository Table'!$H:$H,'Economic Cost Analysis'!$E119,'Data Repository Table'!$D:$D,'Economic Cost Analysis'!I$115,'Data Repository Table'!$A:$A,"Financial Budget")</f>
        <v>699813.46326262481</v>
      </c>
      <c r="J182" s="61">
        <f>SUMIFS('Data Repository Table'!$J:$J,'Data Repository Table'!$C:$C,'Economic Cost Analysis'!$B119,'Data Repository Table'!$B:$B,'Economic Cost Analysis'!$C119,'Data Repository Table'!$G:$G,'Economic Cost Analysis'!$D119,'Data Repository Table'!$H:$H,'Economic Cost Analysis'!$E119,'Data Repository Table'!$D:$D,'Economic Cost Analysis'!J$115,'Data Repository Table'!$A:$A,"Financial Budget")</f>
        <v>619174.29107624991</v>
      </c>
      <c r="K182" s="61">
        <f>SUMIFS('Data Repository Table'!$J:$J,'Data Repository Table'!$C:$C,'Economic Cost Analysis'!$B119,'Data Repository Table'!$B:$B,'Economic Cost Analysis'!$C119,'Data Repository Table'!$G:$G,'Economic Cost Analysis'!$D119,'Data Repository Table'!$H:$H,'Economic Cost Analysis'!$E119,'Data Repository Table'!$D:$D,'Economic Cost Analysis'!K$115,'Data Repository Table'!$A:$A,"Financial Budget")</f>
        <v>641582.36576999992</v>
      </c>
      <c r="L182" s="61">
        <f>SUMIFS('Data Repository Table'!$J:$J,'Data Repository Table'!$C:$C,'Economic Cost Analysis'!$B119,'Data Repository Table'!$B:$B,'Economic Cost Analysis'!$C119,'Data Repository Table'!$G:$G,'Economic Cost Analysis'!$D119,'Data Repository Table'!$H:$H,'Economic Cost Analysis'!$E119,'Data Repository Table'!$D:$D,'Economic Cost Analysis'!L$115,'Data Repository Table'!$A:$A,"Financial Budget")</f>
        <v>740585.34395999974</v>
      </c>
      <c r="M182" s="61">
        <f>SUMIFS('Data Repository Table'!$J:$J,'Data Repository Table'!$C:$C,'Economic Cost Analysis'!$B119,'Data Repository Table'!$B:$B,'Economic Cost Analysis'!$C119,'Data Repository Table'!$G:$G,'Economic Cost Analysis'!$D119,'Data Repository Table'!$H:$H,'Economic Cost Analysis'!$E119,'Data Repository Table'!$D:$D,'Economic Cost Analysis'!M$115,'Data Repository Table'!$A:$A,"Financial Budget")</f>
        <v>665533.05688012496</v>
      </c>
      <c r="N182" s="61">
        <f>SUMIFS('Data Repository Table'!$J:$J,'Data Repository Table'!$C:$C,'Economic Cost Analysis'!$B119,'Data Repository Table'!$B:$B,'Economic Cost Analysis'!$C119,'Data Repository Table'!$G:$G,'Economic Cost Analysis'!$D119,'Data Repository Table'!$H:$H,'Economic Cost Analysis'!$E119,'Data Repository Table'!$D:$D,'Economic Cost Analysis'!N$115,'Data Repository Table'!$A:$A,"Financial Budget")</f>
        <v>608946.05938500003</v>
      </c>
      <c r="O182" s="61">
        <f>SUMIFS('Data Repository Table'!$J:$J,'Data Repository Table'!$C:$C,'Economic Cost Analysis'!$B119,'Data Repository Table'!$B:$B,'Economic Cost Analysis'!$C119,'Data Repository Table'!$G:$G,'Economic Cost Analysis'!$D119,'Data Repository Table'!$H:$H,'Economic Cost Analysis'!$E119,'Data Repository Table'!$D:$D,'Economic Cost Analysis'!O$115,'Data Repository Table'!$A:$A,"Financial Budget")</f>
        <v>706548.92858549999</v>
      </c>
      <c r="P182" s="61">
        <f>SUMIFS('Data Repository Table'!$J:$J,'Data Repository Table'!$C:$C,'Economic Cost Analysis'!$B119,'Data Repository Table'!$B:$B,'Economic Cost Analysis'!$C119,'Data Repository Table'!$G:$G,'Economic Cost Analysis'!$D119,'Data Repository Table'!$H:$H,'Economic Cost Analysis'!$E119,'Data Repository Table'!$D:$D,'Economic Cost Analysis'!P$115,'Data Repository Table'!$A:$A,"Financial Budget")</f>
        <v>684073.99396875</v>
      </c>
      <c r="Q182" s="61">
        <f>SUMIFS('Data Repository Table'!$J:$J,'Data Repository Table'!$C:$C,'Economic Cost Analysis'!$B119,'Data Repository Table'!$B:$B,'Economic Cost Analysis'!$C119,'Data Repository Table'!$G:$G,'Economic Cost Analysis'!$D119,'Data Repository Table'!$H:$H,'Economic Cost Analysis'!$E119,'Data Repository Table'!$D:$D,'Economic Cost Analysis'!Q$115,'Data Repository Table'!$A:$A,"Financial Budget")</f>
        <v>795822.70165668742</v>
      </c>
      <c r="R182" s="61"/>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c r="A183" s="16" t="s">
        <v>58</v>
      </c>
      <c r="B183" s="16" t="s">
        <v>34</v>
      </c>
      <c r="C183" s="16" t="s">
        <v>44</v>
      </c>
      <c r="D183" s="16" t="s">
        <v>51</v>
      </c>
      <c r="E183" s="16" t="s">
        <v>52</v>
      </c>
      <c r="F183" s="61">
        <f>SUMIFS('Data Repository Table'!$J:$J,'Data Repository Table'!$C:$C,'Economic Cost Analysis'!$B120,'Data Repository Table'!$B:$B,'Economic Cost Analysis'!$C120,'Data Repository Table'!$G:$G,'Economic Cost Analysis'!$D120,'Data Repository Table'!$H:$H,'Economic Cost Analysis'!$E120,'Data Repository Table'!$D:$D,'Economic Cost Analysis'!F$115,'Data Repository Table'!$A:$A,"Financial Budget")</f>
        <v>334574.56978850893</v>
      </c>
      <c r="G183" s="61">
        <f>SUMIFS('Data Repository Table'!$J:$J,'Data Repository Table'!$C:$C,'Economic Cost Analysis'!$B120,'Data Repository Table'!$B:$B,'Economic Cost Analysis'!$C120,'Data Repository Table'!$G:$G,'Economic Cost Analysis'!$D120,'Data Repository Table'!$H:$H,'Economic Cost Analysis'!$E120,'Data Repository Table'!$D:$D,'Economic Cost Analysis'!G$115,'Data Repository Table'!$A:$A,"Financial Budget")</f>
        <v>492735.34629342239</v>
      </c>
      <c r="H183" s="61">
        <f>SUMIFS('Data Repository Table'!$J:$J,'Data Repository Table'!$C:$C,'Economic Cost Analysis'!$B120,'Data Repository Table'!$B:$B,'Economic Cost Analysis'!$C120,'Data Repository Table'!$G:$G,'Economic Cost Analysis'!$D120,'Data Repository Table'!$H:$H,'Economic Cost Analysis'!$E120,'Data Repository Table'!$D:$D,'Economic Cost Analysis'!H$115,'Data Repository Table'!$A:$A,"Financial Budget")</f>
        <v>423886.13007635879</v>
      </c>
      <c r="I183" s="61">
        <f>SUMIFS('Data Repository Table'!$J:$J,'Data Repository Table'!$C:$C,'Economic Cost Analysis'!$B120,'Data Repository Table'!$B:$B,'Economic Cost Analysis'!$C120,'Data Repository Table'!$G:$G,'Economic Cost Analysis'!$D120,'Data Repository Table'!$H:$H,'Economic Cost Analysis'!$E120,'Data Repository Table'!$D:$D,'Economic Cost Analysis'!I$115,'Data Repository Table'!$A:$A,"Financial Budget")</f>
        <v>370340.02732499992</v>
      </c>
      <c r="J183" s="61">
        <f>SUMIFS('Data Repository Table'!$J:$J,'Data Repository Table'!$C:$C,'Economic Cost Analysis'!$B120,'Data Repository Table'!$B:$B,'Economic Cost Analysis'!$C120,'Data Repository Table'!$G:$G,'Economic Cost Analysis'!$D120,'Data Repository Table'!$H:$H,'Economic Cost Analysis'!$E120,'Data Repository Table'!$D:$D,'Economic Cost Analysis'!J$115,'Data Repository Table'!$A:$A,"Financial Budget")</f>
        <v>388537.72727419995</v>
      </c>
      <c r="K183" s="61">
        <f>SUMIFS('Data Repository Table'!$J:$J,'Data Repository Table'!$C:$C,'Economic Cost Analysis'!$B120,'Data Repository Table'!$B:$B,'Economic Cost Analysis'!$C120,'Data Repository Table'!$G:$G,'Economic Cost Analysis'!$D120,'Data Repository Table'!$H:$H,'Economic Cost Analysis'!$E120,'Data Repository Table'!$D:$D,'Economic Cost Analysis'!K$115,'Data Repository Table'!$A:$A,"Financial Budget")</f>
        <v>338577.18673479994</v>
      </c>
      <c r="L183" s="61">
        <f>SUMIFS('Data Repository Table'!$J:$J,'Data Repository Table'!$C:$C,'Economic Cost Analysis'!$B120,'Data Repository Table'!$B:$B,'Economic Cost Analysis'!$C120,'Data Repository Table'!$G:$G,'Economic Cost Analysis'!$D120,'Data Repository Table'!$H:$H,'Economic Cost Analysis'!$E120,'Data Repository Table'!$D:$D,'Economic Cost Analysis'!L$115,'Data Repository Table'!$A:$A,"Financial Budget")</f>
        <v>466373.20086803986</v>
      </c>
      <c r="M183" s="61">
        <f>SUMIFS('Data Repository Table'!$J:$J,'Data Repository Table'!$C:$C,'Economic Cost Analysis'!$B120,'Data Repository Table'!$B:$B,'Economic Cost Analysis'!$C120,'Data Repository Table'!$G:$G,'Economic Cost Analysis'!$D120,'Data Repository Table'!$H:$H,'Economic Cost Analysis'!$E120,'Data Repository Table'!$D:$D,'Economic Cost Analysis'!M$115,'Data Repository Table'!$A:$A,"Financial Budget")</f>
        <v>388574.67707873997</v>
      </c>
      <c r="N183" s="61">
        <f>SUMIFS('Data Repository Table'!$J:$J,'Data Repository Table'!$C:$C,'Economic Cost Analysis'!$B120,'Data Repository Table'!$B:$B,'Economic Cost Analysis'!$C120,'Data Repository Table'!$G:$G,'Economic Cost Analysis'!$D120,'Data Repository Table'!$H:$H,'Economic Cost Analysis'!$E120,'Data Repository Table'!$D:$D,'Economic Cost Analysis'!N$115,'Data Repository Table'!$A:$A,"Financial Budget")</f>
        <v>356192.71368815994</v>
      </c>
      <c r="O183" s="61">
        <f>SUMIFS('Data Repository Table'!$J:$J,'Data Repository Table'!$C:$C,'Economic Cost Analysis'!$B120,'Data Repository Table'!$B:$B,'Economic Cost Analysis'!$C120,'Data Repository Table'!$G:$G,'Economic Cost Analysis'!$D120,'Data Repository Table'!$H:$H,'Economic Cost Analysis'!$E120,'Data Repository Table'!$D:$D,'Economic Cost Analysis'!O$115,'Data Repository Table'!$A:$A,"Financial Budget")</f>
        <v>381723.53905412991</v>
      </c>
      <c r="P183" s="61">
        <f>SUMIFS('Data Repository Table'!$J:$J,'Data Repository Table'!$C:$C,'Economic Cost Analysis'!$B120,'Data Repository Table'!$B:$B,'Economic Cost Analysis'!$C120,'Data Repository Table'!$G:$G,'Economic Cost Analysis'!$D120,'Data Repository Table'!$H:$H,'Economic Cost Analysis'!$E120,'Data Repository Table'!$D:$D,'Economic Cost Analysis'!P$115,'Data Repository Table'!$A:$A,"Financial Budget")</f>
        <v>429911.03490812494</v>
      </c>
      <c r="Q183" s="61">
        <f>SUMIFS('Data Repository Table'!$J:$J,'Data Repository Table'!$C:$C,'Economic Cost Analysis'!$B120,'Data Repository Table'!$B:$B,'Economic Cost Analysis'!$C120,'Data Repository Table'!$G:$G,'Economic Cost Analysis'!$D120,'Data Repository Table'!$H:$H,'Economic Cost Analysis'!$E120,'Data Repository Table'!$D:$D,'Economic Cost Analysis'!Q$115,'Data Repository Table'!$A:$A,"Financial Budget")</f>
        <v>476034.24514096242</v>
      </c>
      <c r="R183" s="61"/>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c r="A184" s="16" t="s">
        <v>58</v>
      </c>
      <c r="B184" s="16" t="s">
        <v>34</v>
      </c>
      <c r="C184" s="16" t="s">
        <v>44</v>
      </c>
      <c r="D184" s="16" t="s">
        <v>51</v>
      </c>
      <c r="E184" s="16" t="s">
        <v>53</v>
      </c>
      <c r="F184" s="61">
        <f>SUMIFS('Data Repository Table'!$J:$J,'Data Repository Table'!$C:$C,'Economic Cost Analysis'!$B121,'Data Repository Table'!$B:$B,'Economic Cost Analysis'!$C121,'Data Repository Table'!$G:$G,'Economic Cost Analysis'!$D121,'Data Repository Table'!$H:$H,'Economic Cost Analysis'!$E121,'Data Repository Table'!$D:$D,'Economic Cost Analysis'!F$115,'Data Repository Table'!$A:$A,"Financial Budget")</f>
        <v>221632.12385716435</v>
      </c>
      <c r="G184" s="61">
        <f>SUMIFS('Data Repository Table'!$J:$J,'Data Repository Table'!$C:$C,'Economic Cost Analysis'!$B121,'Data Repository Table'!$B:$B,'Economic Cost Analysis'!$C121,'Data Repository Table'!$G:$G,'Economic Cost Analysis'!$D121,'Data Repository Table'!$H:$H,'Economic Cost Analysis'!$E121,'Data Repository Table'!$D:$D,'Economic Cost Analysis'!G$115,'Data Repository Table'!$A:$A,"Financial Budget")</f>
        <v>298721.115169695</v>
      </c>
      <c r="H184" s="61">
        <f>SUMIFS('Data Repository Table'!$J:$J,'Data Repository Table'!$C:$C,'Economic Cost Analysis'!$B121,'Data Repository Table'!$B:$B,'Economic Cost Analysis'!$C121,'Data Repository Table'!$G:$G,'Economic Cost Analysis'!$D121,'Data Repository Table'!$H:$H,'Economic Cost Analysis'!$E121,'Data Repository Table'!$D:$D,'Economic Cost Analysis'!H$115,'Data Repository Table'!$A:$A,"Financial Budget")</f>
        <v>263980.61528681178</v>
      </c>
      <c r="I184" s="61">
        <f>SUMIFS('Data Repository Table'!$J:$J,'Data Repository Table'!$C:$C,'Economic Cost Analysis'!$B121,'Data Repository Table'!$B:$B,'Economic Cost Analysis'!$C121,'Data Repository Table'!$G:$G,'Economic Cost Analysis'!$D121,'Data Repository Table'!$H:$H,'Economic Cost Analysis'!$E121,'Data Repository Table'!$D:$D,'Economic Cost Analysis'!I$115,'Data Repository Table'!$A:$A,"Financial Budget")</f>
        <v>219795.94496150999</v>
      </c>
      <c r="J184" s="61">
        <f>SUMIFS('Data Repository Table'!$J:$J,'Data Repository Table'!$C:$C,'Economic Cost Analysis'!$B121,'Data Repository Table'!$B:$B,'Economic Cost Analysis'!$C121,'Data Repository Table'!$G:$G,'Economic Cost Analysis'!$D121,'Data Repository Table'!$H:$H,'Economic Cost Analysis'!$E121,'Data Repository Table'!$D:$D,'Economic Cost Analysis'!J$115,'Data Repository Table'!$A:$A,"Financial Budget")</f>
        <v>258222.34619527502</v>
      </c>
      <c r="K184" s="61">
        <f>SUMIFS('Data Repository Table'!$J:$J,'Data Repository Table'!$C:$C,'Economic Cost Analysis'!$B121,'Data Repository Table'!$B:$B,'Economic Cost Analysis'!$C121,'Data Repository Table'!$G:$G,'Economic Cost Analysis'!$D121,'Data Repository Table'!$H:$H,'Economic Cost Analysis'!$E121,'Data Repository Table'!$D:$D,'Economic Cost Analysis'!K$115,'Data Repository Table'!$A:$A,"Financial Budget")</f>
        <v>230372.47477350003</v>
      </c>
      <c r="L184" s="61">
        <f>SUMIFS('Data Repository Table'!$J:$J,'Data Repository Table'!$C:$C,'Economic Cost Analysis'!$B121,'Data Repository Table'!$B:$B,'Economic Cost Analysis'!$C121,'Data Repository Table'!$G:$G,'Economic Cost Analysis'!$D121,'Data Repository Table'!$H:$H,'Economic Cost Analysis'!$E121,'Data Repository Table'!$D:$D,'Economic Cost Analysis'!L$115,'Data Repository Table'!$A:$A,"Financial Budget")</f>
        <v>269842.36896287993</v>
      </c>
      <c r="M184" s="61">
        <f>SUMIFS('Data Repository Table'!$J:$J,'Data Repository Table'!$C:$C,'Economic Cost Analysis'!$B121,'Data Repository Table'!$B:$B,'Economic Cost Analysis'!$C121,'Data Repository Table'!$G:$G,'Economic Cost Analysis'!$D121,'Data Repository Table'!$H:$H,'Economic Cost Analysis'!$E121,'Data Repository Table'!$D:$D,'Economic Cost Analysis'!M$115,'Data Repository Table'!$A:$A,"Financial Budget")</f>
        <v>229486.43250580502</v>
      </c>
      <c r="N184" s="61">
        <f>SUMIFS('Data Repository Table'!$J:$J,'Data Repository Table'!$C:$C,'Economic Cost Analysis'!$B121,'Data Repository Table'!$B:$B,'Economic Cost Analysis'!$C121,'Data Repository Table'!$G:$G,'Economic Cost Analysis'!$D121,'Data Repository Table'!$H:$H,'Economic Cost Analysis'!$E121,'Data Repository Table'!$D:$D,'Economic Cost Analysis'!N$115,'Data Repository Table'!$A:$A,"Financial Budget")</f>
        <v>247771.36577484003</v>
      </c>
      <c r="O184" s="61">
        <f>SUMIFS('Data Repository Table'!$J:$J,'Data Repository Table'!$C:$C,'Economic Cost Analysis'!$B121,'Data Repository Table'!$B:$B,'Economic Cost Analysis'!$C121,'Data Repository Table'!$G:$G,'Economic Cost Analysis'!$D121,'Data Repository Table'!$H:$H,'Economic Cost Analysis'!$E121,'Data Repository Table'!$D:$D,'Economic Cost Analysis'!O$115,'Data Repository Table'!$A:$A,"Financial Budget")</f>
        <v>247653.76578579002</v>
      </c>
      <c r="P184" s="61">
        <f>SUMIFS('Data Repository Table'!$J:$J,'Data Repository Table'!$C:$C,'Economic Cost Analysis'!$B121,'Data Repository Table'!$B:$B,'Economic Cost Analysis'!$C121,'Data Repository Table'!$G:$G,'Economic Cost Analysis'!$D121,'Data Repository Table'!$H:$H,'Economic Cost Analysis'!$E121,'Data Repository Table'!$D:$D,'Economic Cost Analysis'!P$115,'Data Repository Table'!$A:$A,"Financial Budget")</f>
        <v>257537.95336406256</v>
      </c>
      <c r="Q184" s="61">
        <f>SUMIFS('Data Repository Table'!$J:$J,'Data Repository Table'!$C:$C,'Economic Cost Analysis'!$B121,'Data Repository Table'!$B:$B,'Economic Cost Analysis'!$C121,'Data Repository Table'!$G:$G,'Economic Cost Analysis'!$D121,'Data Repository Table'!$H:$H,'Economic Cost Analysis'!$E121,'Data Repository Table'!$D:$D,'Economic Cost Analysis'!Q$115,'Data Repository Table'!$A:$A,"Financial Budget")</f>
        <v>273028.52946296253</v>
      </c>
      <c r="R184" s="61"/>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c r="A185" s="16" t="s">
        <v>58</v>
      </c>
      <c r="B185" s="16" t="s">
        <v>34</v>
      </c>
      <c r="C185" s="16" t="s">
        <v>44</v>
      </c>
      <c r="D185" s="16" t="s">
        <v>51</v>
      </c>
      <c r="E185" s="16" t="s">
        <v>54</v>
      </c>
      <c r="F185" s="61">
        <f>SUMIFS('Data Repository Table'!$J:$J,'Data Repository Table'!$C:$C,'Economic Cost Analysis'!$B122,'Data Repository Table'!$B:$B,'Economic Cost Analysis'!$C122,'Data Repository Table'!$G:$G,'Economic Cost Analysis'!$D122,'Data Repository Table'!$H:$H,'Economic Cost Analysis'!$E122,'Data Repository Table'!$D:$D,'Economic Cost Analysis'!F$115,'Data Repository Table'!$A:$A,"Financial Budget")</f>
        <v>270317.51001272164</v>
      </c>
      <c r="G185" s="61">
        <f>SUMIFS('Data Repository Table'!$J:$J,'Data Repository Table'!$C:$C,'Economic Cost Analysis'!$B122,'Data Repository Table'!$B:$B,'Economic Cost Analysis'!$C122,'Data Repository Table'!$G:$G,'Economic Cost Analysis'!$D122,'Data Repository Table'!$H:$H,'Economic Cost Analysis'!$E122,'Data Repository Table'!$D:$D,'Economic Cost Analysis'!G$115,'Data Repository Table'!$A:$A,"Financial Budget")</f>
        <v>345609.90627034125</v>
      </c>
      <c r="H185" s="61">
        <f>SUMIFS('Data Repository Table'!$J:$J,'Data Repository Table'!$C:$C,'Economic Cost Analysis'!$B122,'Data Repository Table'!$B:$B,'Economic Cost Analysis'!$C122,'Data Repository Table'!$G:$G,'Economic Cost Analysis'!$D122,'Data Repository Table'!$H:$H,'Economic Cost Analysis'!$E122,'Data Repository Table'!$D:$D,'Economic Cost Analysis'!H$115,'Data Repository Table'!$A:$A,"Financial Budget")</f>
        <v>281982.65504614048</v>
      </c>
      <c r="I185" s="61">
        <f>SUMIFS('Data Repository Table'!$J:$J,'Data Repository Table'!$C:$C,'Economic Cost Analysis'!$B122,'Data Repository Table'!$B:$B,'Economic Cost Analysis'!$C122,'Data Repository Table'!$G:$G,'Economic Cost Analysis'!$D122,'Data Repository Table'!$H:$H,'Economic Cost Analysis'!$E122,'Data Repository Table'!$D:$D,'Economic Cost Analysis'!I$115,'Data Repository Table'!$A:$A,"Financial Budget")</f>
        <v>262525.43281191739</v>
      </c>
      <c r="J185" s="61">
        <f>SUMIFS('Data Repository Table'!$J:$J,'Data Repository Table'!$C:$C,'Economic Cost Analysis'!$B122,'Data Repository Table'!$B:$B,'Economic Cost Analysis'!$C122,'Data Repository Table'!$G:$G,'Economic Cost Analysis'!$D122,'Data Repository Table'!$H:$H,'Economic Cost Analysis'!$E122,'Data Repository Table'!$D:$D,'Economic Cost Analysis'!J$115,'Data Repository Table'!$A:$A,"Financial Budget")</f>
        <v>264530.39711157506</v>
      </c>
      <c r="K185" s="61">
        <f>SUMIFS('Data Repository Table'!$J:$J,'Data Repository Table'!$C:$C,'Economic Cost Analysis'!$B122,'Data Repository Table'!$B:$B,'Economic Cost Analysis'!$C122,'Data Repository Table'!$G:$G,'Economic Cost Analysis'!$D122,'Data Repository Table'!$H:$H,'Economic Cost Analysis'!$E122,'Data Repository Table'!$D:$D,'Economic Cost Analysis'!K$115,'Data Repository Table'!$A:$A,"Financial Budget")</f>
        <v>252866.98882554998</v>
      </c>
      <c r="L185" s="61">
        <f>SUMIFS('Data Repository Table'!$J:$J,'Data Repository Table'!$C:$C,'Economic Cost Analysis'!$B122,'Data Repository Table'!$B:$B,'Economic Cost Analysis'!$C122,'Data Repository Table'!$G:$G,'Economic Cost Analysis'!$D122,'Data Repository Table'!$H:$H,'Economic Cost Analysis'!$E122,'Data Repository Table'!$D:$D,'Economic Cost Analysis'!L$115,'Data Repository Table'!$A:$A,"Financial Budget")</f>
        <v>306190.89609723992</v>
      </c>
      <c r="M185" s="61">
        <f>SUMIFS('Data Repository Table'!$J:$J,'Data Repository Table'!$C:$C,'Economic Cost Analysis'!$B122,'Data Repository Table'!$B:$B,'Economic Cost Analysis'!$C122,'Data Repository Table'!$G:$G,'Economic Cost Analysis'!$D122,'Data Repository Table'!$H:$H,'Economic Cost Analysis'!$E122,'Data Repository Table'!$D:$D,'Economic Cost Analysis'!M$115,'Data Repository Table'!$A:$A,"Financial Budget")</f>
        <v>271830.070734885</v>
      </c>
      <c r="N185" s="61">
        <f>SUMIFS('Data Repository Table'!$J:$J,'Data Repository Table'!$C:$C,'Economic Cost Analysis'!$B122,'Data Repository Table'!$B:$B,'Economic Cost Analysis'!$C122,'Data Repository Table'!$G:$G,'Economic Cost Analysis'!$D122,'Data Repository Table'!$H:$H,'Economic Cost Analysis'!$E122,'Data Repository Table'!$D:$D,'Economic Cost Analysis'!N$115,'Data Repository Table'!$A:$A,"Financial Budget")</f>
        <v>271101.39427444007</v>
      </c>
      <c r="O185" s="61">
        <f>SUMIFS('Data Repository Table'!$J:$J,'Data Repository Table'!$C:$C,'Economic Cost Analysis'!$B122,'Data Repository Table'!$B:$B,'Economic Cost Analysis'!$C122,'Data Repository Table'!$G:$G,'Economic Cost Analysis'!$D122,'Data Repository Table'!$H:$H,'Economic Cost Analysis'!$E122,'Data Repository Table'!$D:$D,'Economic Cost Analysis'!O$115,'Data Repository Table'!$A:$A,"Financial Budget")</f>
        <v>274351.7614925587</v>
      </c>
      <c r="P185" s="61">
        <f>SUMIFS('Data Repository Table'!$J:$J,'Data Repository Table'!$C:$C,'Economic Cost Analysis'!$B122,'Data Repository Table'!$B:$B,'Economic Cost Analysis'!$C122,'Data Repository Table'!$G:$G,'Economic Cost Analysis'!$D122,'Data Repository Table'!$H:$H,'Economic Cost Analysis'!$E122,'Data Repository Table'!$D:$D,'Economic Cost Analysis'!P$115,'Data Repository Table'!$A:$A,"Financial Budget")</f>
        <v>294826.72073953127</v>
      </c>
      <c r="Q185" s="61">
        <f>SUMIFS('Data Repository Table'!$J:$J,'Data Repository Table'!$C:$C,'Economic Cost Analysis'!$B122,'Data Repository Table'!$B:$B,'Economic Cost Analysis'!$C122,'Data Repository Table'!$G:$G,'Economic Cost Analysis'!$D122,'Data Repository Table'!$H:$H,'Economic Cost Analysis'!$E122,'Data Repository Table'!$D:$D,'Economic Cost Analysis'!Q$115,'Data Repository Table'!$A:$A,"Financial Budget")</f>
        <v>340841.04228242871</v>
      </c>
      <c r="R185" s="61"/>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c r="A186" s="16" t="s">
        <v>58</v>
      </c>
      <c r="B186" s="16" t="s">
        <v>34</v>
      </c>
      <c r="C186" s="16" t="s">
        <v>44</v>
      </c>
      <c r="D186" s="16" t="s">
        <v>51</v>
      </c>
      <c r="E186" s="16" t="s">
        <v>55</v>
      </c>
      <c r="F186" s="61">
        <f>SUMIFS('Data Repository Table'!$J:$J,'Data Repository Table'!$C:$C,'Economic Cost Analysis'!$B123,'Data Repository Table'!$B:$B,'Economic Cost Analysis'!$C123,'Data Repository Table'!$G:$G,'Economic Cost Analysis'!$D123,'Data Repository Table'!$H:$H,'Economic Cost Analysis'!$E123,'Data Repository Table'!$D:$D,'Economic Cost Analysis'!F$115,'Data Repository Table'!$A:$A,"Financial Budget")</f>
        <v>186895.31347357444</v>
      </c>
      <c r="G186" s="61">
        <f>SUMIFS('Data Repository Table'!$J:$J,'Data Repository Table'!$C:$C,'Economic Cost Analysis'!$B123,'Data Repository Table'!$B:$B,'Economic Cost Analysis'!$C123,'Data Repository Table'!$G:$G,'Economic Cost Analysis'!$D123,'Data Repository Table'!$H:$H,'Economic Cost Analysis'!$E123,'Data Repository Table'!$D:$D,'Economic Cost Analysis'!G$115,'Data Repository Table'!$A:$A,"Financial Budget")</f>
        <v>232460.33937309752</v>
      </c>
      <c r="H186" s="61">
        <f>SUMIFS('Data Repository Table'!$J:$J,'Data Repository Table'!$C:$C,'Economic Cost Analysis'!$B123,'Data Repository Table'!$B:$B,'Economic Cost Analysis'!$C123,'Data Repository Table'!$G:$G,'Economic Cost Analysis'!$D123,'Data Repository Table'!$H:$H,'Economic Cost Analysis'!$E123,'Data Repository Table'!$D:$D,'Economic Cost Analysis'!H$115,'Data Repository Table'!$A:$A,"Financial Budget")</f>
        <v>196800.64514333947</v>
      </c>
      <c r="I186" s="61">
        <f>SUMIFS('Data Repository Table'!$J:$J,'Data Repository Table'!$C:$C,'Economic Cost Analysis'!$B123,'Data Repository Table'!$B:$B,'Economic Cost Analysis'!$C123,'Data Repository Table'!$G:$G,'Economic Cost Analysis'!$D123,'Data Repository Table'!$H:$H,'Economic Cost Analysis'!$E123,'Data Repository Table'!$D:$D,'Economic Cost Analysis'!I$115,'Data Repository Table'!$A:$A,"Financial Budget")</f>
        <v>175238.87213904748</v>
      </c>
      <c r="J186" s="61">
        <f>SUMIFS('Data Repository Table'!$J:$J,'Data Repository Table'!$C:$C,'Economic Cost Analysis'!$B123,'Data Repository Table'!$B:$B,'Economic Cost Analysis'!$C123,'Data Repository Table'!$G:$G,'Economic Cost Analysis'!$D123,'Data Repository Table'!$H:$H,'Economic Cost Analysis'!$E123,'Data Repository Table'!$D:$D,'Economic Cost Analysis'!J$115,'Data Repository Table'!$A:$A,"Financial Budget")</f>
        <v>184271.68199002498</v>
      </c>
      <c r="K186" s="61">
        <f>SUMIFS('Data Repository Table'!$J:$J,'Data Repository Table'!$C:$C,'Economic Cost Analysis'!$B123,'Data Repository Table'!$B:$B,'Economic Cost Analysis'!$C123,'Data Repository Table'!$G:$G,'Economic Cost Analysis'!$D123,'Data Repository Table'!$H:$H,'Economic Cost Analysis'!$E123,'Data Repository Table'!$D:$D,'Economic Cost Analysis'!K$115,'Data Repository Table'!$A:$A,"Financial Budget")</f>
        <v>182465.61649890002</v>
      </c>
      <c r="L186" s="61">
        <f>SUMIFS('Data Repository Table'!$J:$J,'Data Repository Table'!$C:$C,'Economic Cost Analysis'!$B123,'Data Repository Table'!$B:$B,'Economic Cost Analysis'!$C123,'Data Repository Table'!$G:$G,'Economic Cost Analysis'!$D123,'Data Repository Table'!$H:$H,'Economic Cost Analysis'!$E123,'Data Repository Table'!$D:$D,'Economic Cost Analysis'!L$115,'Data Repository Table'!$A:$A,"Financial Budget")</f>
        <v>235865.21106119995</v>
      </c>
      <c r="M186" s="61">
        <f>SUMIFS('Data Repository Table'!$J:$J,'Data Repository Table'!$C:$C,'Economic Cost Analysis'!$B123,'Data Repository Table'!$B:$B,'Economic Cost Analysis'!$C123,'Data Repository Table'!$G:$G,'Economic Cost Analysis'!$D123,'Data Repository Table'!$H:$H,'Economic Cost Analysis'!$E123,'Data Repository Table'!$D:$D,'Economic Cost Analysis'!M$115,'Data Repository Table'!$A:$A,"Financial Budget")</f>
        <v>184781.07299609997</v>
      </c>
      <c r="N186" s="61">
        <f>SUMIFS('Data Repository Table'!$J:$J,'Data Repository Table'!$C:$C,'Economic Cost Analysis'!$B123,'Data Repository Table'!$B:$B,'Economic Cost Analysis'!$C123,'Data Repository Table'!$G:$G,'Economic Cost Analysis'!$D123,'Data Repository Table'!$H:$H,'Economic Cost Analysis'!$E123,'Data Repository Table'!$D:$D,'Economic Cost Analysis'!N$115,'Data Repository Table'!$A:$A,"Financial Budget")</f>
        <v>187904.12488512002</v>
      </c>
      <c r="O186" s="61">
        <f>SUMIFS('Data Repository Table'!$J:$J,'Data Repository Table'!$C:$C,'Economic Cost Analysis'!$B123,'Data Repository Table'!$B:$B,'Economic Cost Analysis'!$C123,'Data Repository Table'!$G:$G,'Economic Cost Analysis'!$D123,'Data Repository Table'!$H:$H,'Economic Cost Analysis'!$E123,'Data Repository Table'!$D:$D,'Economic Cost Analysis'!O$115,'Data Repository Table'!$A:$A,"Financial Budget")</f>
        <v>191788.36157754</v>
      </c>
      <c r="P186" s="61">
        <f>SUMIFS('Data Repository Table'!$J:$J,'Data Repository Table'!$C:$C,'Economic Cost Analysis'!$B123,'Data Repository Table'!$B:$B,'Economic Cost Analysis'!$C123,'Data Repository Table'!$G:$G,'Economic Cost Analysis'!$D123,'Data Repository Table'!$H:$H,'Economic Cost Analysis'!$E123,'Data Repository Table'!$D:$D,'Economic Cost Analysis'!P$115,'Data Repository Table'!$A:$A,"Financial Budget")</f>
        <v>189293.90636625001</v>
      </c>
      <c r="Q186" s="61">
        <f>SUMIFS('Data Repository Table'!$J:$J,'Data Repository Table'!$C:$C,'Economic Cost Analysis'!$B123,'Data Repository Table'!$B:$B,'Economic Cost Analysis'!$C123,'Data Repository Table'!$G:$G,'Economic Cost Analysis'!$D123,'Data Repository Table'!$H:$H,'Economic Cost Analysis'!$E123,'Data Repository Table'!$D:$D,'Economic Cost Analysis'!Q$115,'Data Repository Table'!$A:$A,"Financial Budget")</f>
        <v>230880.88355771248</v>
      </c>
      <c r="R186" s="61"/>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c r="A187" s="16" t="s">
        <v>58</v>
      </c>
      <c r="B187" s="16" t="s">
        <v>34</v>
      </c>
      <c r="C187" s="16" t="s">
        <v>44</v>
      </c>
      <c r="D187" s="16" t="s">
        <v>56</v>
      </c>
      <c r="E187" s="16" t="s">
        <v>57</v>
      </c>
      <c r="F187" s="61">
        <f>SUMIFS('Data Repository Table'!$J:$J,'Data Repository Table'!$C:$C,'Economic Cost Analysis'!$B124,'Data Repository Table'!$B:$B,'Economic Cost Analysis'!$C124,'Data Repository Table'!$G:$G,'Economic Cost Analysis'!$D124,'Data Repository Table'!$H:$H,'Economic Cost Analysis'!$E124,'Data Repository Table'!$D:$D,'Economic Cost Analysis'!F$115,'Data Repository Table'!$A:$A,"Financial Budget")</f>
        <v>1207341.5441326213</v>
      </c>
      <c r="G187" s="61">
        <f>SUMIFS('Data Repository Table'!$J:$J,'Data Repository Table'!$C:$C,'Economic Cost Analysis'!$B124,'Data Repository Table'!$B:$B,'Economic Cost Analysis'!$C124,'Data Repository Table'!$G:$G,'Economic Cost Analysis'!$D124,'Data Repository Table'!$H:$H,'Economic Cost Analysis'!$E124,'Data Repository Table'!$D:$D,'Economic Cost Analysis'!G$115,'Data Repository Table'!$A:$A,"Financial Budget")</f>
        <v>1627559.0630120938</v>
      </c>
      <c r="H187" s="61">
        <f>SUMIFS('Data Repository Table'!$J:$J,'Data Repository Table'!$C:$C,'Economic Cost Analysis'!$B124,'Data Repository Table'!$B:$B,'Economic Cost Analysis'!$C124,'Data Repository Table'!$G:$G,'Economic Cost Analysis'!$D124,'Data Repository Table'!$H:$H,'Economic Cost Analysis'!$E124,'Data Repository Table'!$D:$D,'Economic Cost Analysis'!H$115,'Data Repository Table'!$A:$A,"Financial Budget")</f>
        <v>1247278.3501437153</v>
      </c>
      <c r="I187" s="61">
        <f>SUMIFS('Data Repository Table'!$J:$J,'Data Repository Table'!$C:$C,'Economic Cost Analysis'!$B124,'Data Repository Table'!$B:$B,'Economic Cost Analysis'!$C124,'Data Repository Table'!$G:$G,'Economic Cost Analysis'!$D124,'Data Repository Table'!$H:$H,'Economic Cost Analysis'!$E124,'Data Repository Table'!$D:$D,'Economic Cost Analysis'!I$115,'Data Repository Table'!$A:$A,"Financial Budget")</f>
        <v>1189437.4296213749</v>
      </c>
      <c r="J187" s="61">
        <f>SUMIFS('Data Repository Table'!$J:$J,'Data Repository Table'!$C:$C,'Economic Cost Analysis'!$B124,'Data Repository Table'!$B:$B,'Economic Cost Analysis'!$C124,'Data Repository Table'!$G:$G,'Economic Cost Analysis'!$D124,'Data Repository Table'!$H:$H,'Economic Cost Analysis'!$E124,'Data Repository Table'!$D:$D,'Economic Cost Analysis'!J$115,'Data Repository Table'!$A:$A,"Financial Budget")</f>
        <v>1196568.3584903125</v>
      </c>
      <c r="K187" s="61">
        <f>SUMIFS('Data Repository Table'!$J:$J,'Data Repository Table'!$C:$C,'Economic Cost Analysis'!$B124,'Data Repository Table'!$B:$B,'Economic Cost Analysis'!$C124,'Data Repository Table'!$G:$G,'Economic Cost Analysis'!$D124,'Data Repository Table'!$H:$H,'Economic Cost Analysis'!$E124,'Data Repository Table'!$D:$D,'Economic Cost Analysis'!K$115,'Data Repository Table'!$A:$A,"Financial Budget")</f>
        <v>1176117.3688343752</v>
      </c>
      <c r="L187" s="61">
        <f>SUMIFS('Data Repository Table'!$J:$J,'Data Repository Table'!$C:$C,'Economic Cost Analysis'!$B124,'Data Repository Table'!$B:$B,'Economic Cost Analysis'!$C124,'Data Repository Table'!$G:$G,'Economic Cost Analysis'!$D124,'Data Repository Table'!$H:$H,'Economic Cost Analysis'!$E124,'Data Repository Table'!$D:$D,'Economic Cost Analysis'!L$115,'Data Repository Table'!$A:$A,"Financial Budget")</f>
        <v>1565368.1883344997</v>
      </c>
      <c r="M187" s="61">
        <f>SUMIFS('Data Repository Table'!$J:$J,'Data Repository Table'!$C:$C,'Economic Cost Analysis'!$B124,'Data Repository Table'!$B:$B,'Economic Cost Analysis'!$C124,'Data Repository Table'!$G:$G,'Economic Cost Analysis'!$D124,'Data Repository Table'!$H:$H,'Economic Cost Analysis'!$E124,'Data Repository Table'!$D:$D,'Economic Cost Analysis'!M$115,'Data Repository Table'!$A:$A,"Financial Budget")</f>
        <v>1227442.7809998749</v>
      </c>
      <c r="N187" s="61">
        <f>SUMIFS('Data Repository Table'!$J:$J,'Data Repository Table'!$C:$C,'Economic Cost Analysis'!$B124,'Data Repository Table'!$B:$B,'Economic Cost Analysis'!$C124,'Data Repository Table'!$G:$G,'Economic Cost Analysis'!$D124,'Data Repository Table'!$H:$H,'Economic Cost Analysis'!$E124,'Data Repository Table'!$D:$D,'Economic Cost Analysis'!N$115,'Data Repository Table'!$A:$A,"Financial Budget")</f>
        <v>1290433.7858775002</v>
      </c>
      <c r="O187" s="61">
        <f>SUMIFS('Data Repository Table'!$J:$J,'Data Repository Table'!$C:$C,'Economic Cost Analysis'!$B124,'Data Repository Table'!$B:$B,'Economic Cost Analysis'!$C124,'Data Repository Table'!$G:$G,'Economic Cost Analysis'!$D124,'Data Repository Table'!$H:$H,'Economic Cost Analysis'!$E124,'Data Repository Table'!$D:$D,'Economic Cost Analysis'!O$115,'Data Repository Table'!$A:$A,"Financial Budget")</f>
        <v>1298308.3953839999</v>
      </c>
      <c r="P187" s="61">
        <f>SUMIFS('Data Repository Table'!$J:$J,'Data Repository Table'!$C:$C,'Economic Cost Analysis'!$B124,'Data Repository Table'!$B:$B,'Economic Cost Analysis'!$C124,'Data Repository Table'!$G:$G,'Economic Cost Analysis'!$D124,'Data Repository Table'!$H:$H,'Economic Cost Analysis'!$E124,'Data Repository Table'!$D:$D,'Economic Cost Analysis'!P$115,'Data Repository Table'!$A:$A,"Financial Budget")</f>
        <v>1344373.5269335939</v>
      </c>
      <c r="Q187" s="61">
        <f>SUMIFS('Data Repository Table'!$J:$J,'Data Repository Table'!$C:$C,'Economic Cost Analysis'!$B124,'Data Repository Table'!$B:$B,'Economic Cost Analysis'!$C124,'Data Repository Table'!$G:$G,'Economic Cost Analysis'!$D124,'Data Repository Table'!$H:$H,'Economic Cost Analysis'!$E124,'Data Repository Table'!$D:$D,'Economic Cost Analysis'!Q$115,'Data Repository Table'!$A:$A,"Financial Budget")</f>
        <v>1507227.5892764062</v>
      </c>
      <c r="R187" s="61"/>
      <c r="S187" s="17"/>
      <c r="T187" s="17"/>
      <c r="U187" s="17"/>
      <c r="V187" s="17"/>
      <c r="W187" s="17"/>
      <c r="X187" s="17"/>
      <c r="Y187" s="17"/>
      <c r="Z187" s="17"/>
      <c r="AA187" s="17"/>
      <c r="AB187" s="17"/>
      <c r="AC187" s="17"/>
      <c r="AD187" s="17"/>
      <c r="AE187" s="17"/>
      <c r="AF187" s="17"/>
      <c r="AG187" s="17"/>
      <c r="AH187" s="17"/>
      <c r="AI187" s="17"/>
      <c r="AJ187" s="17"/>
      <c r="AK187" s="17"/>
      <c r="AL187" s="17"/>
    </row>
    <row r="188" spans="1:38" ht="14.25" customHeight="1">
      <c r="A188" s="16" t="s">
        <v>62</v>
      </c>
      <c r="B188" s="16" t="s">
        <v>34</v>
      </c>
      <c r="C188" s="16"/>
      <c r="D188" s="16"/>
      <c r="E188" s="16"/>
      <c r="F188" s="15">
        <f>SUMIFS('Data Repository Table'!$J:$J,'Data Repository Table'!$C:$C,'Economic Cost Analysis'!$B117,'Data Repository Table'!$D:$D,'Economic Cost Analysis'!F$115,'Data Repository Table'!$A:$A, "Water Production Budget")</f>
        <v>171.933291</v>
      </c>
      <c r="G188" s="15">
        <f>SUMIFS('Data Repository Table'!$J:$J,'Data Repository Table'!$C:$C,'Economic Cost Analysis'!$B117,'Data Repository Table'!$D:$D,'Economic Cost Analysis'!G$115,'Data Repository Table'!$A:$A, "Water Production Budget")</f>
        <v>185.44394299999999</v>
      </c>
      <c r="H188" s="15">
        <f>SUMIFS('Data Repository Table'!$J:$J,'Data Repository Table'!$C:$C,'Economic Cost Analysis'!$B117,'Data Repository Table'!$D:$D,'Economic Cost Analysis'!H$115,'Data Repository Table'!$A:$A, "Water Production Budget")</f>
        <v>186.77365699999999</v>
      </c>
      <c r="I188" s="15">
        <f>SUMIFS('Data Repository Table'!$J:$J,'Data Repository Table'!$C:$C,'Economic Cost Analysis'!$B117,'Data Repository Table'!$D:$D,'Economic Cost Analysis'!I$115,'Data Repository Table'!$A:$A, "Water Production Budget")</f>
        <v>190.54109299999999</v>
      </c>
      <c r="J188" s="15">
        <f>SUMIFS('Data Repository Table'!$J:$J,'Data Repository Table'!$C:$C,'Economic Cost Analysis'!$B117,'Data Repository Table'!$D:$D,'Economic Cost Analysis'!J$115,'Data Repository Table'!$A:$A, "Water Production Budget")</f>
        <v>95.096062000000003</v>
      </c>
      <c r="K188" s="15">
        <f>SUMIFS('Data Repository Table'!$J:$J,'Data Repository Table'!$C:$C,'Economic Cost Analysis'!$B117,'Data Repository Table'!$D:$D,'Economic Cost Analysis'!K$115,'Data Repository Table'!$A:$A, "Water Production Budget")</f>
        <v>184.30685299999999</v>
      </c>
      <c r="L188" s="15">
        <f>SUMIFS('Data Repository Table'!$J:$J,'Data Repository Table'!$C:$C,'Economic Cost Analysis'!$B117,'Data Repository Table'!$D:$D,'Economic Cost Analysis'!L$115,'Data Repository Table'!$A:$A, "Water Production Budget")</f>
        <v>181.90143900000001</v>
      </c>
      <c r="M188" s="15">
        <f>SUMIFS('Data Repository Table'!$J:$J,'Data Repository Table'!$C:$C,'Economic Cost Analysis'!$B117,'Data Repository Table'!$D:$D,'Economic Cost Analysis'!M$115,'Data Repository Table'!$A:$A, "Water Production Budget")</f>
        <v>149.58676500000001</v>
      </c>
      <c r="N188" s="15">
        <f>SUMIFS('Data Repository Table'!$J:$J,'Data Repository Table'!$C:$C,'Economic Cost Analysis'!$B117,'Data Repository Table'!$D:$D,'Economic Cost Analysis'!N$115,'Data Repository Table'!$A:$A, "Water Production Budget")</f>
        <v>181.40367599999999</v>
      </c>
      <c r="O188" s="15">
        <f>SUMIFS('Data Repository Table'!$J:$J,'Data Repository Table'!$C:$C,'Economic Cost Analysis'!$B117,'Data Repository Table'!$D:$D,'Economic Cost Analysis'!O$115,'Data Repository Table'!$A:$A, "Water Production Budget")</f>
        <v>171.057864</v>
      </c>
      <c r="P188" s="15">
        <f>SUMIFS('Data Repository Table'!$J:$J,'Data Repository Table'!$C:$C,'Economic Cost Analysis'!$B117,'Data Repository Table'!$D:$D,'Economic Cost Analysis'!P$115,'Data Repository Table'!$A:$A, "Water Production Budget")</f>
        <v>165.28699900000001</v>
      </c>
      <c r="Q188" s="15">
        <f>SUMIFS('Data Repository Table'!$J:$J,'Data Repository Table'!$C:$C,'Economic Cost Analysis'!$B117,'Data Repository Table'!$D:$D,'Economic Cost Analysis'!Q$115,'Data Repository Table'!$A:$A, "Water Production Budget")</f>
        <v>149.50871699999999</v>
      </c>
      <c r="R188" s="15"/>
      <c r="S188" s="17"/>
      <c r="T188" s="17"/>
      <c r="U188" s="17"/>
      <c r="V188" s="17"/>
      <c r="W188" s="17"/>
      <c r="X188" s="17"/>
      <c r="Y188" s="17"/>
      <c r="Z188" s="17"/>
      <c r="AA188" s="17"/>
      <c r="AB188" s="17"/>
      <c r="AC188" s="17"/>
      <c r="AD188" s="17"/>
      <c r="AE188" s="17"/>
      <c r="AF188" s="17"/>
      <c r="AG188" s="17"/>
      <c r="AH188" s="17"/>
      <c r="AI188" s="17"/>
      <c r="AJ188" s="17"/>
      <c r="AK188" s="17"/>
      <c r="AL188" s="17"/>
    </row>
    <row r="189" spans="1:38" ht="14.25" customHeight="1">
      <c r="A189" s="176"/>
      <c r="B189" s="177"/>
      <c r="C189" s="65"/>
      <c r="D189" s="178" t="s">
        <v>122</v>
      </c>
      <c r="E189" s="177"/>
      <c r="F189" s="70">
        <f>SUM(F126-G22)</f>
        <v>4.8471382971897938</v>
      </c>
      <c r="G189" s="70">
        <f t="shared" ref="G189:Q189" si="15">SUM(G126-H22)</f>
        <v>5.3566993734484605</v>
      </c>
      <c r="H189" s="70">
        <f t="shared" si="15"/>
        <v>3.9534101236065915</v>
      </c>
      <c r="I189" s="70">
        <f t="shared" si="15"/>
        <v>3.7212213697655692</v>
      </c>
      <c r="J189" s="70">
        <f t="shared" si="15"/>
        <v>8.1451328377675907</v>
      </c>
      <c r="K189" s="70">
        <f t="shared" si="15"/>
        <v>3.7940227839844454</v>
      </c>
      <c r="L189" s="70">
        <f t="shared" si="15"/>
        <v>0.72110591736387164</v>
      </c>
      <c r="M189" s="70">
        <f t="shared" si="15"/>
        <v>0.81499136066538469</v>
      </c>
      <c r="N189" s="70">
        <f t="shared" si="15"/>
        <v>1.2725869182581597</v>
      </c>
      <c r="O189" s="70">
        <f t="shared" si="15"/>
        <v>0.43165987432562858</v>
      </c>
      <c r="P189" s="70">
        <f t="shared" si="15"/>
        <v>0.83541786081942959</v>
      </c>
      <c r="Q189" s="70">
        <f t="shared" si="15"/>
        <v>-2.1348548933670628</v>
      </c>
      <c r="R189" s="70"/>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c r="A190" s="81"/>
      <c r="B190" s="17"/>
      <c r="C190" s="81"/>
      <c r="D190" s="82"/>
      <c r="E190" s="83"/>
      <c r="F190" s="61"/>
      <c r="G190" s="61"/>
      <c r="H190" s="61"/>
      <c r="I190" s="61"/>
      <c r="J190" s="61"/>
      <c r="K190" s="61"/>
      <c r="L190" s="61"/>
      <c r="M190" s="61"/>
      <c r="N190" s="61"/>
      <c r="O190" s="61"/>
      <c r="P190" s="61"/>
      <c r="Q190" s="61"/>
      <c r="R190" s="61"/>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c r="A191" s="42" t="s">
        <v>124</v>
      </c>
      <c r="B191" s="17"/>
      <c r="C191" s="17"/>
      <c r="D191" s="17"/>
      <c r="E191" s="17"/>
      <c r="F191" s="7"/>
      <c r="G191" s="7"/>
      <c r="H191" s="7"/>
      <c r="I191" s="7"/>
      <c r="J191" s="7"/>
      <c r="K191" s="7"/>
      <c r="L191" s="7"/>
      <c r="M191" s="7"/>
      <c r="N191" s="7"/>
      <c r="O191" s="7"/>
      <c r="P191" s="7"/>
      <c r="Q191" s="7"/>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c r="A192" s="37" t="s">
        <v>2</v>
      </c>
      <c r="B192" s="37" t="s">
        <v>6</v>
      </c>
      <c r="C192" s="37" t="s">
        <v>101</v>
      </c>
      <c r="D192" s="37" t="s">
        <v>45</v>
      </c>
      <c r="E192" s="37" t="s">
        <v>102</v>
      </c>
      <c r="F192" s="56">
        <v>41456</v>
      </c>
      <c r="G192" s="56">
        <v>41487</v>
      </c>
      <c r="H192" s="56">
        <v>41518</v>
      </c>
      <c r="I192" s="56">
        <v>41548</v>
      </c>
      <c r="J192" s="56">
        <v>41579</v>
      </c>
      <c r="K192" s="56">
        <v>41609</v>
      </c>
      <c r="L192" s="56">
        <v>41640</v>
      </c>
      <c r="M192" s="56">
        <v>41671</v>
      </c>
      <c r="N192" s="56">
        <v>41699</v>
      </c>
      <c r="O192" s="56">
        <v>41730</v>
      </c>
      <c r="P192" s="56">
        <v>41760</v>
      </c>
      <c r="Q192" s="56">
        <v>41791</v>
      </c>
      <c r="R192" s="7"/>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c r="A193" s="37"/>
      <c r="B193" s="37"/>
      <c r="C193" s="37"/>
      <c r="D193" s="48"/>
      <c r="E193" s="74"/>
      <c r="F193" s="74"/>
      <c r="G193" s="74"/>
      <c r="H193" s="74"/>
      <c r="I193" s="74"/>
      <c r="J193" s="74"/>
      <c r="K193" s="74"/>
      <c r="L193" s="74"/>
      <c r="M193" s="74"/>
      <c r="N193" s="74"/>
      <c r="O193" s="74"/>
      <c r="P193" s="74"/>
      <c r="Q193" s="74"/>
      <c r="R193" s="34" t="s">
        <v>103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c r="A194" s="16" t="s">
        <v>58</v>
      </c>
      <c r="B194" s="16" t="s">
        <v>42</v>
      </c>
      <c r="C194" s="16" t="s">
        <v>44</v>
      </c>
      <c r="D194" s="16" t="s">
        <v>46</v>
      </c>
      <c r="E194" s="16" t="s">
        <v>47</v>
      </c>
      <c r="F194" s="61">
        <f>SUMIFS('Data Repository Table'!$J:$J,'Data Repository Table'!$C:$C,'Economic Cost Analysis'!$B130,'Data Repository Table'!$B:$B,'Economic Cost Analysis'!$C130,'Data Repository Table'!$G:$G,'Economic Cost Analysis'!$D130,'Data Repository Table'!$H:$H,'Economic Cost Analysis'!$E130,'Data Repository Table'!$D:$D,'Economic Cost Analysis'!F$128,'Data Repository Table'!$A:$A,"Financial Budget")</f>
        <v>4118100.0493550403</v>
      </c>
      <c r="G194" s="61">
        <f>SUMIFS('Data Repository Table'!$J:$J,'Data Repository Table'!$C:$C,'Economic Cost Analysis'!$B130,'Data Repository Table'!$B:$B,'Economic Cost Analysis'!$C130,'Data Repository Table'!$G:$G,'Economic Cost Analysis'!$D130,'Data Repository Table'!$H:$H,'Economic Cost Analysis'!$E130,'Data Repository Table'!$D:$D,'Economic Cost Analysis'!G$128,'Data Repository Table'!$A:$A,"Financial Budget")</f>
        <v>4507082.5661568008</v>
      </c>
      <c r="H194" s="61">
        <f>SUMIFS('Data Repository Table'!$J:$J,'Data Repository Table'!$C:$C,'Economic Cost Analysis'!$B130,'Data Repository Table'!$B:$B,'Economic Cost Analysis'!$C130,'Data Repository Table'!$G:$G,'Economic Cost Analysis'!$D130,'Data Repository Table'!$H:$H,'Economic Cost Analysis'!$E130,'Data Repository Table'!$D:$D,'Economic Cost Analysis'!H$128,'Data Repository Table'!$A:$A,"Financial Budget")</f>
        <v>4703409.2060524803</v>
      </c>
      <c r="I194" s="61">
        <f>SUMIFS('Data Repository Table'!$J:$J,'Data Repository Table'!$C:$C,'Economic Cost Analysis'!$B130,'Data Repository Table'!$B:$B,'Economic Cost Analysis'!$C130,'Data Repository Table'!$G:$G,'Economic Cost Analysis'!$D130,'Data Repository Table'!$H:$H,'Economic Cost Analysis'!$E130,'Data Repository Table'!$D:$D,'Economic Cost Analysis'!I$128,'Data Repository Table'!$A:$A,"Financial Budget")</f>
        <v>6020479.2997298883</v>
      </c>
      <c r="J194" s="61">
        <f>SUMIFS('Data Repository Table'!$J:$J,'Data Repository Table'!$C:$C,'Economic Cost Analysis'!$B130,'Data Repository Table'!$B:$B,'Economic Cost Analysis'!$C130,'Data Repository Table'!$G:$G,'Economic Cost Analysis'!$D130,'Data Repository Table'!$H:$H,'Economic Cost Analysis'!$E130,'Data Repository Table'!$D:$D,'Economic Cost Analysis'!J$128,'Data Repository Table'!$A:$A,"Financial Budget")</f>
        <v>6461172.5917462073</v>
      </c>
      <c r="K194" s="61">
        <f>SUMIFS('Data Repository Table'!$J:$J,'Data Repository Table'!$C:$C,'Economic Cost Analysis'!$B130,'Data Repository Table'!$B:$B,'Economic Cost Analysis'!$C130,'Data Repository Table'!$G:$G,'Economic Cost Analysis'!$D130,'Data Repository Table'!$H:$H,'Economic Cost Analysis'!$E130,'Data Repository Table'!$D:$D,'Economic Cost Analysis'!K$128,'Data Repository Table'!$A:$A,"Financial Budget")</f>
        <v>3399470.2212770889</v>
      </c>
      <c r="L194" s="61">
        <f>SUMIFS('Data Repository Table'!$J:$J,'Data Repository Table'!$C:$C,'Economic Cost Analysis'!$B130,'Data Repository Table'!$B:$B,'Economic Cost Analysis'!$C130,'Data Repository Table'!$G:$G,'Economic Cost Analysis'!$D130,'Data Repository Table'!$H:$H,'Economic Cost Analysis'!$E130,'Data Repository Table'!$D:$D,'Economic Cost Analysis'!L$128,'Data Repository Table'!$A:$A,"Financial Budget")</f>
        <v>3168116.576105712</v>
      </c>
      <c r="M194" s="61">
        <f>SUMIFS('Data Repository Table'!$J:$J,'Data Repository Table'!$C:$C,'Economic Cost Analysis'!$B130,'Data Repository Table'!$B:$B,'Economic Cost Analysis'!$C130,'Data Repository Table'!$G:$G,'Economic Cost Analysis'!$D130,'Data Repository Table'!$H:$H,'Economic Cost Analysis'!$E130,'Data Repository Table'!$D:$D,'Economic Cost Analysis'!M$128,'Data Repository Table'!$A:$A,"Financial Budget")</f>
        <v>3601517.3685167041</v>
      </c>
      <c r="N194" s="61">
        <f>SUMIFS('Data Repository Table'!$J:$J,'Data Repository Table'!$C:$C,'Economic Cost Analysis'!$B130,'Data Repository Table'!$B:$B,'Economic Cost Analysis'!$C130,'Data Repository Table'!$G:$G,'Economic Cost Analysis'!$D130,'Data Repository Table'!$H:$H,'Economic Cost Analysis'!$E130,'Data Repository Table'!$D:$D,'Economic Cost Analysis'!N$128,'Data Repository Table'!$A:$A,"Financial Budget")</f>
        <v>3449559.2207462396</v>
      </c>
      <c r="O194" s="61">
        <f>SUMIFS('Data Repository Table'!$J:$J,'Data Repository Table'!$C:$C,'Economic Cost Analysis'!$B130,'Data Repository Table'!$B:$B,'Economic Cost Analysis'!$C130,'Data Repository Table'!$G:$G,'Economic Cost Analysis'!$D130,'Data Repository Table'!$H:$H,'Economic Cost Analysis'!$E130,'Data Repository Table'!$D:$D,'Economic Cost Analysis'!O$128,'Data Repository Table'!$A:$A,"Financial Budget")</f>
        <v>3875884.2425812325</v>
      </c>
      <c r="P194" s="61">
        <f>SUMIFS('Data Repository Table'!$J:$J,'Data Repository Table'!$C:$C,'Economic Cost Analysis'!$B130,'Data Repository Table'!$B:$B,'Economic Cost Analysis'!$C130,'Data Repository Table'!$G:$G,'Economic Cost Analysis'!$D130,'Data Repository Table'!$H:$H,'Economic Cost Analysis'!$E130,'Data Repository Table'!$D:$D,'Economic Cost Analysis'!P$128,'Data Repository Table'!$A:$A,"Financial Budget")</f>
        <v>4224276.0222364804</v>
      </c>
      <c r="Q194" s="61">
        <f>SUMIFS('Data Repository Table'!$J:$J,'Data Repository Table'!$C:$C,'Economic Cost Analysis'!$B130,'Data Repository Table'!$B:$B,'Economic Cost Analysis'!$C130,'Data Repository Table'!$G:$G,'Economic Cost Analysis'!$D130,'Data Repository Table'!$H:$H,'Economic Cost Analysis'!$E130,'Data Repository Table'!$D:$D,'Economic Cost Analysis'!Q$128,'Data Repository Table'!$A:$A,"Financial Budget")</f>
        <v>2229175.6542357123</v>
      </c>
      <c r="R194" s="61"/>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c r="A195" s="16" t="s">
        <v>58</v>
      </c>
      <c r="B195" s="16" t="s">
        <v>42</v>
      </c>
      <c r="C195" s="16" t="s">
        <v>44</v>
      </c>
      <c r="D195" s="16" t="s">
        <v>48</v>
      </c>
      <c r="E195" s="16" t="s">
        <v>49</v>
      </c>
      <c r="F195" s="61">
        <f>SUMIFS('Data Repository Table'!$J:$J,'Data Repository Table'!$C:$C,'Economic Cost Analysis'!$B131,'Data Repository Table'!$B:$B,'Economic Cost Analysis'!$C131,'Data Repository Table'!$G:$G,'Economic Cost Analysis'!$D131,'Data Repository Table'!$H:$H,'Economic Cost Analysis'!$E131,'Data Repository Table'!$D:$D,'Economic Cost Analysis'!F$128,'Data Repository Table'!$A:$A,"Financial Budget")</f>
        <v>1958496.2303689439</v>
      </c>
      <c r="G195" s="61">
        <f>SUMIFS('Data Repository Table'!$J:$J,'Data Repository Table'!$C:$C,'Economic Cost Analysis'!$B131,'Data Repository Table'!$B:$B,'Economic Cost Analysis'!$C131,'Data Repository Table'!$G:$G,'Economic Cost Analysis'!$D131,'Data Repository Table'!$H:$H,'Economic Cost Analysis'!$E131,'Data Repository Table'!$D:$D,'Economic Cost Analysis'!G$128,'Data Repository Table'!$A:$A,"Financial Budget")</f>
        <v>2195052.7782959999</v>
      </c>
      <c r="H195" s="61">
        <f>SUMIFS('Data Repository Table'!$J:$J,'Data Repository Table'!$C:$C,'Economic Cost Analysis'!$B131,'Data Repository Table'!$B:$B,'Economic Cost Analysis'!$C131,'Data Repository Table'!$G:$G,'Economic Cost Analysis'!$D131,'Data Repository Table'!$H:$H,'Economic Cost Analysis'!$E131,'Data Repository Table'!$D:$D,'Economic Cost Analysis'!H$128,'Data Repository Table'!$A:$A,"Financial Budget")</f>
        <v>2264552.5099384319</v>
      </c>
      <c r="I195" s="61">
        <f>SUMIFS('Data Repository Table'!$J:$J,'Data Repository Table'!$C:$C,'Economic Cost Analysis'!$B131,'Data Repository Table'!$B:$B,'Economic Cost Analysis'!$C131,'Data Repository Table'!$G:$G,'Economic Cost Analysis'!$D131,'Data Repository Table'!$H:$H,'Economic Cost Analysis'!$E131,'Data Repository Table'!$D:$D,'Economic Cost Analysis'!I$128,'Data Repository Table'!$A:$A,"Financial Budget")</f>
        <v>2839505.8993002246</v>
      </c>
      <c r="J195" s="61">
        <f>SUMIFS('Data Repository Table'!$J:$J,'Data Repository Table'!$C:$C,'Economic Cost Analysis'!$B131,'Data Repository Table'!$B:$B,'Economic Cost Analysis'!$C131,'Data Repository Table'!$G:$G,'Economic Cost Analysis'!$D131,'Data Repository Table'!$H:$H,'Economic Cost Analysis'!$E131,'Data Repository Table'!$D:$D,'Economic Cost Analysis'!J$128,'Data Repository Table'!$A:$A,"Financial Budget")</f>
        <v>3159420.5430006236</v>
      </c>
      <c r="K195" s="61">
        <f>SUMIFS('Data Repository Table'!$J:$J,'Data Repository Table'!$C:$C,'Economic Cost Analysis'!$B131,'Data Repository Table'!$B:$B,'Economic Cost Analysis'!$C131,'Data Repository Table'!$G:$G,'Economic Cost Analysis'!$D131,'Data Repository Table'!$H:$H,'Economic Cost Analysis'!$E131,'Data Repository Table'!$D:$D,'Economic Cost Analysis'!K$128,'Data Repository Table'!$A:$A,"Financial Budget")</f>
        <v>1724509.5598100165</v>
      </c>
      <c r="L195" s="61">
        <f>SUMIFS('Data Repository Table'!$J:$J,'Data Repository Table'!$C:$C,'Economic Cost Analysis'!$B131,'Data Repository Table'!$B:$B,'Economic Cost Analysis'!$C131,'Data Repository Table'!$G:$G,'Economic Cost Analysis'!$D131,'Data Repository Table'!$H:$H,'Economic Cost Analysis'!$E131,'Data Repository Table'!$D:$D,'Economic Cost Analysis'!L$128,'Data Repository Table'!$A:$A,"Financial Budget")</f>
        <v>1542913.9169346001</v>
      </c>
      <c r="M195" s="61">
        <f>SUMIFS('Data Repository Table'!$J:$J,'Data Repository Table'!$C:$C,'Economic Cost Analysis'!$B131,'Data Repository Table'!$B:$B,'Economic Cost Analysis'!$C131,'Data Repository Table'!$G:$G,'Economic Cost Analysis'!$D131,'Data Repository Table'!$H:$H,'Economic Cost Analysis'!$E131,'Data Repository Table'!$D:$D,'Economic Cost Analysis'!M$128,'Data Repository Table'!$A:$A,"Financial Budget")</f>
        <v>1820402.6309305201</v>
      </c>
      <c r="N195" s="61">
        <f>SUMIFS('Data Repository Table'!$J:$J,'Data Repository Table'!$C:$C,'Economic Cost Analysis'!$B131,'Data Repository Table'!$B:$B,'Economic Cost Analysis'!$C131,'Data Repository Table'!$G:$G,'Economic Cost Analysis'!$D131,'Data Repository Table'!$H:$H,'Economic Cost Analysis'!$E131,'Data Repository Table'!$D:$D,'Economic Cost Analysis'!N$128,'Data Repository Table'!$A:$A,"Financial Budget")</f>
        <v>1771550.3477915039</v>
      </c>
      <c r="O195" s="61">
        <f>SUMIFS('Data Repository Table'!$J:$J,'Data Repository Table'!$C:$C,'Economic Cost Analysis'!$B131,'Data Repository Table'!$B:$B,'Economic Cost Analysis'!$C131,'Data Repository Table'!$G:$G,'Economic Cost Analysis'!$D131,'Data Repository Table'!$H:$H,'Economic Cost Analysis'!$E131,'Data Repository Table'!$D:$D,'Economic Cost Analysis'!O$128,'Data Repository Table'!$A:$A,"Financial Budget")</f>
        <v>1908978.5663007363</v>
      </c>
      <c r="P195" s="61">
        <f>SUMIFS('Data Repository Table'!$J:$J,'Data Repository Table'!$C:$C,'Economic Cost Analysis'!$B131,'Data Repository Table'!$B:$B,'Economic Cost Analysis'!$C131,'Data Repository Table'!$G:$G,'Economic Cost Analysis'!$D131,'Data Repository Table'!$H:$H,'Economic Cost Analysis'!$E131,'Data Repository Table'!$D:$D,'Economic Cost Analysis'!P$128,'Data Repository Table'!$A:$A,"Financial Budget")</f>
        <v>2224548.7175923204</v>
      </c>
      <c r="Q195" s="61">
        <f>SUMIFS('Data Repository Table'!$J:$J,'Data Repository Table'!$C:$C,'Economic Cost Analysis'!$B131,'Data Repository Table'!$B:$B,'Economic Cost Analysis'!$C131,'Data Repository Table'!$G:$G,'Economic Cost Analysis'!$D131,'Data Repository Table'!$H:$H,'Economic Cost Analysis'!$E131,'Data Repository Table'!$D:$D,'Economic Cost Analysis'!Q$128,'Data Repository Table'!$A:$A,"Financial Budget")</f>
        <v>1199138.0695781759</v>
      </c>
      <c r="R195" s="61"/>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c r="A196" s="16" t="s">
        <v>58</v>
      </c>
      <c r="B196" s="16" t="s">
        <v>42</v>
      </c>
      <c r="C196" s="16" t="s">
        <v>44</v>
      </c>
      <c r="D196" s="16" t="s">
        <v>48</v>
      </c>
      <c r="E196" s="16" t="s">
        <v>50</v>
      </c>
      <c r="F196" s="61">
        <f>SUMIFS('Data Repository Table'!$J:$J,'Data Repository Table'!$C:$C,'Economic Cost Analysis'!$B132,'Data Repository Table'!$B:$B,'Economic Cost Analysis'!$C132,'Data Repository Table'!$G:$G,'Economic Cost Analysis'!$D132,'Data Repository Table'!$H:$H,'Economic Cost Analysis'!$E132,'Data Repository Table'!$D:$D,'Economic Cost Analysis'!F$128,'Data Repository Table'!$A:$A,"Financial Budget")</f>
        <v>1652868.9853267202</v>
      </c>
      <c r="G196" s="61">
        <f>SUMIFS('Data Repository Table'!$J:$J,'Data Repository Table'!$C:$C,'Economic Cost Analysis'!$B132,'Data Repository Table'!$B:$B,'Economic Cost Analysis'!$C132,'Data Repository Table'!$G:$G,'Economic Cost Analysis'!$D132,'Data Repository Table'!$H:$H,'Economic Cost Analysis'!$E132,'Data Repository Table'!$D:$D,'Economic Cost Analysis'!G$128,'Data Repository Table'!$A:$A,"Financial Budget")</f>
        <v>1940369.6316480001</v>
      </c>
      <c r="H196" s="61">
        <f>SUMIFS('Data Repository Table'!$J:$J,'Data Repository Table'!$C:$C,'Economic Cost Analysis'!$B132,'Data Repository Table'!$B:$B,'Economic Cost Analysis'!$C132,'Data Repository Table'!$G:$G,'Economic Cost Analysis'!$D132,'Data Repository Table'!$H:$H,'Economic Cost Analysis'!$E132,'Data Repository Table'!$D:$D,'Economic Cost Analysis'!H$128,'Data Repository Table'!$A:$A,"Financial Budget")</f>
        <v>2031601.7410147204</v>
      </c>
      <c r="I196" s="61">
        <f>SUMIFS('Data Repository Table'!$J:$J,'Data Repository Table'!$C:$C,'Economic Cost Analysis'!$B132,'Data Repository Table'!$B:$B,'Economic Cost Analysis'!$C132,'Data Repository Table'!$G:$G,'Economic Cost Analysis'!$D132,'Data Repository Table'!$H:$H,'Economic Cost Analysis'!$E132,'Data Repository Table'!$D:$D,'Economic Cost Analysis'!I$128,'Data Repository Table'!$A:$A,"Financial Budget")</f>
        <v>2784735.3475135607</v>
      </c>
      <c r="J196" s="61">
        <f>SUMIFS('Data Repository Table'!$J:$J,'Data Repository Table'!$C:$C,'Economic Cost Analysis'!$B132,'Data Repository Table'!$B:$B,'Economic Cost Analysis'!$C132,'Data Repository Table'!$G:$G,'Economic Cost Analysis'!$D132,'Data Repository Table'!$H:$H,'Economic Cost Analysis'!$E132,'Data Repository Table'!$D:$D,'Economic Cost Analysis'!J$128,'Data Repository Table'!$A:$A,"Financial Budget")</f>
        <v>2777158.7847141596</v>
      </c>
      <c r="K196" s="61">
        <f>SUMIFS('Data Repository Table'!$J:$J,'Data Repository Table'!$C:$C,'Economic Cost Analysis'!$B132,'Data Repository Table'!$B:$B,'Economic Cost Analysis'!$C132,'Data Repository Table'!$G:$G,'Economic Cost Analysis'!$D132,'Data Repository Table'!$H:$H,'Economic Cost Analysis'!$E132,'Data Repository Table'!$D:$D,'Economic Cost Analysis'!K$128,'Data Repository Table'!$A:$A,"Financial Budget")</f>
        <v>1505235.4723879206</v>
      </c>
      <c r="L196" s="61">
        <f>SUMIFS('Data Repository Table'!$J:$J,'Data Repository Table'!$C:$C,'Economic Cost Analysis'!$B132,'Data Repository Table'!$B:$B,'Economic Cost Analysis'!$C132,'Data Repository Table'!$G:$G,'Economic Cost Analysis'!$D132,'Data Repository Table'!$H:$H,'Economic Cost Analysis'!$E132,'Data Repository Table'!$D:$D,'Economic Cost Analysis'!L$128,'Data Repository Table'!$A:$A,"Financial Budget")</f>
        <v>1375663.6681960202</v>
      </c>
      <c r="M196" s="61">
        <f>SUMIFS('Data Repository Table'!$J:$J,'Data Repository Table'!$C:$C,'Economic Cost Analysis'!$B132,'Data Repository Table'!$B:$B,'Economic Cost Analysis'!$C132,'Data Repository Table'!$G:$G,'Economic Cost Analysis'!$D132,'Data Repository Table'!$H:$H,'Economic Cost Analysis'!$E132,'Data Repository Table'!$D:$D,'Economic Cost Analysis'!M$128,'Data Repository Table'!$A:$A,"Financial Budget")</f>
        <v>1475521.04291592</v>
      </c>
      <c r="N196" s="61">
        <f>SUMIFS('Data Repository Table'!$J:$J,'Data Repository Table'!$C:$C,'Economic Cost Analysis'!$B132,'Data Repository Table'!$B:$B,'Economic Cost Analysis'!$C132,'Data Repository Table'!$G:$G,'Economic Cost Analysis'!$D132,'Data Repository Table'!$H:$H,'Economic Cost Analysis'!$E132,'Data Repository Table'!$D:$D,'Economic Cost Analysis'!N$128,'Data Repository Table'!$A:$A,"Financial Budget")</f>
        <v>1513094.2096040398</v>
      </c>
      <c r="O196" s="61">
        <f>SUMIFS('Data Repository Table'!$J:$J,'Data Repository Table'!$C:$C,'Economic Cost Analysis'!$B132,'Data Repository Table'!$B:$B,'Economic Cost Analysis'!$C132,'Data Repository Table'!$G:$G,'Economic Cost Analysis'!$D132,'Data Repository Table'!$H:$H,'Economic Cost Analysis'!$E132,'Data Repository Table'!$D:$D,'Economic Cost Analysis'!O$128,'Data Repository Table'!$A:$A,"Financial Budget")</f>
        <v>1628187.8009364803</v>
      </c>
      <c r="P196" s="61">
        <f>SUMIFS('Data Repository Table'!$J:$J,'Data Repository Table'!$C:$C,'Economic Cost Analysis'!$B132,'Data Repository Table'!$B:$B,'Economic Cost Analysis'!$C132,'Data Repository Table'!$G:$G,'Economic Cost Analysis'!$D132,'Data Repository Table'!$H:$H,'Economic Cost Analysis'!$E132,'Data Repository Table'!$D:$D,'Economic Cost Analysis'!P$128,'Data Repository Table'!$A:$A,"Financial Budget")</f>
        <v>1857077.4607560001</v>
      </c>
      <c r="Q196" s="61">
        <f>SUMIFS('Data Repository Table'!$J:$J,'Data Repository Table'!$C:$C,'Economic Cost Analysis'!$B132,'Data Repository Table'!$B:$B,'Economic Cost Analysis'!$C132,'Data Repository Table'!$G:$G,'Economic Cost Analysis'!$D132,'Data Repository Table'!$H:$H,'Economic Cost Analysis'!$E132,'Data Repository Table'!$D:$D,'Economic Cost Analysis'!Q$128,'Data Repository Table'!$A:$A,"Financial Budget")</f>
        <v>981974.46025223995</v>
      </c>
      <c r="R196" s="61"/>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c r="A197" s="16" t="s">
        <v>58</v>
      </c>
      <c r="B197" s="16" t="s">
        <v>42</v>
      </c>
      <c r="C197" s="16" t="s">
        <v>44</v>
      </c>
      <c r="D197" s="16" t="s">
        <v>51</v>
      </c>
      <c r="E197" s="16" t="s">
        <v>52</v>
      </c>
      <c r="F197" s="61">
        <f>SUMIFS('Data Repository Table'!$J:$J,'Data Repository Table'!$C:$C,'Economic Cost Analysis'!$B133,'Data Repository Table'!$B:$B,'Economic Cost Analysis'!$C133,'Data Repository Table'!$G:$G,'Economic Cost Analysis'!$D133,'Data Repository Table'!$H:$H,'Economic Cost Analysis'!$E133,'Data Repository Table'!$D:$D,'Economic Cost Analysis'!F$128,'Data Repository Table'!$A:$A,"Financial Budget")</f>
        <v>1583857.8672582491</v>
      </c>
      <c r="G197" s="61">
        <f>SUMIFS('Data Repository Table'!$J:$J,'Data Repository Table'!$C:$C,'Economic Cost Analysis'!$B133,'Data Repository Table'!$B:$B,'Economic Cost Analysis'!$C133,'Data Repository Table'!$G:$G,'Economic Cost Analysis'!$D133,'Data Repository Table'!$H:$H,'Economic Cost Analysis'!$E133,'Data Repository Table'!$D:$D,'Economic Cost Analysis'!G$128,'Data Repository Table'!$A:$A,"Financial Budget")</f>
        <v>1861716.078207552</v>
      </c>
      <c r="H197" s="61">
        <f>SUMIFS('Data Repository Table'!$J:$J,'Data Repository Table'!$C:$C,'Economic Cost Analysis'!$B133,'Data Repository Table'!$B:$B,'Economic Cost Analysis'!$C133,'Data Repository Table'!$G:$G,'Economic Cost Analysis'!$D133,'Data Repository Table'!$H:$H,'Economic Cost Analysis'!$E133,'Data Repository Table'!$D:$D,'Economic Cost Analysis'!H$128,'Data Repository Table'!$A:$A,"Financial Budget")</f>
        <v>1818760.5971448703</v>
      </c>
      <c r="I197" s="61">
        <f>SUMIFS('Data Repository Table'!$J:$J,'Data Repository Table'!$C:$C,'Economic Cost Analysis'!$B133,'Data Repository Table'!$B:$B,'Economic Cost Analysis'!$C133,'Data Repository Table'!$G:$G,'Economic Cost Analysis'!$D133,'Data Repository Table'!$H:$H,'Economic Cost Analysis'!$E133,'Data Repository Table'!$D:$D,'Economic Cost Analysis'!I$128,'Data Repository Table'!$A:$A,"Financial Budget")</f>
        <v>2304966.198724838</v>
      </c>
      <c r="J197" s="61">
        <f>SUMIFS('Data Repository Table'!$J:$J,'Data Repository Table'!$C:$C,'Economic Cost Analysis'!$B133,'Data Repository Table'!$B:$B,'Economic Cost Analysis'!$C133,'Data Repository Table'!$G:$G,'Economic Cost Analysis'!$D133,'Data Repository Table'!$H:$H,'Economic Cost Analysis'!$E133,'Data Repository Table'!$D:$D,'Economic Cost Analysis'!J$128,'Data Repository Table'!$A:$A,"Financial Budget")</f>
        <v>2440357.2575165858</v>
      </c>
      <c r="K197" s="61">
        <f>SUMIFS('Data Repository Table'!$J:$J,'Data Repository Table'!$C:$C,'Economic Cost Analysis'!$B133,'Data Repository Table'!$B:$B,'Economic Cost Analysis'!$C133,'Data Repository Table'!$G:$G,'Economic Cost Analysis'!$D133,'Data Repository Table'!$H:$H,'Economic Cost Analysis'!$E133,'Data Repository Table'!$D:$D,'Economic Cost Analysis'!K$128,'Data Repository Table'!$A:$A,"Financial Budget")</f>
        <v>1365336.6411364649</v>
      </c>
      <c r="L197" s="61">
        <f>SUMIFS('Data Repository Table'!$J:$J,'Data Repository Table'!$C:$C,'Economic Cost Analysis'!$B133,'Data Repository Table'!$B:$B,'Economic Cost Analysis'!$C133,'Data Repository Table'!$G:$G,'Economic Cost Analysis'!$D133,'Data Repository Table'!$H:$H,'Economic Cost Analysis'!$E133,'Data Repository Table'!$D:$D,'Economic Cost Analysis'!L$128,'Data Repository Table'!$A:$A,"Financial Budget")</f>
        <v>1211465.2302915659</v>
      </c>
      <c r="M197" s="61">
        <f>SUMIFS('Data Repository Table'!$J:$J,'Data Repository Table'!$C:$C,'Economic Cost Analysis'!$B133,'Data Repository Table'!$B:$B,'Economic Cost Analysis'!$C133,'Data Repository Table'!$G:$G,'Economic Cost Analysis'!$D133,'Data Repository Table'!$H:$H,'Economic Cost Analysis'!$E133,'Data Repository Table'!$D:$D,'Economic Cost Analysis'!M$128,'Data Repository Table'!$A:$A,"Financial Budget")</f>
        <v>1521468.8063359074</v>
      </c>
      <c r="N197" s="61">
        <f>SUMIFS('Data Repository Table'!$J:$J,'Data Repository Table'!$C:$C,'Economic Cost Analysis'!$B133,'Data Repository Table'!$B:$B,'Economic Cost Analysis'!$C133,'Data Repository Table'!$G:$G,'Economic Cost Analysis'!$D133,'Data Repository Table'!$H:$H,'Economic Cost Analysis'!$E133,'Data Repository Table'!$D:$D,'Economic Cost Analysis'!N$128,'Data Repository Table'!$A:$A,"Financial Budget")</f>
        <v>1400184.8970591237</v>
      </c>
      <c r="O197" s="61">
        <f>SUMIFS('Data Repository Table'!$J:$J,'Data Repository Table'!$C:$C,'Economic Cost Analysis'!$B133,'Data Repository Table'!$B:$B,'Economic Cost Analysis'!$C133,'Data Repository Table'!$G:$G,'Economic Cost Analysis'!$D133,'Data Repository Table'!$H:$H,'Economic Cost Analysis'!$E133,'Data Repository Table'!$D:$D,'Economic Cost Analysis'!O$128,'Data Repository Table'!$A:$A,"Financial Budget")</f>
        <v>1483355.0770554726</v>
      </c>
      <c r="P197" s="61">
        <f>SUMIFS('Data Repository Table'!$J:$J,'Data Repository Table'!$C:$C,'Economic Cost Analysis'!$B133,'Data Repository Table'!$B:$B,'Economic Cost Analysis'!$C133,'Data Repository Table'!$G:$G,'Economic Cost Analysis'!$D133,'Data Repository Table'!$H:$H,'Economic Cost Analysis'!$E133,'Data Repository Table'!$D:$D,'Economic Cost Analysis'!P$128,'Data Repository Table'!$A:$A,"Financial Budget")</f>
        <v>1790831.8374007489</v>
      </c>
      <c r="Q197" s="61">
        <f>SUMIFS('Data Repository Table'!$J:$J,'Data Repository Table'!$C:$C,'Economic Cost Analysis'!$B133,'Data Repository Table'!$B:$B,'Economic Cost Analysis'!$C133,'Data Repository Table'!$G:$G,'Economic Cost Analysis'!$D133,'Data Repository Table'!$H:$H,'Economic Cost Analysis'!$E133,'Data Repository Table'!$D:$D,'Economic Cost Analysis'!Q$128,'Data Repository Table'!$A:$A,"Financial Budget")</f>
        <v>911806.4599299801</v>
      </c>
      <c r="R197" s="61"/>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c r="A198" s="16" t="s">
        <v>58</v>
      </c>
      <c r="B198" s="16" t="s">
        <v>42</v>
      </c>
      <c r="C198" s="16" t="s">
        <v>44</v>
      </c>
      <c r="D198" s="16" t="s">
        <v>51</v>
      </c>
      <c r="E198" s="16" t="s">
        <v>53</v>
      </c>
      <c r="F198" s="61">
        <f>SUMIFS('Data Repository Table'!$J:$J,'Data Repository Table'!$C:$C,'Economic Cost Analysis'!$B134,'Data Repository Table'!$B:$B,'Economic Cost Analysis'!$C134,'Data Repository Table'!$G:$G,'Economic Cost Analysis'!$D134,'Data Repository Table'!$H:$H,'Economic Cost Analysis'!$E134,'Data Repository Table'!$D:$D,'Economic Cost Analysis'!F$128,'Data Repository Table'!$A:$A,"Financial Budget")</f>
        <v>884023.92783632269</v>
      </c>
      <c r="G198" s="61">
        <f>SUMIFS('Data Repository Table'!$J:$J,'Data Repository Table'!$C:$C,'Economic Cost Analysis'!$B134,'Data Repository Table'!$B:$B,'Economic Cost Analysis'!$C134,'Data Repository Table'!$G:$G,'Economic Cost Analysis'!$D134,'Data Repository Table'!$H:$H,'Economic Cost Analysis'!$E134,'Data Repository Table'!$D:$D,'Economic Cost Analysis'!G$128,'Data Repository Table'!$A:$A,"Financial Budget")</f>
        <v>1052207.4304358403</v>
      </c>
      <c r="H198" s="61">
        <f>SUMIFS('Data Repository Table'!$J:$J,'Data Repository Table'!$C:$C,'Economic Cost Analysis'!$B134,'Data Repository Table'!$B:$B,'Economic Cost Analysis'!$C134,'Data Repository Table'!$G:$G,'Economic Cost Analysis'!$D134,'Data Repository Table'!$H:$H,'Economic Cost Analysis'!$E134,'Data Repository Table'!$D:$D,'Economic Cost Analysis'!H$128,'Data Repository Table'!$A:$A,"Financial Budget")</f>
        <v>1016958.2253807157</v>
      </c>
      <c r="I198" s="61">
        <f>SUMIFS('Data Repository Table'!$J:$J,'Data Repository Table'!$C:$C,'Economic Cost Analysis'!$B134,'Data Repository Table'!$B:$B,'Economic Cost Analysis'!$C134,'Data Repository Table'!$G:$G,'Economic Cost Analysis'!$D134,'Data Repository Table'!$H:$H,'Economic Cost Analysis'!$E134,'Data Repository Table'!$D:$D,'Economic Cost Analysis'!I$128,'Data Repository Table'!$A:$A,"Financial Budget")</f>
        <v>1488480.8550150518</v>
      </c>
      <c r="J198" s="61">
        <f>SUMIFS('Data Repository Table'!$J:$J,'Data Repository Table'!$C:$C,'Economic Cost Analysis'!$B134,'Data Repository Table'!$B:$B,'Economic Cost Analysis'!$C134,'Data Repository Table'!$G:$G,'Economic Cost Analysis'!$D134,'Data Repository Table'!$H:$H,'Economic Cost Analysis'!$E134,'Data Repository Table'!$D:$D,'Economic Cost Analysis'!J$128,'Data Repository Table'!$A:$A,"Financial Budget")</f>
        <v>1639667.9831029386</v>
      </c>
      <c r="K198" s="61">
        <f>SUMIFS('Data Repository Table'!$J:$J,'Data Repository Table'!$C:$C,'Economic Cost Analysis'!$B134,'Data Repository Table'!$B:$B,'Economic Cost Analysis'!$C134,'Data Repository Table'!$G:$G,'Economic Cost Analysis'!$D134,'Data Repository Table'!$H:$H,'Economic Cost Analysis'!$E134,'Data Repository Table'!$D:$D,'Economic Cost Analysis'!K$128,'Data Repository Table'!$A:$A,"Financial Budget")</f>
        <v>765598.62357103126</v>
      </c>
      <c r="L198" s="61">
        <f>SUMIFS('Data Repository Table'!$J:$J,'Data Repository Table'!$C:$C,'Economic Cost Analysis'!$B134,'Data Repository Table'!$B:$B,'Economic Cost Analysis'!$C134,'Data Repository Table'!$G:$G,'Economic Cost Analysis'!$D134,'Data Repository Table'!$H:$H,'Economic Cost Analysis'!$E134,'Data Repository Table'!$D:$D,'Economic Cost Analysis'!L$128,'Data Repository Table'!$A:$A,"Financial Budget")</f>
        <v>742706.65420794766</v>
      </c>
      <c r="M198" s="61">
        <f>SUMIFS('Data Repository Table'!$J:$J,'Data Repository Table'!$C:$C,'Economic Cost Analysis'!$B134,'Data Repository Table'!$B:$B,'Economic Cost Analysis'!$C134,'Data Repository Table'!$G:$G,'Economic Cost Analysis'!$D134,'Data Repository Table'!$H:$H,'Economic Cost Analysis'!$E134,'Data Repository Table'!$D:$D,'Economic Cost Analysis'!M$128,'Data Repository Table'!$A:$A,"Financial Budget")</f>
        <v>822050.21729515784</v>
      </c>
      <c r="N198" s="61">
        <f>SUMIFS('Data Repository Table'!$J:$J,'Data Repository Table'!$C:$C,'Economic Cost Analysis'!$B134,'Data Repository Table'!$B:$B,'Economic Cost Analysis'!$C134,'Data Repository Table'!$G:$G,'Economic Cost Analysis'!$D134,'Data Repository Table'!$H:$H,'Economic Cost Analysis'!$E134,'Data Repository Table'!$D:$D,'Economic Cost Analysis'!N$128,'Data Repository Table'!$A:$A,"Financial Budget")</f>
        <v>806728.57071739517</v>
      </c>
      <c r="O198" s="61">
        <f>SUMIFS('Data Repository Table'!$J:$J,'Data Repository Table'!$C:$C,'Economic Cost Analysis'!$B134,'Data Repository Table'!$B:$B,'Economic Cost Analysis'!$C134,'Data Repository Table'!$G:$G,'Economic Cost Analysis'!$D134,'Data Repository Table'!$H:$H,'Economic Cost Analysis'!$E134,'Data Repository Table'!$D:$D,'Economic Cost Analysis'!O$128,'Data Repository Table'!$A:$A,"Financial Budget")</f>
        <v>866589.56529720977</v>
      </c>
      <c r="P198" s="61">
        <f>SUMIFS('Data Repository Table'!$J:$J,'Data Repository Table'!$C:$C,'Economic Cost Analysis'!$B134,'Data Repository Table'!$B:$B,'Economic Cost Analysis'!$C134,'Data Repository Table'!$G:$G,'Economic Cost Analysis'!$D134,'Data Repository Table'!$H:$H,'Economic Cost Analysis'!$E134,'Data Repository Table'!$D:$D,'Economic Cost Analysis'!P$128,'Data Repository Table'!$A:$A,"Financial Budget")</f>
        <v>987204.11778920982</v>
      </c>
      <c r="Q198" s="61">
        <f>SUMIFS('Data Repository Table'!$J:$J,'Data Repository Table'!$C:$C,'Economic Cost Analysis'!$B134,'Data Repository Table'!$B:$B,'Economic Cost Analysis'!$C134,'Data Repository Table'!$G:$G,'Economic Cost Analysis'!$D134,'Data Repository Table'!$H:$H,'Economic Cost Analysis'!$E134,'Data Repository Table'!$D:$D,'Economic Cost Analysis'!Q$128,'Data Repository Table'!$A:$A,"Financial Budget")</f>
        <v>506308.79330234113</v>
      </c>
      <c r="R198" s="61"/>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c r="A199" s="16" t="s">
        <v>58</v>
      </c>
      <c r="B199" s="16" t="s">
        <v>42</v>
      </c>
      <c r="C199" s="16" t="s">
        <v>44</v>
      </c>
      <c r="D199" s="16" t="s">
        <v>51</v>
      </c>
      <c r="E199" s="16" t="s">
        <v>54</v>
      </c>
      <c r="F199" s="61">
        <f>SUMIFS('Data Repository Table'!$J:$J,'Data Repository Table'!$C:$C,'Economic Cost Analysis'!$B135,'Data Repository Table'!$B:$B,'Economic Cost Analysis'!$C135,'Data Repository Table'!$G:$G,'Economic Cost Analysis'!$D135,'Data Repository Table'!$H:$H,'Economic Cost Analysis'!$E135,'Data Repository Table'!$D:$D,'Economic Cost Analysis'!F$128,'Data Repository Table'!$A:$A,"Financial Budget")</f>
        <v>904892.03843125247</v>
      </c>
      <c r="G199" s="61">
        <f>SUMIFS('Data Repository Table'!$J:$J,'Data Repository Table'!$C:$C,'Economic Cost Analysis'!$B135,'Data Repository Table'!$B:$B,'Economic Cost Analysis'!$C135,'Data Repository Table'!$G:$G,'Economic Cost Analysis'!$D135,'Data Repository Table'!$H:$H,'Economic Cost Analysis'!$E135,'Data Repository Table'!$D:$D,'Economic Cost Analysis'!G$128,'Data Repository Table'!$A:$A,"Financial Budget")</f>
        <v>1067052.2598973438</v>
      </c>
      <c r="H199" s="61">
        <f>SUMIFS('Data Repository Table'!$J:$J,'Data Repository Table'!$C:$C,'Economic Cost Analysis'!$B135,'Data Repository Table'!$B:$B,'Economic Cost Analysis'!$C135,'Data Repository Table'!$G:$G,'Economic Cost Analysis'!$D135,'Data Repository Table'!$H:$H,'Economic Cost Analysis'!$E135,'Data Repository Table'!$D:$D,'Economic Cost Analysis'!H$128,'Data Repository Table'!$A:$A,"Financial Budget")</f>
        <v>1026646.9835398964</v>
      </c>
      <c r="I199" s="61">
        <f>SUMIFS('Data Repository Table'!$J:$J,'Data Repository Table'!$C:$C,'Economic Cost Analysis'!$B135,'Data Repository Table'!$B:$B,'Economic Cost Analysis'!$C135,'Data Repository Table'!$G:$G,'Economic Cost Analysis'!$D135,'Data Repository Table'!$H:$H,'Economic Cost Analysis'!$E135,'Data Repository Table'!$D:$D,'Economic Cost Analysis'!I$128,'Data Repository Table'!$A:$A,"Financial Budget")</f>
        <v>1557091.8051502465</v>
      </c>
      <c r="J199" s="61">
        <f>SUMIFS('Data Repository Table'!$J:$J,'Data Repository Table'!$C:$C,'Economic Cost Analysis'!$B135,'Data Repository Table'!$B:$B,'Economic Cost Analysis'!$C135,'Data Repository Table'!$G:$G,'Economic Cost Analysis'!$D135,'Data Repository Table'!$H:$H,'Economic Cost Analysis'!$E135,'Data Repository Table'!$D:$D,'Economic Cost Analysis'!J$128,'Data Repository Table'!$A:$A,"Financial Budget")</f>
        <v>1710092.7084534448</v>
      </c>
      <c r="K199" s="61">
        <f>SUMIFS('Data Repository Table'!$J:$J,'Data Repository Table'!$C:$C,'Economic Cost Analysis'!$B135,'Data Repository Table'!$B:$B,'Economic Cost Analysis'!$C135,'Data Repository Table'!$G:$G,'Economic Cost Analysis'!$D135,'Data Repository Table'!$H:$H,'Economic Cost Analysis'!$E135,'Data Repository Table'!$D:$D,'Economic Cost Analysis'!K$128,'Data Repository Table'!$A:$A,"Financial Budget")</f>
        <v>799573.69102222088</v>
      </c>
      <c r="L199" s="61">
        <f>SUMIFS('Data Repository Table'!$J:$J,'Data Repository Table'!$C:$C,'Economic Cost Analysis'!$B135,'Data Repository Table'!$B:$B,'Economic Cost Analysis'!$C135,'Data Repository Table'!$G:$G,'Economic Cost Analysis'!$D135,'Data Repository Table'!$H:$H,'Economic Cost Analysis'!$E135,'Data Repository Table'!$D:$D,'Economic Cost Analysis'!L$128,'Data Repository Table'!$A:$A,"Financial Budget")</f>
        <v>793393.06373042695</v>
      </c>
      <c r="M199" s="61">
        <f>SUMIFS('Data Repository Table'!$J:$J,'Data Repository Table'!$C:$C,'Economic Cost Analysis'!$B135,'Data Repository Table'!$B:$B,'Economic Cost Analysis'!$C135,'Data Repository Table'!$G:$G,'Economic Cost Analysis'!$D135,'Data Repository Table'!$H:$H,'Economic Cost Analysis'!$E135,'Data Repository Table'!$D:$D,'Economic Cost Analysis'!M$128,'Data Repository Table'!$A:$A,"Financial Budget")</f>
        <v>931740.99835025659</v>
      </c>
      <c r="N199" s="61">
        <f>SUMIFS('Data Repository Table'!$J:$J,'Data Repository Table'!$C:$C,'Economic Cost Analysis'!$B135,'Data Repository Table'!$B:$B,'Economic Cost Analysis'!$C135,'Data Repository Table'!$G:$G,'Economic Cost Analysis'!$D135,'Data Repository Table'!$H:$H,'Economic Cost Analysis'!$E135,'Data Repository Table'!$D:$D,'Economic Cost Analysis'!N$128,'Data Repository Table'!$A:$A,"Financial Budget")</f>
        <v>827560.38466741249</v>
      </c>
      <c r="O199" s="61">
        <f>SUMIFS('Data Repository Table'!$J:$J,'Data Repository Table'!$C:$C,'Economic Cost Analysis'!$B135,'Data Repository Table'!$B:$B,'Economic Cost Analysis'!$C135,'Data Repository Table'!$G:$G,'Economic Cost Analysis'!$D135,'Data Repository Table'!$H:$H,'Economic Cost Analysis'!$E135,'Data Repository Table'!$D:$D,'Economic Cost Analysis'!O$128,'Data Repository Table'!$A:$A,"Financial Budget")</f>
        <v>909762.07978018955</v>
      </c>
      <c r="P199" s="61">
        <f>SUMIFS('Data Repository Table'!$J:$J,'Data Repository Table'!$C:$C,'Economic Cost Analysis'!$B135,'Data Repository Table'!$B:$B,'Economic Cost Analysis'!$C135,'Data Repository Table'!$G:$G,'Economic Cost Analysis'!$D135,'Data Repository Table'!$H:$H,'Economic Cost Analysis'!$E135,'Data Repository Table'!$D:$D,'Economic Cost Analysis'!P$128,'Data Repository Table'!$A:$A,"Financial Budget")</f>
        <v>1108803.4317190656</v>
      </c>
      <c r="Q199" s="61">
        <f>SUMIFS('Data Repository Table'!$J:$J,'Data Repository Table'!$C:$C,'Economic Cost Analysis'!$B135,'Data Repository Table'!$B:$B,'Economic Cost Analysis'!$C135,'Data Repository Table'!$G:$G,'Economic Cost Analysis'!$D135,'Data Repository Table'!$H:$H,'Economic Cost Analysis'!$E135,'Data Repository Table'!$D:$D,'Economic Cost Analysis'!Q$128,'Data Repository Table'!$A:$A,"Financial Budget")</f>
        <v>560496.60864916991</v>
      </c>
      <c r="R199" s="61"/>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c r="A200" s="16" t="s">
        <v>58</v>
      </c>
      <c r="B200" s="16" t="s">
        <v>42</v>
      </c>
      <c r="C200" s="16" t="s">
        <v>44</v>
      </c>
      <c r="D200" s="16" t="s">
        <v>51</v>
      </c>
      <c r="E200" s="16" t="s">
        <v>55</v>
      </c>
      <c r="F200" s="61">
        <f>SUMIFS('Data Repository Table'!$J:$J,'Data Repository Table'!$C:$C,'Economic Cost Analysis'!$B136,'Data Repository Table'!$B:$B,'Economic Cost Analysis'!$C136,'Data Repository Table'!$G:$G,'Economic Cost Analysis'!$D136,'Data Repository Table'!$H:$H,'Economic Cost Analysis'!$E136,'Data Repository Table'!$D:$D,'Economic Cost Analysis'!F$128,'Data Repository Table'!$A:$A,"Financial Budget")</f>
        <v>498631.6818381226</v>
      </c>
      <c r="G200" s="61">
        <f>SUMIFS('Data Repository Table'!$J:$J,'Data Repository Table'!$C:$C,'Economic Cost Analysis'!$B136,'Data Repository Table'!$B:$B,'Economic Cost Analysis'!$C136,'Data Repository Table'!$G:$G,'Economic Cost Analysis'!$D136,'Data Repository Table'!$H:$H,'Economic Cost Analysis'!$E136,'Data Repository Table'!$D:$D,'Economic Cost Analysis'!G$128,'Data Repository Table'!$A:$A,"Financial Budget")</f>
        <v>616274.64932342409</v>
      </c>
      <c r="H200" s="61">
        <f>SUMIFS('Data Repository Table'!$J:$J,'Data Repository Table'!$C:$C,'Economic Cost Analysis'!$B136,'Data Repository Table'!$B:$B,'Economic Cost Analysis'!$C136,'Data Repository Table'!$G:$G,'Economic Cost Analysis'!$D136,'Data Repository Table'!$H:$H,'Economic Cost Analysis'!$E136,'Data Repository Table'!$D:$D,'Economic Cost Analysis'!H$128,'Data Repository Table'!$A:$A,"Financial Budget")</f>
        <v>641878.67036756733</v>
      </c>
      <c r="I200" s="61">
        <f>SUMIFS('Data Repository Table'!$J:$J,'Data Repository Table'!$C:$C,'Economic Cost Analysis'!$B136,'Data Repository Table'!$B:$B,'Economic Cost Analysis'!$C136,'Data Repository Table'!$G:$G,'Economic Cost Analysis'!$D136,'Data Repository Table'!$H:$H,'Economic Cost Analysis'!$E136,'Data Repository Table'!$D:$D,'Economic Cost Analysis'!I$128,'Data Repository Table'!$A:$A,"Financial Budget")</f>
        <v>749185.9629367278</v>
      </c>
      <c r="J200" s="61">
        <f>SUMIFS('Data Repository Table'!$J:$J,'Data Repository Table'!$C:$C,'Economic Cost Analysis'!$B136,'Data Repository Table'!$B:$B,'Economic Cost Analysis'!$C136,'Data Repository Table'!$G:$G,'Economic Cost Analysis'!$D136,'Data Repository Table'!$H:$H,'Economic Cost Analysis'!$E136,'Data Repository Table'!$D:$D,'Economic Cost Analysis'!J$128,'Data Repository Table'!$A:$A,"Financial Budget")</f>
        <v>892113.54493715987</v>
      </c>
      <c r="K200" s="61">
        <f>SUMIFS('Data Repository Table'!$J:$J,'Data Repository Table'!$C:$C,'Economic Cost Analysis'!$B136,'Data Repository Table'!$B:$B,'Economic Cost Analysis'!$C136,'Data Repository Table'!$G:$G,'Economic Cost Analysis'!$D136,'Data Repository Table'!$H:$H,'Economic Cost Analysis'!$E136,'Data Repository Table'!$D:$D,'Economic Cost Analysis'!K$128,'Data Repository Table'!$A:$A,"Financial Budget")</f>
        <v>432516.83808086219</v>
      </c>
      <c r="L200" s="61">
        <f>SUMIFS('Data Repository Table'!$J:$J,'Data Repository Table'!$C:$C,'Economic Cost Analysis'!$B136,'Data Repository Table'!$B:$B,'Economic Cost Analysis'!$C136,'Data Repository Table'!$G:$G,'Economic Cost Analysis'!$D136,'Data Repository Table'!$H:$H,'Economic Cost Analysis'!$E136,'Data Repository Table'!$D:$D,'Economic Cost Analysis'!L$128,'Data Repository Table'!$A:$A,"Financial Budget")</f>
        <v>409538.75919692736</v>
      </c>
      <c r="M200" s="61">
        <f>SUMIFS('Data Repository Table'!$J:$J,'Data Repository Table'!$C:$C,'Economic Cost Analysis'!$B136,'Data Repository Table'!$B:$B,'Economic Cost Analysis'!$C136,'Data Repository Table'!$G:$G,'Economic Cost Analysis'!$D136,'Data Repository Table'!$H:$H,'Economic Cost Analysis'!$E136,'Data Repository Table'!$D:$D,'Economic Cost Analysis'!M$128,'Data Repository Table'!$A:$A,"Financial Budget")</f>
        <v>489965.80230679538</v>
      </c>
      <c r="N200" s="61">
        <f>SUMIFS('Data Repository Table'!$J:$J,'Data Repository Table'!$C:$C,'Economic Cost Analysis'!$B136,'Data Repository Table'!$B:$B,'Economic Cost Analysis'!$C136,'Data Repository Table'!$G:$G,'Economic Cost Analysis'!$D136,'Data Repository Table'!$H:$H,'Economic Cost Analysis'!$E136,'Data Repository Table'!$D:$D,'Economic Cost Analysis'!N$128,'Data Repository Table'!$A:$A,"Financial Budget")</f>
        <v>444871.43123762979</v>
      </c>
      <c r="O200" s="61">
        <f>SUMIFS('Data Repository Table'!$J:$J,'Data Repository Table'!$C:$C,'Economic Cost Analysis'!$B136,'Data Repository Table'!$B:$B,'Economic Cost Analysis'!$C136,'Data Repository Table'!$G:$G,'Economic Cost Analysis'!$D136,'Data Repository Table'!$H:$H,'Economic Cost Analysis'!$E136,'Data Repository Table'!$D:$D,'Economic Cost Analysis'!O$128,'Data Repository Table'!$A:$A,"Financial Budget")</f>
        <v>472382.50156978617</v>
      </c>
      <c r="P200" s="61">
        <f>SUMIFS('Data Repository Table'!$J:$J,'Data Repository Table'!$C:$C,'Economic Cost Analysis'!$B136,'Data Repository Table'!$B:$B,'Economic Cost Analysis'!$C136,'Data Repository Table'!$G:$G,'Economic Cost Analysis'!$D136,'Data Repository Table'!$H:$H,'Economic Cost Analysis'!$E136,'Data Repository Table'!$D:$D,'Economic Cost Analysis'!P$128,'Data Repository Table'!$A:$A,"Financial Budget")</f>
        <v>608634.95143913291</v>
      </c>
      <c r="Q200" s="61">
        <f>SUMIFS('Data Repository Table'!$J:$J,'Data Repository Table'!$C:$C,'Economic Cost Analysis'!$B136,'Data Repository Table'!$B:$B,'Economic Cost Analysis'!$C136,'Data Repository Table'!$G:$G,'Economic Cost Analysis'!$D136,'Data Repository Table'!$H:$H,'Economic Cost Analysis'!$E136,'Data Repository Table'!$D:$D,'Economic Cost Analysis'!Q$128,'Data Repository Table'!$A:$A,"Financial Budget")</f>
        <v>272324.41448756552</v>
      </c>
      <c r="R200" s="61"/>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c r="A201" s="16" t="s">
        <v>58</v>
      </c>
      <c r="B201" s="16" t="s">
        <v>42</v>
      </c>
      <c r="C201" s="16" t="s">
        <v>44</v>
      </c>
      <c r="D201" s="16" t="s">
        <v>56</v>
      </c>
      <c r="E201" s="16" t="s">
        <v>57</v>
      </c>
      <c r="F201" s="61">
        <f>SUMIFS('Data Repository Table'!$J:$J,'Data Repository Table'!$C:$C,'Economic Cost Analysis'!$B137,'Data Repository Table'!$B:$B,'Economic Cost Analysis'!$C137,'Data Repository Table'!$G:$G,'Economic Cost Analysis'!$D137,'Data Repository Table'!$H:$H,'Economic Cost Analysis'!$E137,'Data Repository Table'!$D:$D,'Economic Cost Analysis'!F$128,'Data Repository Table'!$A:$A,"Financial Budget")</f>
        <v>3105845.72687844</v>
      </c>
      <c r="G201" s="61">
        <f>SUMIFS('Data Repository Table'!$J:$J,'Data Repository Table'!$C:$C,'Economic Cost Analysis'!$B137,'Data Repository Table'!$B:$B,'Economic Cost Analysis'!$C137,'Data Repository Table'!$G:$G,'Economic Cost Analysis'!$D137,'Data Repository Table'!$H:$H,'Economic Cost Analysis'!$E137,'Data Repository Table'!$D:$D,'Economic Cost Analysis'!G$128,'Data Repository Table'!$A:$A,"Financial Budget")</f>
        <v>4010585.2851120001</v>
      </c>
      <c r="H201" s="61">
        <f>SUMIFS('Data Repository Table'!$J:$J,'Data Repository Table'!$C:$C,'Economic Cost Analysis'!$B137,'Data Repository Table'!$B:$B,'Economic Cost Analysis'!$C137,'Data Repository Table'!$G:$G,'Economic Cost Analysis'!$D137,'Data Repository Table'!$H:$H,'Economic Cost Analysis'!$E137,'Data Repository Table'!$D:$D,'Economic Cost Analysis'!H$128,'Data Repository Table'!$A:$A,"Financial Budget")</f>
        <v>3923012.4475718406</v>
      </c>
      <c r="I201" s="61">
        <f>SUMIFS('Data Repository Table'!$J:$J,'Data Repository Table'!$C:$C,'Economic Cost Analysis'!$B137,'Data Repository Table'!$B:$B,'Economic Cost Analysis'!$C137,'Data Repository Table'!$G:$G,'Economic Cost Analysis'!$D137,'Data Repository Table'!$H:$H,'Economic Cost Analysis'!$E137,'Data Repository Table'!$D:$D,'Economic Cost Analysis'!I$128,'Data Repository Table'!$A:$A,"Financial Budget")</f>
        <v>5304755.0634176014</v>
      </c>
      <c r="J201" s="61">
        <f>SUMIFS('Data Repository Table'!$J:$J,'Data Repository Table'!$C:$C,'Economic Cost Analysis'!$B137,'Data Repository Table'!$B:$B,'Economic Cost Analysis'!$C137,'Data Repository Table'!$G:$G,'Economic Cost Analysis'!$D137,'Data Repository Table'!$H:$H,'Economic Cost Analysis'!$E137,'Data Repository Table'!$D:$D,'Economic Cost Analysis'!J$128,'Data Repository Table'!$A:$A,"Financial Budget")</f>
        <v>5796055.2061697599</v>
      </c>
      <c r="K201" s="61">
        <f>SUMIFS('Data Repository Table'!$J:$J,'Data Repository Table'!$C:$C,'Economic Cost Analysis'!$B137,'Data Repository Table'!$B:$B,'Economic Cost Analysis'!$C137,'Data Repository Table'!$G:$G,'Economic Cost Analysis'!$D137,'Data Repository Table'!$H:$H,'Economic Cost Analysis'!$E137,'Data Repository Table'!$D:$D,'Economic Cost Analysis'!K$128,'Data Repository Table'!$A:$A,"Financial Budget")</f>
        <v>2778318.7637284808</v>
      </c>
      <c r="L201" s="61">
        <f>SUMIFS('Data Repository Table'!$J:$J,'Data Repository Table'!$C:$C,'Economic Cost Analysis'!$B137,'Data Repository Table'!$B:$B,'Economic Cost Analysis'!$C137,'Data Repository Table'!$G:$G,'Economic Cost Analysis'!$D137,'Data Repository Table'!$H:$H,'Economic Cost Analysis'!$E137,'Data Repository Table'!$D:$D,'Economic Cost Analysis'!L$128,'Data Repository Table'!$A:$A,"Financial Budget")</f>
        <v>2890095.0972502003</v>
      </c>
      <c r="M201" s="61">
        <f>SUMIFS('Data Repository Table'!$J:$J,'Data Repository Table'!$C:$C,'Economic Cost Analysis'!$B137,'Data Repository Table'!$B:$B,'Economic Cost Analysis'!$C137,'Data Repository Table'!$G:$G,'Economic Cost Analysis'!$D137,'Data Repository Table'!$H:$H,'Economic Cost Analysis'!$E137,'Data Repository Table'!$D:$D,'Economic Cost Analysis'!M$128,'Data Repository Table'!$A:$A,"Financial Budget")</f>
        <v>3360449.90644272</v>
      </c>
      <c r="N201" s="61">
        <f>SUMIFS('Data Repository Table'!$J:$J,'Data Repository Table'!$C:$C,'Economic Cost Analysis'!$B137,'Data Repository Table'!$B:$B,'Economic Cost Analysis'!$C137,'Data Repository Table'!$G:$G,'Economic Cost Analysis'!$D137,'Data Repository Table'!$H:$H,'Economic Cost Analysis'!$E137,'Data Repository Table'!$D:$D,'Economic Cost Analysis'!N$128,'Data Repository Table'!$A:$A,"Financial Budget")</f>
        <v>2808562.4972675201</v>
      </c>
      <c r="O201" s="61">
        <f>SUMIFS('Data Repository Table'!$J:$J,'Data Repository Table'!$C:$C,'Economic Cost Analysis'!$B137,'Data Repository Table'!$B:$B,'Economic Cost Analysis'!$C137,'Data Repository Table'!$G:$G,'Economic Cost Analysis'!$D137,'Data Repository Table'!$H:$H,'Economic Cost Analysis'!$E137,'Data Repository Table'!$D:$D,'Economic Cost Analysis'!O$128,'Data Repository Table'!$A:$A,"Financial Budget")</f>
        <v>3278176.1271341606</v>
      </c>
      <c r="P201" s="61">
        <f>SUMIFS('Data Repository Table'!$J:$J,'Data Repository Table'!$C:$C,'Economic Cost Analysis'!$B137,'Data Repository Table'!$B:$B,'Economic Cost Analysis'!$C137,'Data Repository Table'!$G:$G,'Economic Cost Analysis'!$D137,'Data Repository Table'!$H:$H,'Economic Cost Analysis'!$E137,'Data Repository Table'!$D:$D,'Economic Cost Analysis'!P$128,'Data Repository Table'!$A:$A,"Financial Budget")</f>
        <v>3653895.7708680006</v>
      </c>
      <c r="Q201" s="61">
        <f>SUMIFS('Data Repository Table'!$J:$J,'Data Repository Table'!$C:$C,'Economic Cost Analysis'!$B137,'Data Repository Table'!$B:$B,'Economic Cost Analysis'!$C137,'Data Repository Table'!$G:$G,'Economic Cost Analysis'!$D137,'Data Repository Table'!$H:$H,'Economic Cost Analysis'!$E137,'Data Repository Table'!$D:$D,'Economic Cost Analysis'!Q$128,'Data Repository Table'!$A:$A,"Financial Budget")</f>
        <v>1788228.1705142399</v>
      </c>
      <c r="R201" s="61"/>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c r="A202" s="16" t="s">
        <v>62</v>
      </c>
      <c r="B202" s="16" t="s">
        <v>42</v>
      </c>
      <c r="C202" s="16"/>
      <c r="D202" s="16"/>
      <c r="E202" s="16"/>
      <c r="F202" s="61">
        <f>SUMIFS('Data Repository Table'!$J:$J,'Data Repository Table'!$C:$C,'Economic Cost Analysis'!$B130,'Data Repository Table'!$D:$D,'Economic Cost Analysis'!F$115,'Data Repository Table'!$A:$A, "Water Production Budget")</f>
        <v>211.968999</v>
      </c>
      <c r="G202" s="61">
        <f>SUMIFS('Data Repository Table'!$J:$J,'Data Repository Table'!$C:$C,'Economic Cost Analysis'!$B130,'Data Repository Table'!$D:$D,'Economic Cost Analysis'!G$115,'Data Repository Table'!$A:$A, "Water Production Budget")</f>
        <v>224.199051</v>
      </c>
      <c r="H202" s="61">
        <f>SUMIFS('Data Repository Table'!$J:$J,'Data Repository Table'!$C:$C,'Economic Cost Analysis'!$B130,'Data Repository Table'!$D:$D,'Economic Cost Analysis'!H$115,'Data Repository Table'!$A:$A, "Water Production Budget")</f>
        <v>220.53646699999999</v>
      </c>
      <c r="I202" s="61">
        <f>SUMIFS('Data Repository Table'!$J:$J,'Data Repository Table'!$C:$C,'Economic Cost Analysis'!$B130,'Data Repository Table'!$D:$D,'Economic Cost Analysis'!I$115,'Data Repository Table'!$A:$A, "Water Production Budget")</f>
        <v>306.76027599999998</v>
      </c>
      <c r="J202" s="61">
        <f>SUMIFS('Data Repository Table'!$J:$J,'Data Repository Table'!$C:$C,'Economic Cost Analysis'!$B130,'Data Repository Table'!$D:$D,'Economic Cost Analysis'!J$115,'Data Repository Table'!$A:$A, "Water Production Budget")</f>
        <v>260.052864</v>
      </c>
      <c r="K202" s="61">
        <f>SUMIFS('Data Repository Table'!$J:$J,'Data Repository Table'!$C:$C,'Economic Cost Analysis'!$B130,'Data Repository Table'!$D:$D,'Economic Cost Analysis'!K$115,'Data Repository Table'!$A:$A, "Water Production Budget")</f>
        <v>240.21016</v>
      </c>
      <c r="L202" s="61">
        <f>SUMIFS('Data Repository Table'!$J:$J,'Data Repository Table'!$C:$C,'Economic Cost Analysis'!$B130,'Data Repository Table'!$D:$D,'Economic Cost Analysis'!L$115,'Data Repository Table'!$A:$A, "Water Production Budget")</f>
        <v>258.160549</v>
      </c>
      <c r="M202" s="61">
        <f>SUMIFS('Data Repository Table'!$J:$J,'Data Repository Table'!$C:$C,'Economic Cost Analysis'!$B130,'Data Repository Table'!$D:$D,'Economic Cost Analysis'!M$115,'Data Repository Table'!$A:$A, "Water Production Budget")</f>
        <v>310.884524</v>
      </c>
      <c r="N202" s="61">
        <f>SUMIFS('Data Repository Table'!$J:$J,'Data Repository Table'!$C:$C,'Economic Cost Analysis'!$B130,'Data Repository Table'!$D:$D,'Economic Cost Analysis'!N$115,'Data Repository Table'!$A:$A, "Water Production Budget")</f>
        <v>347.651006</v>
      </c>
      <c r="O202" s="61">
        <f>SUMIFS('Data Repository Table'!$J:$J,'Data Repository Table'!$C:$C,'Economic Cost Analysis'!$B130,'Data Repository Table'!$D:$D,'Economic Cost Analysis'!O$115,'Data Repository Table'!$A:$A, "Water Production Budget")</f>
        <v>341.99016599999999</v>
      </c>
      <c r="P202" s="61">
        <f>SUMIFS('Data Repository Table'!$J:$J,'Data Repository Table'!$C:$C,'Economic Cost Analysis'!$B130,'Data Repository Table'!$D:$D,'Economic Cost Analysis'!P$115,'Data Repository Table'!$A:$A, "Water Production Budget")</f>
        <v>301.18512999999996</v>
      </c>
      <c r="Q202" s="61">
        <f>SUMIFS('Data Repository Table'!$J:$J,'Data Repository Table'!$C:$C,'Economic Cost Analysis'!$B130,'Data Repository Table'!$D:$D,'Economic Cost Analysis'!Q$115,'Data Repository Table'!$A:$A, "Water Production Budget")</f>
        <v>260.92</v>
      </c>
      <c r="R202" s="15"/>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c r="A203" s="176"/>
      <c r="B203" s="177"/>
      <c r="C203" s="65"/>
      <c r="D203" s="178" t="s">
        <v>122</v>
      </c>
      <c r="E203" s="177"/>
      <c r="F203" s="70">
        <f>SUM(F139-G33)</f>
        <v>16.631745524059852</v>
      </c>
      <c r="G203" s="70">
        <f t="shared" ref="G203:Q203" si="16">SUM(G139-H33)</f>
        <v>17.078198336963098</v>
      </c>
      <c r="H203" s="70">
        <f t="shared" si="16"/>
        <v>15.257440120313383</v>
      </c>
      <c r="I203" s="70">
        <f t="shared" si="16"/>
        <v>-3.0509720928653223</v>
      </c>
      <c r="J203" s="70">
        <f t="shared" si="16"/>
        <v>9.3610570928618699</v>
      </c>
      <c r="K203" s="70">
        <f t="shared" si="16"/>
        <v>-0.78424173450913059</v>
      </c>
      <c r="L203" s="70">
        <f t="shared" si="16"/>
        <v>-1.5391871511423645</v>
      </c>
      <c r="M203" s="70">
        <f t="shared" si="16"/>
        <v>-8.556329182237711</v>
      </c>
      <c r="N203" s="70">
        <f t="shared" si="16"/>
        <v>-3.3790755267767238</v>
      </c>
      <c r="O203" s="70">
        <f t="shared" si="16"/>
        <v>-3.6661268017012532</v>
      </c>
      <c r="P203" s="70">
        <f t="shared" si="16"/>
        <v>2.4845076983749266</v>
      </c>
      <c r="Q203" s="70">
        <f t="shared" si="16"/>
        <v>-0.22779572321301345</v>
      </c>
      <c r="R203" s="70"/>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c r="A204" s="81"/>
      <c r="B204" s="17"/>
      <c r="C204" s="81"/>
      <c r="D204" s="82"/>
      <c r="E204" s="83"/>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c r="A205" s="42" t="s">
        <v>125</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c r="A206" s="37" t="s">
        <v>2</v>
      </c>
      <c r="B206" s="37" t="s">
        <v>6</v>
      </c>
      <c r="C206" s="37" t="s">
        <v>101</v>
      </c>
      <c r="D206" s="37" t="s">
        <v>45</v>
      </c>
      <c r="E206" s="37" t="s">
        <v>102</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c r="A207" s="37"/>
      <c r="B207" s="37"/>
      <c r="C207" s="37"/>
      <c r="D207" s="48"/>
      <c r="E207" s="74"/>
      <c r="F207" s="74"/>
      <c r="G207" s="74"/>
      <c r="H207" s="74"/>
      <c r="I207" s="74"/>
      <c r="J207" s="74"/>
      <c r="K207" s="74"/>
      <c r="L207" s="74"/>
      <c r="M207" s="74"/>
      <c r="N207" s="74"/>
      <c r="O207" s="74"/>
      <c r="P207" s="74"/>
      <c r="Q207" s="74"/>
      <c r="R207" s="34" t="s">
        <v>103</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c r="A208" s="16" t="s">
        <v>58</v>
      </c>
      <c r="B208" s="16" t="s">
        <v>43</v>
      </c>
      <c r="C208" s="16" t="s">
        <v>44</v>
      </c>
      <c r="D208" s="16" t="s">
        <v>46</v>
      </c>
      <c r="E208" s="16" t="s">
        <v>47</v>
      </c>
      <c r="F208" s="61">
        <f>SUMIFS('Data Repository Table'!$J:$J,'Data Repository Table'!$C:$C,'Economic Cost Analysis'!$B143,'Data Repository Table'!$B:$B,'Economic Cost Analysis'!$C143,'Data Repository Table'!$G:$G,'Economic Cost Analysis'!$D143,'Data Repository Table'!$H:$H,'Economic Cost Analysis'!$E143,'Data Repository Table'!$D:$D,'Economic Cost Analysis'!F$128,'Data Repository Table'!$A:$A,"Financial Budget")</f>
        <v>2433222.1515178396</v>
      </c>
      <c r="G208" s="61">
        <f>SUMIFS('Data Repository Table'!$J:$J,'Data Repository Table'!$C:$C,'Economic Cost Analysis'!$B143,'Data Repository Table'!$B:$B,'Economic Cost Analysis'!$C143,'Data Repository Table'!$G:$G,'Economic Cost Analysis'!$D143,'Data Repository Table'!$H:$H,'Economic Cost Analysis'!$E143,'Data Repository Table'!$D:$D,'Economic Cost Analysis'!G$128,'Data Repository Table'!$A:$A,"Financial Budget")</f>
        <v>2086825.2357197695</v>
      </c>
      <c r="H208" s="61">
        <f>SUMIFS('Data Repository Table'!$J:$J,'Data Repository Table'!$C:$C,'Economic Cost Analysis'!$B143,'Data Repository Table'!$B:$B,'Economic Cost Analysis'!$C143,'Data Repository Table'!$G:$G,'Economic Cost Analysis'!$D143,'Data Repository Table'!$H:$H,'Economic Cost Analysis'!$E143,'Data Repository Table'!$D:$D,'Economic Cost Analysis'!H$128,'Data Repository Table'!$A:$A,"Financial Budget")</f>
        <v>2578988.7463329984</v>
      </c>
      <c r="I208" s="61">
        <f>SUMIFS('Data Repository Table'!$J:$J,'Data Repository Table'!$C:$C,'Economic Cost Analysis'!$B143,'Data Repository Table'!$B:$B,'Economic Cost Analysis'!$C143,'Data Repository Table'!$G:$G,'Economic Cost Analysis'!$D143,'Data Repository Table'!$H:$H,'Economic Cost Analysis'!$E143,'Data Repository Table'!$D:$D,'Economic Cost Analysis'!I$128,'Data Repository Table'!$A:$A,"Financial Budget")</f>
        <v>2227535.3634992633</v>
      </c>
      <c r="J208" s="61">
        <f>SUMIFS('Data Repository Table'!$J:$J,'Data Repository Table'!$C:$C,'Economic Cost Analysis'!$B143,'Data Repository Table'!$B:$B,'Economic Cost Analysis'!$C143,'Data Repository Table'!$G:$G,'Economic Cost Analysis'!$D143,'Data Repository Table'!$H:$H,'Economic Cost Analysis'!$E143,'Data Repository Table'!$D:$D,'Economic Cost Analysis'!J$128,'Data Repository Table'!$A:$A,"Financial Budget")</f>
        <v>1957986.2244688198</v>
      </c>
      <c r="K208" s="61">
        <f>SUMIFS('Data Repository Table'!$J:$J,'Data Repository Table'!$C:$C,'Economic Cost Analysis'!$B143,'Data Repository Table'!$B:$B,'Economic Cost Analysis'!$C143,'Data Repository Table'!$G:$G,'Economic Cost Analysis'!$D143,'Data Repository Table'!$H:$H,'Economic Cost Analysis'!$E143,'Data Repository Table'!$D:$D,'Economic Cost Analysis'!K$128,'Data Repository Table'!$A:$A,"Financial Budget")</f>
        <v>1319140.1133043088</v>
      </c>
      <c r="L208" s="61">
        <f>SUMIFS('Data Repository Table'!$J:$J,'Data Repository Table'!$C:$C,'Economic Cost Analysis'!$B143,'Data Repository Table'!$B:$B,'Economic Cost Analysis'!$C143,'Data Repository Table'!$G:$G,'Economic Cost Analysis'!$D143,'Data Repository Table'!$H:$H,'Economic Cost Analysis'!$E143,'Data Repository Table'!$D:$D,'Economic Cost Analysis'!L$128,'Data Repository Table'!$A:$A,"Financial Budget")</f>
        <v>1419201.629526681</v>
      </c>
      <c r="M208" s="61">
        <f>SUMIFS('Data Repository Table'!$J:$J,'Data Repository Table'!$C:$C,'Economic Cost Analysis'!$B143,'Data Repository Table'!$B:$B,'Economic Cost Analysis'!$C143,'Data Repository Table'!$G:$G,'Economic Cost Analysis'!$D143,'Data Repository Table'!$H:$H,'Economic Cost Analysis'!$E143,'Data Repository Table'!$D:$D,'Economic Cost Analysis'!M$128,'Data Repository Table'!$A:$A,"Financial Budget")</f>
        <v>1260368.462282202</v>
      </c>
      <c r="N208" s="61">
        <f>SUMIFS('Data Repository Table'!$J:$J,'Data Repository Table'!$C:$C,'Economic Cost Analysis'!$B143,'Data Repository Table'!$B:$B,'Economic Cost Analysis'!$C143,'Data Repository Table'!$G:$G,'Economic Cost Analysis'!$D143,'Data Repository Table'!$H:$H,'Economic Cost Analysis'!$E143,'Data Repository Table'!$D:$D,'Economic Cost Analysis'!N$128,'Data Repository Table'!$A:$A,"Financial Budget")</f>
        <v>1788457.9462718377</v>
      </c>
      <c r="O208" s="61">
        <f>SUMIFS('Data Repository Table'!$J:$J,'Data Repository Table'!$C:$C,'Economic Cost Analysis'!$B143,'Data Repository Table'!$B:$B,'Economic Cost Analysis'!$C143,'Data Repository Table'!$G:$G,'Economic Cost Analysis'!$D143,'Data Repository Table'!$H:$H,'Economic Cost Analysis'!$E143,'Data Repository Table'!$D:$D,'Economic Cost Analysis'!O$128,'Data Repository Table'!$A:$A,"Financial Budget")</f>
        <v>1016783.8012342919</v>
      </c>
      <c r="P208" s="61">
        <f>SUMIFS('Data Repository Table'!$J:$J,'Data Repository Table'!$C:$C,'Economic Cost Analysis'!$B143,'Data Repository Table'!$B:$B,'Economic Cost Analysis'!$C143,'Data Repository Table'!$G:$G,'Economic Cost Analysis'!$D143,'Data Repository Table'!$H:$H,'Economic Cost Analysis'!$E143,'Data Repository Table'!$D:$D,'Economic Cost Analysis'!P$128,'Data Repository Table'!$A:$A,"Financial Budget")</f>
        <v>1240420.7591332828</v>
      </c>
      <c r="Q208" s="61">
        <f>SUMIFS('Data Repository Table'!$J:$J,'Data Repository Table'!$C:$C,'Economic Cost Analysis'!$B143,'Data Repository Table'!$B:$B,'Economic Cost Analysis'!$C143,'Data Repository Table'!$G:$G,'Economic Cost Analysis'!$D143,'Data Repository Table'!$H:$H,'Economic Cost Analysis'!$E143,'Data Repository Table'!$D:$D,'Economic Cost Analysis'!Q$128,'Data Repository Table'!$A:$A,"Financial Budget")</f>
        <v>2103059.7980945962</v>
      </c>
      <c r="R208" s="61"/>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c r="A209" s="16" t="s">
        <v>58</v>
      </c>
      <c r="B209" s="16" t="s">
        <v>43</v>
      </c>
      <c r="C209" s="16" t="s">
        <v>44</v>
      </c>
      <c r="D209" s="16" t="s">
        <v>48</v>
      </c>
      <c r="E209" s="16" t="s">
        <v>49</v>
      </c>
      <c r="F209" s="61">
        <f>SUMIFS('Data Repository Table'!$J:$J,'Data Repository Table'!$C:$C,'Economic Cost Analysis'!$B144,'Data Repository Table'!$B:$B,'Economic Cost Analysis'!$C144,'Data Repository Table'!$G:$G,'Economic Cost Analysis'!$D144,'Data Repository Table'!$H:$H,'Economic Cost Analysis'!$E144,'Data Repository Table'!$D:$D,'Economic Cost Analysis'!F$128,'Data Repository Table'!$A:$A,"Financial Budget")</f>
        <v>1332883.4370402915</v>
      </c>
      <c r="G209" s="61">
        <f>SUMIFS('Data Repository Table'!$J:$J,'Data Repository Table'!$C:$C,'Economic Cost Analysis'!$B144,'Data Repository Table'!$B:$B,'Economic Cost Analysis'!$C144,'Data Repository Table'!$G:$G,'Economic Cost Analysis'!$D144,'Data Repository Table'!$H:$H,'Economic Cost Analysis'!$E144,'Data Repository Table'!$D:$D,'Economic Cost Analysis'!G$128,'Data Repository Table'!$A:$A,"Financial Budget")</f>
        <v>1151288.886269808</v>
      </c>
      <c r="H209" s="61">
        <f>SUMIFS('Data Repository Table'!$J:$J,'Data Repository Table'!$C:$C,'Economic Cost Analysis'!$B144,'Data Repository Table'!$B:$B,'Economic Cost Analysis'!$C144,'Data Repository Table'!$G:$G,'Economic Cost Analysis'!$D144,'Data Repository Table'!$H:$H,'Economic Cost Analysis'!$E144,'Data Repository Table'!$D:$D,'Economic Cost Analysis'!H$128,'Data Repository Table'!$A:$A,"Financial Budget")</f>
        <v>1434960.2579417818</v>
      </c>
      <c r="I209" s="61">
        <f>SUMIFS('Data Repository Table'!$J:$J,'Data Repository Table'!$C:$C,'Economic Cost Analysis'!$B144,'Data Repository Table'!$B:$B,'Economic Cost Analysis'!$C144,'Data Repository Table'!$G:$G,'Economic Cost Analysis'!$D144,'Data Repository Table'!$H:$H,'Economic Cost Analysis'!$E144,'Data Repository Table'!$D:$D,'Economic Cost Analysis'!I$128,'Data Repository Table'!$A:$A,"Financial Budget")</f>
        <v>1261225.5178525469</v>
      </c>
      <c r="J209" s="61">
        <f>SUMIFS('Data Repository Table'!$J:$J,'Data Repository Table'!$C:$C,'Economic Cost Analysis'!$B144,'Data Repository Table'!$B:$B,'Economic Cost Analysis'!$C144,'Data Repository Table'!$G:$G,'Economic Cost Analysis'!$D144,'Data Repository Table'!$H:$H,'Economic Cost Analysis'!$E144,'Data Repository Table'!$D:$D,'Economic Cost Analysis'!J$128,'Data Repository Table'!$A:$A,"Financial Budget")</f>
        <v>1020345.9299794802</v>
      </c>
      <c r="K209" s="61">
        <f>SUMIFS('Data Repository Table'!$J:$J,'Data Repository Table'!$C:$C,'Economic Cost Analysis'!$B144,'Data Repository Table'!$B:$B,'Economic Cost Analysis'!$C144,'Data Repository Table'!$G:$G,'Economic Cost Analysis'!$D144,'Data Repository Table'!$H:$H,'Economic Cost Analysis'!$E144,'Data Repository Table'!$D:$D,'Economic Cost Analysis'!K$128,'Data Repository Table'!$A:$A,"Financial Budget")</f>
        <v>756329.43025765126</v>
      </c>
      <c r="L209" s="61">
        <f>SUMIFS('Data Repository Table'!$J:$J,'Data Repository Table'!$C:$C,'Economic Cost Analysis'!$B144,'Data Repository Table'!$B:$B,'Economic Cost Analysis'!$C144,'Data Repository Table'!$G:$G,'Economic Cost Analysis'!$D144,'Data Repository Table'!$H:$H,'Economic Cost Analysis'!$E144,'Data Repository Table'!$D:$D,'Economic Cost Analysis'!L$128,'Data Repository Table'!$A:$A,"Financial Budget")</f>
        <v>835307.17053299106</v>
      </c>
      <c r="M209" s="61">
        <f>SUMIFS('Data Repository Table'!$J:$J,'Data Repository Table'!$C:$C,'Economic Cost Analysis'!$B144,'Data Repository Table'!$B:$B,'Economic Cost Analysis'!$C144,'Data Repository Table'!$G:$G,'Economic Cost Analysis'!$D144,'Data Repository Table'!$H:$H,'Economic Cost Analysis'!$E144,'Data Repository Table'!$D:$D,'Economic Cost Analysis'!M$128,'Data Repository Table'!$A:$A,"Financial Budget")</f>
        <v>708560.45670208498</v>
      </c>
      <c r="N209" s="61">
        <f>SUMIFS('Data Repository Table'!$J:$J,'Data Repository Table'!$C:$C,'Economic Cost Analysis'!$B144,'Data Repository Table'!$B:$B,'Economic Cost Analysis'!$C144,'Data Repository Table'!$G:$G,'Economic Cost Analysis'!$D144,'Data Repository Table'!$H:$H,'Economic Cost Analysis'!$E144,'Data Repository Table'!$D:$D,'Economic Cost Analysis'!N$128,'Data Repository Table'!$A:$A,"Financial Budget")</f>
        <v>961197.10847725498</v>
      </c>
      <c r="O209" s="61">
        <f>SUMIFS('Data Repository Table'!$J:$J,'Data Repository Table'!$C:$C,'Economic Cost Analysis'!$B144,'Data Repository Table'!$B:$B,'Economic Cost Analysis'!$C144,'Data Repository Table'!$G:$G,'Economic Cost Analysis'!$D144,'Data Repository Table'!$H:$H,'Economic Cost Analysis'!$E144,'Data Repository Table'!$D:$D,'Economic Cost Analysis'!O$128,'Data Repository Table'!$A:$A,"Financial Budget")</f>
        <v>570279.25121684396</v>
      </c>
      <c r="P209" s="61">
        <f>SUMIFS('Data Repository Table'!$J:$J,'Data Repository Table'!$C:$C,'Economic Cost Analysis'!$B144,'Data Repository Table'!$B:$B,'Economic Cost Analysis'!$C144,'Data Repository Table'!$G:$G,'Economic Cost Analysis'!$D144,'Data Repository Table'!$H:$H,'Economic Cost Analysis'!$E144,'Data Repository Table'!$D:$D,'Economic Cost Analysis'!P$128,'Data Repository Table'!$A:$A,"Financial Budget")</f>
        <v>712090.36311285582</v>
      </c>
      <c r="Q209" s="61">
        <f>SUMIFS('Data Repository Table'!$J:$J,'Data Repository Table'!$C:$C,'Economic Cost Analysis'!$B144,'Data Repository Table'!$B:$B,'Economic Cost Analysis'!$C144,'Data Repository Table'!$G:$G,'Economic Cost Analysis'!$D144,'Data Repository Table'!$H:$H,'Economic Cost Analysis'!$E144,'Data Repository Table'!$D:$D,'Economic Cost Analysis'!Q$128,'Data Repository Table'!$A:$A,"Financial Budget")</f>
        <v>1333561.9610866704</v>
      </c>
      <c r="R209" s="61"/>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c r="A210" s="16" t="s">
        <v>58</v>
      </c>
      <c r="B210" s="16" t="s">
        <v>43</v>
      </c>
      <c r="C210" s="16" t="s">
        <v>44</v>
      </c>
      <c r="D210" s="16" t="s">
        <v>48</v>
      </c>
      <c r="E210" s="16" t="s">
        <v>50</v>
      </c>
      <c r="F210" s="61">
        <f>SUMIFS('Data Repository Table'!$J:$J,'Data Repository Table'!$C:$C,'Economic Cost Analysis'!$B145,'Data Repository Table'!$B:$B,'Economic Cost Analysis'!$C145,'Data Repository Table'!$G:$G,'Economic Cost Analysis'!$D145,'Data Repository Table'!$H:$H,'Economic Cost Analysis'!$E145,'Data Repository Table'!$D:$D,'Economic Cost Analysis'!F$128,'Data Repository Table'!$A:$A,"Financial Budget")</f>
        <v>1205625.4827113249</v>
      </c>
      <c r="G210" s="61">
        <f>SUMIFS('Data Repository Table'!$J:$J,'Data Repository Table'!$C:$C,'Economic Cost Analysis'!$B145,'Data Repository Table'!$B:$B,'Economic Cost Analysis'!$C145,'Data Repository Table'!$G:$G,'Economic Cost Analysis'!$D145,'Data Repository Table'!$H:$H,'Economic Cost Analysis'!$E145,'Data Repository Table'!$D:$D,'Economic Cost Analysis'!G$128,'Data Repository Table'!$A:$A,"Financial Budget")</f>
        <v>1061002.5545301</v>
      </c>
      <c r="H210" s="61">
        <f>SUMIFS('Data Repository Table'!$J:$J,'Data Repository Table'!$C:$C,'Economic Cost Analysis'!$B145,'Data Repository Table'!$B:$B,'Economic Cost Analysis'!$C145,'Data Repository Table'!$G:$G,'Economic Cost Analysis'!$D145,'Data Repository Table'!$H:$H,'Economic Cost Analysis'!$E145,'Data Repository Table'!$D:$D,'Economic Cost Analysis'!H$128,'Data Repository Table'!$A:$A,"Financial Budget")</f>
        <v>1277106.2932592249</v>
      </c>
      <c r="I210" s="61">
        <f>SUMIFS('Data Repository Table'!$J:$J,'Data Repository Table'!$C:$C,'Economic Cost Analysis'!$B145,'Data Repository Table'!$B:$B,'Economic Cost Analysis'!$C145,'Data Repository Table'!$G:$G,'Economic Cost Analysis'!$D145,'Data Repository Table'!$H:$H,'Economic Cost Analysis'!$E145,'Data Repository Table'!$D:$D,'Economic Cost Analysis'!I$128,'Data Repository Table'!$A:$A,"Financial Budget")</f>
        <v>1116349.389116325</v>
      </c>
      <c r="J210" s="61">
        <f>SUMIFS('Data Repository Table'!$J:$J,'Data Repository Table'!$C:$C,'Economic Cost Analysis'!$B145,'Data Repository Table'!$B:$B,'Economic Cost Analysis'!$C145,'Data Repository Table'!$G:$G,'Economic Cost Analysis'!$D145,'Data Repository Table'!$H:$H,'Economic Cost Analysis'!$E145,'Data Repository Table'!$D:$D,'Economic Cost Analysis'!J$128,'Data Repository Table'!$A:$A,"Financial Budget")</f>
        <v>932858.39093923138</v>
      </c>
      <c r="K210" s="61">
        <f>SUMIFS('Data Repository Table'!$J:$J,'Data Repository Table'!$C:$C,'Economic Cost Analysis'!$B145,'Data Repository Table'!$B:$B,'Economic Cost Analysis'!$C145,'Data Repository Table'!$G:$G,'Economic Cost Analysis'!$D145,'Data Repository Table'!$H:$H,'Economic Cost Analysis'!$E145,'Data Repository Table'!$D:$D,'Economic Cost Analysis'!K$128,'Data Repository Table'!$A:$A,"Financial Budget")</f>
        <v>739422.19930556254</v>
      </c>
      <c r="L210" s="61">
        <f>SUMIFS('Data Repository Table'!$J:$J,'Data Repository Table'!$C:$C,'Economic Cost Analysis'!$B145,'Data Repository Table'!$B:$B,'Economic Cost Analysis'!$C145,'Data Repository Table'!$G:$G,'Economic Cost Analysis'!$D145,'Data Repository Table'!$H:$H,'Economic Cost Analysis'!$E145,'Data Repository Table'!$D:$D,'Economic Cost Analysis'!L$128,'Data Repository Table'!$A:$A,"Financial Budget")</f>
        <v>739944.9965933999</v>
      </c>
      <c r="M210" s="61">
        <f>SUMIFS('Data Repository Table'!$J:$J,'Data Repository Table'!$C:$C,'Economic Cost Analysis'!$B145,'Data Repository Table'!$B:$B,'Economic Cost Analysis'!$C145,'Data Repository Table'!$G:$G,'Economic Cost Analysis'!$D145,'Data Repository Table'!$H:$H,'Economic Cost Analysis'!$E145,'Data Repository Table'!$D:$D,'Economic Cost Analysis'!M$128,'Data Repository Table'!$A:$A,"Financial Budget")</f>
        <v>666405.86063951231</v>
      </c>
      <c r="N210" s="61">
        <f>SUMIFS('Data Repository Table'!$J:$J,'Data Repository Table'!$C:$C,'Economic Cost Analysis'!$B145,'Data Repository Table'!$B:$B,'Economic Cost Analysis'!$C145,'Data Repository Table'!$G:$G,'Economic Cost Analysis'!$D145,'Data Repository Table'!$H:$H,'Economic Cost Analysis'!$E145,'Data Repository Table'!$D:$D,'Economic Cost Analysis'!N$128,'Data Repository Table'!$A:$A,"Financial Budget")</f>
        <v>964934.72717118752</v>
      </c>
      <c r="O210" s="61">
        <f>SUMIFS('Data Repository Table'!$J:$J,'Data Repository Table'!$C:$C,'Economic Cost Analysis'!$B145,'Data Repository Table'!$B:$B,'Economic Cost Analysis'!$C145,'Data Repository Table'!$G:$G,'Economic Cost Analysis'!$D145,'Data Repository Table'!$H:$H,'Economic Cost Analysis'!$E145,'Data Repository Table'!$D:$D,'Economic Cost Analysis'!O$128,'Data Repository Table'!$A:$A,"Financial Budget")</f>
        <v>541033.23140099994</v>
      </c>
      <c r="P210" s="61">
        <f>SUMIFS('Data Repository Table'!$J:$J,'Data Repository Table'!$C:$C,'Economic Cost Analysis'!$B145,'Data Repository Table'!$B:$B,'Economic Cost Analysis'!$C145,'Data Repository Table'!$G:$G,'Economic Cost Analysis'!$D145,'Data Repository Table'!$H:$H,'Economic Cost Analysis'!$E145,'Data Repository Table'!$D:$D,'Economic Cost Analysis'!P$128,'Data Repository Table'!$A:$A,"Financial Budget")</f>
        <v>654984.60439717479</v>
      </c>
      <c r="Q210" s="61">
        <f>SUMIFS('Data Repository Table'!$J:$J,'Data Repository Table'!$C:$C,'Economic Cost Analysis'!$B145,'Data Repository Table'!$B:$B,'Economic Cost Analysis'!$C145,'Data Repository Table'!$G:$G,'Economic Cost Analysis'!$D145,'Data Repository Table'!$H:$H,'Economic Cost Analysis'!$E145,'Data Repository Table'!$D:$D,'Economic Cost Analysis'!Q$128,'Data Repository Table'!$A:$A,"Financial Budget")</f>
        <v>1109316.9805072877</v>
      </c>
      <c r="R210" s="61"/>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c r="A211" s="16" t="s">
        <v>58</v>
      </c>
      <c r="B211" s="16" t="s">
        <v>43</v>
      </c>
      <c r="C211" s="16" t="s">
        <v>44</v>
      </c>
      <c r="D211" s="16" t="s">
        <v>51</v>
      </c>
      <c r="E211" s="16" t="s">
        <v>52</v>
      </c>
      <c r="F211" s="61">
        <f>SUMIFS('Data Repository Table'!$J:$J,'Data Repository Table'!$C:$C,'Economic Cost Analysis'!$B146,'Data Repository Table'!$B:$B,'Economic Cost Analysis'!$C146,'Data Repository Table'!$G:$G,'Economic Cost Analysis'!$D146,'Data Repository Table'!$H:$H,'Economic Cost Analysis'!$E146,'Data Repository Table'!$D:$D,'Economic Cost Analysis'!F$128,'Data Repository Table'!$A:$A,"Financial Budget")</f>
        <v>1134491.3172698508</v>
      </c>
      <c r="G211" s="61">
        <f>SUMIFS('Data Repository Table'!$J:$J,'Data Repository Table'!$C:$C,'Economic Cost Analysis'!$B146,'Data Repository Table'!$B:$B,'Economic Cost Analysis'!$C146,'Data Repository Table'!$G:$G,'Economic Cost Analysis'!$D146,'Data Repository Table'!$H:$H,'Economic Cost Analysis'!$E146,'Data Repository Table'!$D:$D,'Economic Cost Analysis'!G$128,'Data Repository Table'!$A:$A,"Financial Budget")</f>
        <v>806940.19684530701</v>
      </c>
      <c r="H211" s="61">
        <f>SUMIFS('Data Repository Table'!$J:$J,'Data Repository Table'!$C:$C,'Economic Cost Analysis'!$B146,'Data Repository Table'!$B:$B,'Economic Cost Analysis'!$C146,'Data Repository Table'!$G:$G,'Economic Cost Analysis'!$D146,'Data Repository Table'!$H:$H,'Economic Cost Analysis'!$E146,'Data Repository Table'!$D:$D,'Economic Cost Analysis'!H$128,'Data Repository Table'!$A:$A,"Financial Budget")</f>
        <v>1151592.8767951606</v>
      </c>
      <c r="I211" s="61">
        <f>SUMIFS('Data Repository Table'!$J:$J,'Data Repository Table'!$C:$C,'Economic Cost Analysis'!$B146,'Data Repository Table'!$B:$B,'Economic Cost Analysis'!$C146,'Data Repository Table'!$G:$G,'Economic Cost Analysis'!$D146,'Data Repository Table'!$H:$H,'Economic Cost Analysis'!$E146,'Data Repository Table'!$D:$D,'Economic Cost Analysis'!I$128,'Data Repository Table'!$A:$A,"Financial Budget")</f>
        <v>953018.83364781574</v>
      </c>
      <c r="J211" s="61">
        <f>SUMIFS('Data Repository Table'!$J:$J,'Data Repository Table'!$C:$C,'Economic Cost Analysis'!$B146,'Data Repository Table'!$B:$B,'Economic Cost Analysis'!$C146,'Data Repository Table'!$G:$G,'Economic Cost Analysis'!$D146,'Data Repository Table'!$H:$H,'Economic Cost Analysis'!$E146,'Data Repository Table'!$D:$D,'Economic Cost Analysis'!J$128,'Data Repository Table'!$A:$A,"Financial Budget")</f>
        <v>850734.32784846472</v>
      </c>
      <c r="K211" s="61">
        <f>SUMIFS('Data Repository Table'!$J:$J,'Data Repository Table'!$C:$C,'Economic Cost Analysis'!$B146,'Data Repository Table'!$B:$B,'Economic Cost Analysis'!$C146,'Data Repository Table'!$G:$G,'Economic Cost Analysis'!$D146,'Data Repository Table'!$H:$H,'Economic Cost Analysis'!$E146,'Data Repository Table'!$D:$D,'Economic Cost Analysis'!K$128,'Data Repository Table'!$A:$A,"Financial Budget")</f>
        <v>590304.384267507</v>
      </c>
      <c r="L211" s="61">
        <f>SUMIFS('Data Repository Table'!$J:$J,'Data Repository Table'!$C:$C,'Economic Cost Analysis'!$B146,'Data Repository Table'!$B:$B,'Economic Cost Analysis'!$C146,'Data Repository Table'!$G:$G,'Economic Cost Analysis'!$D146,'Data Repository Table'!$H:$H,'Economic Cost Analysis'!$E146,'Data Repository Table'!$D:$D,'Economic Cost Analysis'!L$128,'Data Repository Table'!$A:$A,"Financial Budget")</f>
        <v>639047.64173065918</v>
      </c>
      <c r="M211" s="61">
        <f>SUMIFS('Data Repository Table'!$J:$J,'Data Repository Table'!$C:$C,'Economic Cost Analysis'!$B146,'Data Repository Table'!$B:$B,'Economic Cost Analysis'!$C146,'Data Repository Table'!$G:$G,'Economic Cost Analysis'!$D146,'Data Repository Table'!$H:$H,'Economic Cost Analysis'!$E146,'Data Repository Table'!$D:$D,'Economic Cost Analysis'!M$128,'Data Repository Table'!$A:$A,"Financial Budget")</f>
        <v>600791.0408000747</v>
      </c>
      <c r="N211" s="61">
        <f>SUMIFS('Data Repository Table'!$J:$J,'Data Repository Table'!$C:$C,'Economic Cost Analysis'!$B146,'Data Repository Table'!$B:$B,'Economic Cost Analysis'!$C146,'Data Repository Table'!$G:$G,'Economic Cost Analysis'!$D146,'Data Repository Table'!$H:$H,'Economic Cost Analysis'!$E146,'Data Repository Table'!$D:$D,'Economic Cost Analysis'!N$128,'Data Repository Table'!$A:$A,"Financial Budget")</f>
        <v>765760.35752283596</v>
      </c>
      <c r="O211" s="61">
        <f>SUMIFS('Data Repository Table'!$J:$J,'Data Repository Table'!$C:$C,'Economic Cost Analysis'!$B146,'Data Repository Table'!$B:$B,'Economic Cost Analysis'!$C146,'Data Repository Table'!$G:$G,'Economic Cost Analysis'!$D146,'Data Repository Table'!$H:$H,'Economic Cost Analysis'!$E146,'Data Repository Table'!$D:$D,'Economic Cost Analysis'!O$128,'Data Repository Table'!$A:$A,"Financial Budget")</f>
        <v>429847.5775628736</v>
      </c>
      <c r="P211" s="61">
        <f>SUMIFS('Data Repository Table'!$J:$J,'Data Repository Table'!$C:$C,'Economic Cost Analysis'!$B146,'Data Repository Table'!$B:$B,'Economic Cost Analysis'!$C146,'Data Repository Table'!$G:$G,'Economic Cost Analysis'!$D146,'Data Repository Table'!$H:$H,'Economic Cost Analysis'!$E146,'Data Repository Table'!$D:$D,'Economic Cost Analysis'!P$128,'Data Repository Table'!$A:$A,"Financial Budget")</f>
        <v>575910.80906214949</v>
      </c>
      <c r="Q211" s="61">
        <f>SUMIFS('Data Repository Table'!$J:$J,'Data Repository Table'!$C:$C,'Economic Cost Analysis'!$B146,'Data Repository Table'!$B:$B,'Economic Cost Analysis'!$C146,'Data Repository Table'!$G:$G,'Economic Cost Analysis'!$D146,'Data Repository Table'!$H:$H,'Economic Cost Analysis'!$E146,'Data Repository Table'!$D:$D,'Economic Cost Analysis'!Q$128,'Data Repository Table'!$A:$A,"Financial Budget")</f>
        <v>978906.42835815961</v>
      </c>
      <c r="R211" s="61"/>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c r="A212" s="16" t="s">
        <v>58</v>
      </c>
      <c r="B212" s="16" t="s">
        <v>43</v>
      </c>
      <c r="C212" s="16" t="s">
        <v>44</v>
      </c>
      <c r="D212" s="16" t="s">
        <v>51</v>
      </c>
      <c r="E212" s="16" t="s">
        <v>53</v>
      </c>
      <c r="F212" s="61">
        <f>SUMIFS('Data Repository Table'!$J:$J,'Data Repository Table'!$C:$C,'Economic Cost Analysis'!$B147,'Data Repository Table'!$B:$B,'Economic Cost Analysis'!$C147,'Data Repository Table'!$G:$G,'Economic Cost Analysis'!$D147,'Data Repository Table'!$H:$H,'Economic Cost Analysis'!$E147,'Data Repository Table'!$D:$D,'Economic Cost Analysis'!F$128,'Data Repository Table'!$A:$A,"Financial Budget")</f>
        <v>255350.32112459998</v>
      </c>
      <c r="G212" s="61">
        <f>SUMIFS('Data Repository Table'!$J:$J,'Data Repository Table'!$C:$C,'Economic Cost Analysis'!$B147,'Data Repository Table'!$B:$B,'Economic Cost Analysis'!$C147,'Data Repository Table'!$G:$G,'Economic Cost Analysis'!$D147,'Data Repository Table'!$H:$H,'Economic Cost Analysis'!$E147,'Data Repository Table'!$D:$D,'Economic Cost Analysis'!G$128,'Data Repository Table'!$A:$A,"Financial Budget")</f>
        <v>189875.20710716999</v>
      </c>
      <c r="H212" s="61">
        <f>SUMIFS('Data Repository Table'!$J:$J,'Data Repository Table'!$C:$C,'Economic Cost Analysis'!$B147,'Data Repository Table'!$B:$B,'Economic Cost Analysis'!$C147,'Data Repository Table'!$G:$G,'Economic Cost Analysis'!$D147,'Data Repository Table'!$H:$H,'Economic Cost Analysis'!$E147,'Data Repository Table'!$D:$D,'Economic Cost Analysis'!H$128,'Data Repository Table'!$A:$A,"Financial Budget")</f>
        <v>252931.19233882497</v>
      </c>
      <c r="I212" s="61">
        <f>SUMIFS('Data Repository Table'!$J:$J,'Data Repository Table'!$C:$C,'Economic Cost Analysis'!$B147,'Data Repository Table'!$B:$B,'Economic Cost Analysis'!$C147,'Data Repository Table'!$G:$G,'Economic Cost Analysis'!$D147,'Data Repository Table'!$H:$H,'Economic Cost Analysis'!$E147,'Data Repository Table'!$D:$D,'Economic Cost Analysis'!I$128,'Data Repository Table'!$A:$A,"Financial Budget")</f>
        <v>214527.58832758496</v>
      </c>
      <c r="J212" s="61">
        <f>SUMIFS('Data Repository Table'!$J:$J,'Data Repository Table'!$C:$C,'Economic Cost Analysis'!$B147,'Data Repository Table'!$B:$B,'Economic Cost Analysis'!$C147,'Data Repository Table'!$G:$G,'Economic Cost Analysis'!$D147,'Data Repository Table'!$H:$H,'Economic Cost Analysis'!$E147,'Data Repository Table'!$D:$D,'Economic Cost Analysis'!J$128,'Data Repository Table'!$A:$A,"Financial Budget")</f>
        <v>192844.29660985127</v>
      </c>
      <c r="K212" s="61">
        <f>SUMIFS('Data Repository Table'!$J:$J,'Data Repository Table'!$C:$C,'Economic Cost Analysis'!$B147,'Data Repository Table'!$B:$B,'Economic Cost Analysis'!$C147,'Data Repository Table'!$G:$G,'Economic Cost Analysis'!$D147,'Data Repository Table'!$H:$H,'Economic Cost Analysis'!$E147,'Data Repository Table'!$D:$D,'Economic Cost Analysis'!K$128,'Data Repository Table'!$A:$A,"Financial Budget")</f>
        <v>142400.85841800002</v>
      </c>
      <c r="L212" s="61">
        <f>SUMIFS('Data Repository Table'!$J:$J,'Data Repository Table'!$C:$C,'Economic Cost Analysis'!$B147,'Data Repository Table'!$B:$B,'Economic Cost Analysis'!$C147,'Data Repository Table'!$G:$G,'Economic Cost Analysis'!$D147,'Data Repository Table'!$H:$H,'Economic Cost Analysis'!$E147,'Data Repository Table'!$D:$D,'Economic Cost Analysis'!L$128,'Data Repository Table'!$A:$A,"Financial Budget")</f>
        <v>142333.66162723501</v>
      </c>
      <c r="M212" s="61">
        <f>SUMIFS('Data Repository Table'!$J:$J,'Data Repository Table'!$C:$C,'Economic Cost Analysis'!$B147,'Data Repository Table'!$B:$B,'Economic Cost Analysis'!$C147,'Data Repository Table'!$G:$G,'Economic Cost Analysis'!$D147,'Data Repository Table'!$H:$H,'Economic Cost Analysis'!$E147,'Data Repository Table'!$D:$D,'Economic Cost Analysis'!M$128,'Data Repository Table'!$A:$A,"Financial Budget")</f>
        <v>133057.43558932497</v>
      </c>
      <c r="N212" s="61">
        <f>SUMIFS('Data Repository Table'!$J:$J,'Data Repository Table'!$C:$C,'Economic Cost Analysis'!$B147,'Data Repository Table'!$B:$B,'Economic Cost Analysis'!$C147,'Data Repository Table'!$G:$G,'Economic Cost Analysis'!$D147,'Data Repository Table'!$H:$H,'Economic Cost Analysis'!$E147,'Data Repository Table'!$D:$D,'Economic Cost Analysis'!N$128,'Data Repository Table'!$A:$A,"Financial Budget")</f>
        <v>182458.70267756627</v>
      </c>
      <c r="O212" s="61">
        <f>SUMIFS('Data Repository Table'!$J:$J,'Data Repository Table'!$C:$C,'Economic Cost Analysis'!$B147,'Data Repository Table'!$B:$B,'Economic Cost Analysis'!$C147,'Data Repository Table'!$G:$G,'Economic Cost Analysis'!$D147,'Data Repository Table'!$H:$H,'Economic Cost Analysis'!$E147,'Data Repository Table'!$D:$D,'Economic Cost Analysis'!O$128,'Data Repository Table'!$A:$A,"Financial Budget")</f>
        <v>104660.20871123999</v>
      </c>
      <c r="P212" s="61">
        <f>SUMIFS('Data Repository Table'!$J:$J,'Data Repository Table'!$C:$C,'Economic Cost Analysis'!$B147,'Data Repository Table'!$B:$B,'Economic Cost Analysis'!$C147,'Data Repository Table'!$G:$G,'Economic Cost Analysis'!$D147,'Data Repository Table'!$H:$H,'Economic Cost Analysis'!$E147,'Data Repository Table'!$D:$D,'Economic Cost Analysis'!P$128,'Data Repository Table'!$A:$A,"Financial Budget")</f>
        <v>126430.43769056996</v>
      </c>
      <c r="Q212" s="61">
        <f>SUMIFS('Data Repository Table'!$J:$J,'Data Repository Table'!$C:$C,'Economic Cost Analysis'!$B147,'Data Repository Table'!$B:$B,'Economic Cost Analysis'!$C147,'Data Repository Table'!$G:$G,'Economic Cost Analysis'!$D147,'Data Repository Table'!$H:$H,'Economic Cost Analysis'!$E147,'Data Repository Table'!$D:$D,'Economic Cost Analysis'!Q$128,'Data Repository Table'!$A:$A,"Financial Budget")</f>
        <v>230359.10681218505</v>
      </c>
      <c r="R212" s="61"/>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c r="A213" s="16" t="s">
        <v>58</v>
      </c>
      <c r="B213" s="16" t="s">
        <v>43</v>
      </c>
      <c r="C213" s="16" t="s">
        <v>44</v>
      </c>
      <c r="D213" s="16" t="s">
        <v>51</v>
      </c>
      <c r="E213" s="16" t="s">
        <v>54</v>
      </c>
      <c r="F213" s="61">
        <f>SUMIFS('Data Repository Table'!$J:$J,'Data Repository Table'!$C:$C,'Economic Cost Analysis'!$B148,'Data Repository Table'!$B:$B,'Economic Cost Analysis'!$C148,'Data Repository Table'!$G:$G,'Economic Cost Analysis'!$D148,'Data Repository Table'!$H:$H,'Economic Cost Analysis'!$E148,'Data Repository Table'!$D:$D,'Economic Cost Analysis'!F$128,'Data Repository Table'!$A:$A,"Financial Budget")</f>
        <v>660756.15261022374</v>
      </c>
      <c r="G213" s="61">
        <f>SUMIFS('Data Repository Table'!$J:$J,'Data Repository Table'!$C:$C,'Economic Cost Analysis'!$B148,'Data Repository Table'!$B:$B,'Economic Cost Analysis'!$C148,'Data Repository Table'!$G:$G,'Economic Cost Analysis'!$D148,'Data Repository Table'!$H:$H,'Economic Cost Analysis'!$E148,'Data Repository Table'!$D:$D,'Economic Cost Analysis'!G$128,'Data Repository Table'!$A:$A,"Financial Budget")</f>
        <v>529683.55044249841</v>
      </c>
      <c r="H213" s="61">
        <f>SUMIFS('Data Repository Table'!$J:$J,'Data Repository Table'!$C:$C,'Economic Cost Analysis'!$B148,'Data Repository Table'!$B:$B,'Economic Cost Analysis'!$C148,'Data Repository Table'!$G:$G,'Economic Cost Analysis'!$D148,'Data Repository Table'!$H:$H,'Economic Cost Analysis'!$E148,'Data Repository Table'!$D:$D,'Economic Cost Analysis'!H$128,'Data Repository Table'!$A:$A,"Financial Budget")</f>
        <v>672443.49046857841</v>
      </c>
      <c r="I213" s="61">
        <f>SUMIFS('Data Repository Table'!$J:$J,'Data Repository Table'!$C:$C,'Economic Cost Analysis'!$B148,'Data Repository Table'!$B:$B,'Economic Cost Analysis'!$C148,'Data Repository Table'!$G:$G,'Economic Cost Analysis'!$D148,'Data Repository Table'!$H:$H,'Economic Cost Analysis'!$E148,'Data Repository Table'!$D:$D,'Economic Cost Analysis'!I$128,'Data Repository Table'!$A:$A,"Financial Budget")</f>
        <v>585948.31082732871</v>
      </c>
      <c r="J213" s="61">
        <f>SUMIFS('Data Repository Table'!$J:$J,'Data Repository Table'!$C:$C,'Economic Cost Analysis'!$B148,'Data Repository Table'!$B:$B,'Economic Cost Analysis'!$C148,'Data Repository Table'!$G:$G,'Economic Cost Analysis'!$D148,'Data Repository Table'!$H:$H,'Economic Cost Analysis'!$E148,'Data Repository Table'!$D:$D,'Economic Cost Analysis'!J$128,'Data Repository Table'!$A:$A,"Financial Budget")</f>
        <v>504468.75421239575</v>
      </c>
      <c r="K213" s="61">
        <f>SUMIFS('Data Repository Table'!$J:$J,'Data Repository Table'!$C:$C,'Economic Cost Analysis'!$B148,'Data Repository Table'!$B:$B,'Economic Cost Analysis'!$C148,'Data Repository Table'!$G:$G,'Economic Cost Analysis'!$D148,'Data Repository Table'!$H:$H,'Economic Cost Analysis'!$E148,'Data Repository Table'!$D:$D,'Economic Cost Analysis'!K$128,'Data Repository Table'!$A:$A,"Financial Budget")</f>
        <v>378359.08081662602</v>
      </c>
      <c r="L213" s="61">
        <f>SUMIFS('Data Repository Table'!$J:$J,'Data Repository Table'!$C:$C,'Economic Cost Analysis'!$B148,'Data Repository Table'!$B:$B,'Economic Cost Analysis'!$C148,'Data Repository Table'!$G:$G,'Economic Cost Analysis'!$D148,'Data Repository Table'!$H:$H,'Economic Cost Analysis'!$E148,'Data Repository Table'!$D:$D,'Economic Cost Analysis'!L$128,'Data Repository Table'!$A:$A,"Financial Budget")</f>
        <v>395823.36873278162</v>
      </c>
      <c r="M213" s="61">
        <f>SUMIFS('Data Repository Table'!$J:$J,'Data Repository Table'!$C:$C,'Economic Cost Analysis'!$B148,'Data Repository Table'!$B:$B,'Economic Cost Analysis'!$C148,'Data Repository Table'!$G:$G,'Economic Cost Analysis'!$D148,'Data Repository Table'!$H:$H,'Economic Cost Analysis'!$E148,'Data Repository Table'!$D:$D,'Economic Cost Analysis'!M$128,'Data Repository Table'!$A:$A,"Financial Budget")</f>
        <v>329884.52262346615</v>
      </c>
      <c r="N213" s="61">
        <f>SUMIFS('Data Repository Table'!$J:$J,'Data Repository Table'!$C:$C,'Economic Cost Analysis'!$B148,'Data Repository Table'!$B:$B,'Economic Cost Analysis'!$C148,'Data Repository Table'!$G:$G,'Economic Cost Analysis'!$D148,'Data Repository Table'!$H:$H,'Economic Cost Analysis'!$E148,'Data Repository Table'!$D:$D,'Economic Cost Analysis'!N$128,'Data Repository Table'!$A:$A,"Financial Budget")</f>
        <v>446578.08277619159</v>
      </c>
      <c r="O213" s="61">
        <f>SUMIFS('Data Repository Table'!$J:$J,'Data Repository Table'!$C:$C,'Economic Cost Analysis'!$B148,'Data Repository Table'!$B:$B,'Economic Cost Analysis'!$C148,'Data Repository Table'!$G:$G,'Economic Cost Analysis'!$D148,'Data Repository Table'!$H:$H,'Economic Cost Analysis'!$E148,'Data Repository Table'!$D:$D,'Economic Cost Analysis'!O$128,'Data Repository Table'!$A:$A,"Financial Budget")</f>
        <v>255084.77622429357</v>
      </c>
      <c r="P213" s="61">
        <f>SUMIFS('Data Repository Table'!$J:$J,'Data Repository Table'!$C:$C,'Economic Cost Analysis'!$B148,'Data Repository Table'!$B:$B,'Economic Cost Analysis'!$C148,'Data Repository Table'!$G:$G,'Economic Cost Analysis'!$D148,'Data Repository Table'!$H:$H,'Economic Cost Analysis'!$E148,'Data Repository Table'!$D:$D,'Economic Cost Analysis'!P$128,'Data Repository Table'!$A:$A,"Financial Budget")</f>
        <v>307417.20946522552</v>
      </c>
      <c r="Q213" s="61">
        <f>SUMIFS('Data Repository Table'!$J:$J,'Data Repository Table'!$C:$C,'Economic Cost Analysis'!$B148,'Data Repository Table'!$B:$B,'Economic Cost Analysis'!$C148,'Data Repository Table'!$G:$G,'Economic Cost Analysis'!$D148,'Data Repository Table'!$H:$H,'Economic Cost Analysis'!$E148,'Data Repository Table'!$D:$D,'Economic Cost Analysis'!Q$128,'Data Repository Table'!$A:$A,"Financial Budget")</f>
        <v>612277.97873185331</v>
      </c>
      <c r="R213" s="61"/>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c r="A214" s="16" t="s">
        <v>58</v>
      </c>
      <c r="B214" s="16" t="s">
        <v>43</v>
      </c>
      <c r="C214" s="16" t="s">
        <v>44</v>
      </c>
      <c r="D214" s="16" t="s">
        <v>51</v>
      </c>
      <c r="E214" s="16" t="s">
        <v>55</v>
      </c>
      <c r="F214" s="61">
        <f>SUMIFS('Data Repository Table'!$J:$J,'Data Repository Table'!$C:$C,'Economic Cost Analysis'!$B149,'Data Repository Table'!$B:$B,'Economic Cost Analysis'!$C149,'Data Repository Table'!$G:$G,'Economic Cost Analysis'!$D149,'Data Repository Table'!$H:$H,'Economic Cost Analysis'!$E149,'Data Repository Table'!$D:$D,'Economic Cost Analysis'!F$128,'Data Repository Table'!$A:$A,"Financial Budget")</f>
        <v>204001.78430538269</v>
      </c>
      <c r="G214" s="61">
        <f>SUMIFS('Data Repository Table'!$J:$J,'Data Repository Table'!$C:$C,'Economic Cost Analysis'!$B149,'Data Repository Table'!$B:$B,'Economic Cost Analysis'!$C149,'Data Repository Table'!$G:$G,'Economic Cost Analysis'!$D149,'Data Repository Table'!$H:$H,'Economic Cost Analysis'!$E149,'Data Repository Table'!$D:$D,'Economic Cost Analysis'!G$128,'Data Repository Table'!$A:$A,"Financial Budget")</f>
        <v>156736.8476459604</v>
      </c>
      <c r="H214" s="61">
        <f>SUMIFS('Data Repository Table'!$J:$J,'Data Repository Table'!$C:$C,'Economic Cost Analysis'!$B149,'Data Repository Table'!$B:$B,'Economic Cost Analysis'!$C149,'Data Repository Table'!$G:$G,'Economic Cost Analysis'!$D149,'Data Repository Table'!$H:$H,'Economic Cost Analysis'!$E149,'Data Repository Table'!$D:$D,'Economic Cost Analysis'!H$128,'Data Repository Table'!$A:$A,"Financial Budget")</f>
        <v>244769.18801975637</v>
      </c>
      <c r="I214" s="61">
        <f>SUMIFS('Data Repository Table'!$J:$J,'Data Repository Table'!$C:$C,'Economic Cost Analysis'!$B149,'Data Repository Table'!$B:$B,'Economic Cost Analysis'!$C149,'Data Repository Table'!$G:$G,'Economic Cost Analysis'!$D149,'Data Repository Table'!$H:$H,'Economic Cost Analysis'!$E149,'Data Repository Table'!$D:$D,'Economic Cost Analysis'!I$128,'Data Repository Table'!$A:$A,"Financial Budget")</f>
        <v>198504.61086128399</v>
      </c>
      <c r="J214" s="61">
        <f>SUMIFS('Data Repository Table'!$J:$J,'Data Repository Table'!$C:$C,'Economic Cost Analysis'!$B149,'Data Repository Table'!$B:$B,'Economic Cost Analysis'!$C149,'Data Repository Table'!$G:$G,'Economic Cost Analysis'!$D149,'Data Repository Table'!$H:$H,'Economic Cost Analysis'!$E149,'Data Repository Table'!$D:$D,'Economic Cost Analysis'!J$128,'Data Repository Table'!$A:$A,"Financial Budget")</f>
        <v>174673.83751677407</v>
      </c>
      <c r="K214" s="61">
        <f>SUMIFS('Data Repository Table'!$J:$J,'Data Repository Table'!$C:$C,'Economic Cost Analysis'!$B149,'Data Repository Table'!$B:$B,'Economic Cost Analysis'!$C149,'Data Repository Table'!$G:$G,'Economic Cost Analysis'!$D149,'Data Repository Table'!$H:$H,'Economic Cost Analysis'!$E149,'Data Repository Table'!$D:$D,'Economic Cost Analysis'!K$128,'Data Repository Table'!$A:$A,"Financial Budget")</f>
        <v>117398.02382544601</v>
      </c>
      <c r="L214" s="61">
        <f>SUMIFS('Data Repository Table'!$J:$J,'Data Repository Table'!$C:$C,'Economic Cost Analysis'!$B149,'Data Repository Table'!$B:$B,'Economic Cost Analysis'!$C149,'Data Repository Table'!$G:$G,'Economic Cost Analysis'!$D149,'Data Repository Table'!$H:$H,'Economic Cost Analysis'!$E149,'Data Repository Table'!$D:$D,'Economic Cost Analysis'!L$128,'Data Repository Table'!$A:$A,"Financial Budget")</f>
        <v>122856.00426868859</v>
      </c>
      <c r="M214" s="61">
        <f>SUMIFS('Data Repository Table'!$J:$J,'Data Repository Table'!$C:$C,'Economic Cost Analysis'!$B149,'Data Repository Table'!$B:$B,'Economic Cost Analysis'!$C149,'Data Repository Table'!$G:$G,'Economic Cost Analysis'!$D149,'Data Repository Table'!$H:$H,'Economic Cost Analysis'!$E149,'Data Repository Table'!$D:$D,'Economic Cost Analysis'!M$128,'Data Repository Table'!$A:$A,"Financial Budget")</f>
        <v>115969.228431147</v>
      </c>
      <c r="N214" s="61">
        <f>SUMIFS('Data Repository Table'!$J:$J,'Data Repository Table'!$C:$C,'Economic Cost Analysis'!$B149,'Data Repository Table'!$B:$B,'Economic Cost Analysis'!$C149,'Data Repository Table'!$G:$G,'Economic Cost Analysis'!$D149,'Data Repository Table'!$H:$H,'Economic Cost Analysis'!$E149,'Data Repository Table'!$D:$D,'Economic Cost Analysis'!N$128,'Data Repository Table'!$A:$A,"Financial Budget")</f>
        <v>156435.99509763226</v>
      </c>
      <c r="O214" s="61">
        <f>SUMIFS('Data Repository Table'!$J:$J,'Data Repository Table'!$C:$C,'Economic Cost Analysis'!$B149,'Data Repository Table'!$B:$B,'Economic Cost Analysis'!$C149,'Data Repository Table'!$G:$G,'Economic Cost Analysis'!$D149,'Data Repository Table'!$H:$H,'Economic Cost Analysis'!$E149,'Data Repository Table'!$D:$D,'Economic Cost Analysis'!O$128,'Data Repository Table'!$A:$A,"Financial Budget")</f>
        <v>85299.480614602799</v>
      </c>
      <c r="P214" s="61">
        <f>SUMIFS('Data Repository Table'!$J:$J,'Data Repository Table'!$C:$C,'Economic Cost Analysis'!$B149,'Data Repository Table'!$B:$B,'Economic Cost Analysis'!$C149,'Data Repository Table'!$G:$G,'Economic Cost Analysis'!$D149,'Data Repository Table'!$H:$H,'Economic Cost Analysis'!$E149,'Data Repository Table'!$D:$D,'Economic Cost Analysis'!P$128,'Data Repository Table'!$A:$A,"Financial Budget")</f>
        <v>115184.65971776398</v>
      </c>
      <c r="Q214" s="61">
        <f>SUMIFS('Data Repository Table'!$J:$J,'Data Repository Table'!$C:$C,'Economic Cost Analysis'!$B149,'Data Repository Table'!$B:$B,'Economic Cost Analysis'!$C149,'Data Repository Table'!$G:$G,'Economic Cost Analysis'!$D149,'Data Repository Table'!$H:$H,'Economic Cost Analysis'!$E149,'Data Repository Table'!$D:$D,'Economic Cost Analysis'!Q$128,'Data Repository Table'!$A:$A,"Financial Budget")</f>
        <v>191142.34907568261</v>
      </c>
      <c r="R214" s="61"/>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c r="A215" s="16" t="s">
        <v>58</v>
      </c>
      <c r="B215" s="16" t="s">
        <v>43</v>
      </c>
      <c r="C215" s="16" t="s">
        <v>44</v>
      </c>
      <c r="D215" s="16" t="s">
        <v>56</v>
      </c>
      <c r="E215" s="16" t="s">
        <v>57</v>
      </c>
      <c r="F215" s="61">
        <f>SUMIFS('Data Repository Table'!$J:$J,'Data Repository Table'!$C:$C,'Economic Cost Analysis'!$B150,'Data Repository Table'!$B:$B,'Economic Cost Analysis'!$C150,'Data Repository Table'!$G:$G,'Economic Cost Analysis'!$D150,'Data Repository Table'!$H:$H,'Economic Cost Analysis'!$E150,'Data Repository Table'!$D:$D,'Economic Cost Analysis'!F$128,'Data Repository Table'!$A:$A,"Financial Budget")</f>
        <v>3067822.9919048399</v>
      </c>
      <c r="G215" s="61">
        <f>SUMIFS('Data Repository Table'!$J:$J,'Data Repository Table'!$C:$C,'Economic Cost Analysis'!$B150,'Data Repository Table'!$B:$B,'Economic Cost Analysis'!$C150,'Data Repository Table'!$G:$G,'Economic Cost Analysis'!$D150,'Data Repository Table'!$H:$H,'Economic Cost Analysis'!$E150,'Data Repository Table'!$D:$D,'Economic Cost Analysis'!G$128,'Data Repository Table'!$A:$A,"Financial Budget")</f>
        <v>2455342.9186057192</v>
      </c>
      <c r="H215" s="61">
        <f>SUMIFS('Data Repository Table'!$J:$J,'Data Repository Table'!$C:$C,'Economic Cost Analysis'!$B150,'Data Repository Table'!$B:$B,'Economic Cost Analysis'!$C150,'Data Repository Table'!$G:$G,'Economic Cost Analysis'!$D150,'Data Repository Table'!$H:$H,'Economic Cost Analysis'!$E150,'Data Repository Table'!$D:$D,'Economic Cost Analysis'!H$128,'Data Repository Table'!$A:$A,"Financial Budget")</f>
        <v>3390820.7358167996</v>
      </c>
      <c r="I215" s="61">
        <f>SUMIFS('Data Repository Table'!$J:$J,'Data Repository Table'!$C:$C,'Economic Cost Analysis'!$B150,'Data Repository Table'!$B:$B,'Economic Cost Analysis'!$C150,'Data Repository Table'!$G:$G,'Economic Cost Analysis'!$D150,'Data Repository Table'!$H:$H,'Economic Cost Analysis'!$E150,'Data Repository Table'!$D:$D,'Economic Cost Analysis'!I$128,'Data Repository Table'!$A:$A,"Financial Budget")</f>
        <v>2725135.5537314997</v>
      </c>
      <c r="J215" s="61">
        <f>SUMIFS('Data Repository Table'!$J:$J,'Data Repository Table'!$C:$C,'Economic Cost Analysis'!$B150,'Data Repository Table'!$B:$B,'Economic Cost Analysis'!$C150,'Data Repository Table'!$G:$G,'Economic Cost Analysis'!$D150,'Data Repository Table'!$H:$H,'Economic Cost Analysis'!$E150,'Data Repository Table'!$D:$D,'Economic Cost Analysis'!J$128,'Data Repository Table'!$A:$A,"Financial Budget")</f>
        <v>2517178.5408305251</v>
      </c>
      <c r="K215" s="61">
        <f>SUMIFS('Data Repository Table'!$J:$J,'Data Repository Table'!$C:$C,'Economic Cost Analysis'!$B150,'Data Repository Table'!$B:$B,'Economic Cost Analysis'!$C150,'Data Repository Table'!$G:$G,'Economic Cost Analysis'!$D150,'Data Repository Table'!$H:$H,'Economic Cost Analysis'!$E150,'Data Repository Table'!$D:$D,'Economic Cost Analysis'!K$128,'Data Repository Table'!$A:$A,"Financial Budget")</f>
        <v>1767206.136907575</v>
      </c>
      <c r="L215" s="61">
        <f>SUMIFS('Data Repository Table'!$J:$J,'Data Repository Table'!$C:$C,'Economic Cost Analysis'!$B150,'Data Repository Table'!$B:$B,'Economic Cost Analysis'!$C150,'Data Repository Table'!$G:$G,'Economic Cost Analysis'!$D150,'Data Repository Table'!$H:$H,'Economic Cost Analysis'!$E150,'Data Repository Table'!$D:$D,'Economic Cost Analysis'!L$128,'Data Repository Table'!$A:$A,"Financial Budget")</f>
        <v>1961436.6334718997</v>
      </c>
      <c r="M215" s="61">
        <f>SUMIFS('Data Repository Table'!$J:$J,'Data Repository Table'!$C:$C,'Economic Cost Analysis'!$B150,'Data Repository Table'!$B:$B,'Economic Cost Analysis'!$C150,'Data Repository Table'!$G:$G,'Economic Cost Analysis'!$D150,'Data Repository Table'!$H:$H,'Economic Cost Analysis'!$E150,'Data Repository Table'!$D:$D,'Economic Cost Analysis'!M$128,'Data Repository Table'!$A:$A,"Financial Budget")</f>
        <v>1593530.5935860998</v>
      </c>
      <c r="N215" s="61">
        <f>SUMIFS('Data Repository Table'!$J:$J,'Data Repository Table'!$C:$C,'Economic Cost Analysis'!$B150,'Data Repository Table'!$B:$B,'Economic Cost Analysis'!$C150,'Data Repository Table'!$G:$G,'Economic Cost Analysis'!$D150,'Data Repository Table'!$H:$H,'Economic Cost Analysis'!$E150,'Data Repository Table'!$D:$D,'Economic Cost Analysis'!N$128,'Data Repository Table'!$A:$A,"Financial Budget")</f>
        <v>2258113.7891461495</v>
      </c>
      <c r="O215" s="61">
        <f>SUMIFS('Data Repository Table'!$J:$J,'Data Repository Table'!$C:$C,'Economic Cost Analysis'!$B150,'Data Repository Table'!$B:$B,'Economic Cost Analysis'!$C150,'Data Repository Table'!$G:$G,'Economic Cost Analysis'!$D150,'Data Repository Table'!$H:$H,'Economic Cost Analysis'!$E150,'Data Repository Table'!$D:$D,'Economic Cost Analysis'!O$128,'Data Repository Table'!$A:$A,"Financial Budget")</f>
        <v>1190031.30652068</v>
      </c>
      <c r="P215" s="61">
        <f>SUMIFS('Data Repository Table'!$J:$J,'Data Repository Table'!$C:$C,'Economic Cost Analysis'!$B150,'Data Repository Table'!$B:$B,'Economic Cost Analysis'!$C150,'Data Repository Table'!$G:$G,'Economic Cost Analysis'!$D150,'Data Repository Table'!$H:$H,'Economic Cost Analysis'!$E150,'Data Repository Table'!$D:$D,'Economic Cost Analysis'!P$128,'Data Repository Table'!$A:$A,"Financial Budget")</f>
        <v>1572119.1696365993</v>
      </c>
      <c r="Q215" s="61">
        <f>SUMIFS('Data Repository Table'!$J:$J,'Data Repository Table'!$C:$C,'Economic Cost Analysis'!$B150,'Data Repository Table'!$B:$B,'Economic Cost Analysis'!$C150,'Data Repository Table'!$G:$G,'Economic Cost Analysis'!$D150,'Data Repository Table'!$H:$H,'Economic Cost Analysis'!$E150,'Data Repository Table'!$D:$D,'Economic Cost Analysis'!Q$128,'Data Repository Table'!$A:$A,"Financial Budget")</f>
        <v>2829210.9406183348</v>
      </c>
      <c r="R215" s="61"/>
      <c r="S215" s="17"/>
      <c r="T215" s="17"/>
      <c r="U215" s="17"/>
      <c r="V215" s="17"/>
      <c r="W215" s="17"/>
      <c r="X215" s="17"/>
      <c r="Y215" s="17"/>
      <c r="Z215" s="17"/>
      <c r="AA215" s="17"/>
      <c r="AB215" s="17"/>
      <c r="AC215" s="17"/>
      <c r="AD215" s="17"/>
      <c r="AE215" s="17"/>
      <c r="AF215" s="17"/>
      <c r="AG215" s="17"/>
      <c r="AH215" s="17"/>
      <c r="AI215" s="17"/>
      <c r="AJ215" s="17"/>
      <c r="AK215" s="17"/>
      <c r="AL215" s="17"/>
    </row>
    <row r="216" spans="1:38" ht="14.25" customHeight="1">
      <c r="A216" s="16" t="s">
        <v>62</v>
      </c>
      <c r="B216" s="16" t="s">
        <v>43</v>
      </c>
      <c r="C216" s="16"/>
      <c r="D216" s="16"/>
      <c r="E216" s="16"/>
      <c r="F216" s="15">
        <f>SUMIFS('Data Repository Table'!$J:$J,'Data Repository Table'!$C:$C,'Economic Cost Analysis'!$B143,'Data Repository Table'!$D:$D,'Economic Cost Analysis'!F$141,'Data Repository Table'!$A:$A, "Water Production Budget")</f>
        <v>234.24199100000001</v>
      </c>
      <c r="G216" s="15">
        <f>SUMIFS('Data Repository Table'!$J:$J,'Data Repository Table'!$C:$C,'Economic Cost Analysis'!$B143,'Data Repository Table'!$D:$D,'Economic Cost Analysis'!G$141,'Data Repository Table'!$A:$A, "Water Production Budget")</f>
        <v>203.740703</v>
      </c>
      <c r="H216" s="15">
        <f>SUMIFS('Data Repository Table'!$J:$J,'Data Repository Table'!$C:$C,'Economic Cost Analysis'!$B143,'Data Repository Table'!$D:$D,'Economic Cost Analysis'!H$141,'Data Repository Table'!$A:$A, "Water Production Budget")</f>
        <v>192.23546099999999</v>
      </c>
      <c r="I216" s="15">
        <f>SUMIFS('Data Repository Table'!$J:$J,'Data Repository Table'!$C:$C,'Economic Cost Analysis'!$B143,'Data Repository Table'!$D:$D,'Economic Cost Analysis'!I$141,'Data Repository Table'!$A:$A, "Water Production Budget")</f>
        <v>176.36956599999999</v>
      </c>
      <c r="J216" s="15">
        <f>SUMIFS('Data Repository Table'!$J:$J,'Data Repository Table'!$C:$C,'Economic Cost Analysis'!$B143,'Data Repository Table'!$D:$D,'Economic Cost Analysis'!J$141,'Data Repository Table'!$A:$A, "Water Production Budget")</f>
        <v>206.09105</v>
      </c>
      <c r="K216" s="15">
        <f>SUMIFS('Data Repository Table'!$J:$J,'Data Repository Table'!$C:$C,'Economic Cost Analysis'!$B143,'Data Repository Table'!$D:$D,'Economic Cost Analysis'!K$141,'Data Repository Table'!$A:$A, "Water Production Budget")</f>
        <v>141.32156660000001</v>
      </c>
      <c r="L216" s="15">
        <f>SUMIFS('Data Repository Table'!$J:$J,'Data Repository Table'!$C:$C,'Economic Cost Analysis'!$B143,'Data Repository Table'!$D:$D,'Economic Cost Analysis'!L$141,'Data Repository Table'!$A:$A, "Water Production Budget")</f>
        <v>214.20249699999999</v>
      </c>
      <c r="M216" s="15">
        <f>SUMIFS('Data Repository Table'!$J:$J,'Data Repository Table'!$C:$C,'Economic Cost Analysis'!$B143,'Data Repository Table'!$D:$D,'Economic Cost Analysis'!M$141,'Data Repository Table'!$A:$A, "Water Production Budget")</f>
        <v>211.43019899999999</v>
      </c>
      <c r="N216" s="15">
        <f>SUMIFS('Data Repository Table'!$J:$J,'Data Repository Table'!$C:$C,'Economic Cost Analysis'!$B143,'Data Repository Table'!$D:$D,'Economic Cost Analysis'!N$141,'Data Repository Table'!$A:$A, "Water Production Budget")</f>
        <v>141.81421700000001</v>
      </c>
      <c r="O216" s="15">
        <f>SUMIFS('Data Repository Table'!$J:$J,'Data Repository Table'!$C:$C,'Economic Cost Analysis'!$B143,'Data Repository Table'!$D:$D,'Economic Cost Analysis'!O$141,'Data Repository Table'!$A:$A, "Water Production Budget")</f>
        <v>118.441136</v>
      </c>
      <c r="P216" s="15">
        <f>SUMIFS('Data Repository Table'!$J:$J,'Data Repository Table'!$C:$C,'Economic Cost Analysis'!$B143,'Data Repository Table'!$D:$D,'Economic Cost Analysis'!P$141,'Data Repository Table'!$A:$A, "Water Production Budget")</f>
        <v>116.407369</v>
      </c>
      <c r="Q216" s="15">
        <f>SUMIFS('Data Repository Table'!$J:$J,'Data Repository Table'!$C:$C,'Economic Cost Analysis'!$B143,'Data Repository Table'!$D:$D,'Economic Cost Analysis'!Q$141,'Data Repository Table'!$A:$A, "Water Production Budget")</f>
        <v>140.38033399999998</v>
      </c>
      <c r="R216" s="15"/>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c r="A217" s="176"/>
      <c r="B217" s="177"/>
      <c r="C217" s="65"/>
      <c r="D217" s="178" t="s">
        <v>122</v>
      </c>
      <c r="E217" s="177"/>
      <c r="F217" s="70">
        <f>SUM(F152-G44)</f>
        <v>11.302266422986847</v>
      </c>
      <c r="G217" s="70">
        <f t="shared" ref="G217:Q217" si="17">SUM(G152-H44)</f>
        <v>9.9347674131471244</v>
      </c>
      <c r="H217" s="70">
        <f t="shared" si="17"/>
        <v>13.523855695996062</v>
      </c>
      <c r="I217" s="70">
        <f t="shared" si="17"/>
        <v>10.192056495557452</v>
      </c>
      <c r="J217" s="70">
        <f t="shared" si="17"/>
        <v>8.7186115820456713</v>
      </c>
      <c r="K217" s="70">
        <f t="shared" si="17"/>
        <v>1.0592704258752903</v>
      </c>
      <c r="L217" s="70">
        <f t="shared" si="17"/>
        <v>-6.0468629489046855</v>
      </c>
      <c r="M217" s="70">
        <f t="shared" si="17"/>
        <v>-8.8288386940322567</v>
      </c>
      <c r="N217" s="70">
        <f t="shared" si="17"/>
        <v>15.429089382771622</v>
      </c>
      <c r="O217" s="70">
        <f t="shared" si="17"/>
        <v>6.9283403538242609</v>
      </c>
      <c r="P217" s="70">
        <f t="shared" si="17"/>
        <v>11.971100234700167</v>
      </c>
      <c r="Q217" s="70">
        <f t="shared" si="17"/>
        <v>23.858143781387312</v>
      </c>
      <c r="R217" s="70"/>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c r="A218" s="81"/>
      <c r="B218" s="17"/>
      <c r="C218" s="81"/>
      <c r="D218" s="82"/>
      <c r="E218" s="83"/>
      <c r="F218" s="61"/>
      <c r="G218" s="61"/>
      <c r="H218" s="61"/>
      <c r="I218" s="61"/>
      <c r="J218" s="61"/>
      <c r="K218" s="61"/>
      <c r="L218" s="61"/>
      <c r="M218" s="61"/>
      <c r="N218" s="61"/>
      <c r="O218" s="61"/>
      <c r="P218" s="61"/>
      <c r="Q218" s="61"/>
      <c r="R218" s="61"/>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c r="A219" s="50" t="s">
        <v>260</v>
      </c>
      <c r="B219" s="73"/>
      <c r="C219" s="84"/>
      <c r="D219" s="85"/>
      <c r="E219" s="86"/>
      <c r="F219" s="72"/>
      <c r="G219" s="72"/>
      <c r="H219" s="72"/>
      <c r="I219" s="72"/>
      <c r="J219" s="72"/>
      <c r="K219" s="72"/>
      <c r="L219" s="72"/>
      <c r="M219" s="72"/>
      <c r="N219" s="72"/>
      <c r="O219" s="72"/>
      <c r="P219" s="72"/>
      <c r="Q219" s="72"/>
      <c r="R219" s="72"/>
      <c r="S219" s="73"/>
      <c r="T219" s="73"/>
      <c r="U219" s="73"/>
      <c r="V219" s="73"/>
      <c r="W219" s="73"/>
      <c r="X219" s="73"/>
      <c r="Y219" s="73"/>
      <c r="Z219" s="73"/>
      <c r="AA219" s="73"/>
      <c r="AB219" s="73"/>
      <c r="AC219" s="73"/>
      <c r="AD219" s="73"/>
      <c r="AE219" s="73"/>
      <c r="AF219" s="73"/>
      <c r="AG219" s="73"/>
      <c r="AH219" s="73"/>
      <c r="AI219" s="73"/>
      <c r="AJ219" s="73"/>
      <c r="AK219" s="73"/>
      <c r="AL219" s="73"/>
    </row>
    <row r="220" spans="1:38" ht="14.25" customHeight="1">
      <c r="E220" s="17"/>
      <c r="F220" s="7"/>
      <c r="G220" s="7"/>
      <c r="H220" s="7"/>
      <c r="I220" s="7"/>
      <c r="J220" s="7"/>
      <c r="K220" s="7"/>
      <c r="L220" s="7"/>
      <c r="M220" s="7"/>
      <c r="N220" s="7"/>
      <c r="O220" s="7"/>
      <c r="P220" s="7"/>
      <c r="Q220" s="7"/>
      <c r="R220" s="7"/>
    </row>
    <row r="221" spans="1:38" ht="14.25" customHeight="1">
      <c r="A221" s="174" t="s">
        <v>126</v>
      </c>
      <c r="B221" s="171"/>
      <c r="C221" s="171"/>
      <c r="D221" s="171"/>
      <c r="E221" s="171"/>
      <c r="F221" s="171"/>
      <c r="G221" s="171"/>
      <c r="H221" s="171"/>
      <c r="I221" s="171"/>
      <c r="J221" s="171"/>
      <c r="K221" s="171"/>
      <c r="L221" s="171"/>
      <c r="M221" s="171"/>
      <c r="N221" s="171"/>
      <c r="O221" s="171"/>
      <c r="P221" s="171"/>
      <c r="Q221" s="171"/>
      <c r="R221" s="171"/>
      <c r="S221" s="171"/>
      <c r="T221" s="171"/>
      <c r="U221" s="171"/>
      <c r="V221" s="172"/>
      <c r="W221" s="174"/>
      <c r="X221" s="171"/>
      <c r="Y221" s="171"/>
      <c r="Z221" s="171"/>
      <c r="AA221" s="171"/>
      <c r="AB221" s="171"/>
      <c r="AC221" s="171"/>
      <c r="AD221" s="171"/>
      <c r="AE221" s="171"/>
      <c r="AF221" s="171"/>
      <c r="AG221" s="171"/>
      <c r="AH221" s="171"/>
      <c r="AI221" s="171"/>
      <c r="AJ221" s="171"/>
      <c r="AK221" s="171"/>
      <c r="AL221" s="172"/>
    </row>
    <row r="222" spans="1:38" ht="14.25" customHeight="1">
      <c r="A222" s="174" t="s">
        <v>127</v>
      </c>
      <c r="B222" s="171"/>
      <c r="C222" s="171"/>
      <c r="D222" s="171"/>
      <c r="E222" s="171"/>
      <c r="F222" s="171"/>
      <c r="G222" s="171"/>
      <c r="H222" s="171"/>
      <c r="I222" s="171"/>
      <c r="J222" s="171"/>
      <c r="K222" s="171"/>
      <c r="L222" s="171"/>
      <c r="M222" s="171"/>
      <c r="N222" s="171"/>
      <c r="O222" s="171"/>
      <c r="P222" s="171"/>
      <c r="Q222" s="171"/>
      <c r="R222" s="171"/>
      <c r="S222" s="171"/>
      <c r="T222" s="171"/>
      <c r="U222" s="171"/>
      <c r="V222" s="172"/>
      <c r="W222" s="174"/>
      <c r="X222" s="171"/>
      <c r="Y222" s="171"/>
      <c r="Z222" s="171"/>
      <c r="AA222" s="171"/>
      <c r="AB222" s="171"/>
      <c r="AC222" s="171"/>
      <c r="AD222" s="171"/>
      <c r="AE222" s="171"/>
      <c r="AF222" s="171"/>
      <c r="AG222" s="171"/>
      <c r="AH222" s="171"/>
      <c r="AI222" s="171"/>
      <c r="AJ222" s="171"/>
      <c r="AK222" s="171"/>
      <c r="AL222" s="172"/>
    </row>
    <row r="223" spans="1:38" ht="14.25" customHeight="1">
      <c r="A223" s="174" t="s">
        <v>128</v>
      </c>
      <c r="B223" s="171"/>
      <c r="C223" s="171"/>
      <c r="D223" s="171"/>
      <c r="E223" s="171"/>
      <c r="F223" s="171"/>
      <c r="G223" s="171"/>
      <c r="H223" s="171"/>
      <c r="I223" s="171"/>
      <c r="J223" s="171"/>
      <c r="K223" s="171"/>
      <c r="L223" s="171"/>
      <c r="M223" s="171"/>
      <c r="N223" s="171"/>
      <c r="O223" s="171"/>
      <c r="P223" s="171"/>
      <c r="Q223" s="171"/>
      <c r="R223" s="171"/>
      <c r="S223" s="171"/>
      <c r="T223" s="171"/>
      <c r="U223" s="171"/>
      <c r="V223" s="172"/>
      <c r="W223" s="174"/>
      <c r="X223" s="171"/>
      <c r="Y223" s="171"/>
      <c r="Z223" s="171"/>
      <c r="AA223" s="171"/>
      <c r="AB223" s="171"/>
      <c r="AC223" s="171"/>
      <c r="AD223" s="171"/>
      <c r="AE223" s="171"/>
      <c r="AF223" s="171"/>
      <c r="AG223" s="171"/>
      <c r="AH223" s="171"/>
      <c r="AI223" s="171"/>
      <c r="AJ223" s="171"/>
      <c r="AK223" s="171"/>
      <c r="AL223" s="172"/>
    </row>
    <row r="224" spans="1:38" ht="37.5" customHeight="1">
      <c r="A224" s="174" t="s">
        <v>129</v>
      </c>
      <c r="B224" s="171"/>
      <c r="C224" s="171"/>
      <c r="D224" s="171"/>
      <c r="E224" s="171"/>
      <c r="F224" s="171"/>
      <c r="G224" s="171"/>
      <c r="H224" s="171"/>
      <c r="I224" s="171"/>
      <c r="J224" s="171"/>
      <c r="K224" s="171"/>
      <c r="L224" s="171"/>
      <c r="M224" s="171"/>
      <c r="N224" s="171"/>
      <c r="O224" s="171"/>
      <c r="P224" s="171"/>
      <c r="Q224" s="171"/>
      <c r="R224" s="171"/>
      <c r="S224" s="171"/>
      <c r="T224" s="171"/>
      <c r="U224" s="171"/>
      <c r="V224" s="172"/>
      <c r="W224" s="174"/>
      <c r="X224" s="171"/>
      <c r="Y224" s="171"/>
      <c r="Z224" s="171"/>
      <c r="AA224" s="171"/>
      <c r="AB224" s="171"/>
      <c r="AC224" s="171"/>
      <c r="AD224" s="171"/>
      <c r="AE224" s="171"/>
      <c r="AF224" s="171"/>
      <c r="AG224" s="171"/>
      <c r="AH224" s="171"/>
      <c r="AI224" s="171"/>
      <c r="AJ224" s="171"/>
      <c r="AK224" s="171"/>
      <c r="AL224" s="172"/>
    </row>
    <row r="225" spans="1:38" ht="18" customHeight="1">
      <c r="A225" s="175" t="s">
        <v>130</v>
      </c>
      <c r="B225" s="171"/>
      <c r="C225" s="171"/>
      <c r="D225" s="171"/>
      <c r="E225" s="171"/>
      <c r="F225" s="171"/>
      <c r="G225" s="171"/>
      <c r="H225" s="171"/>
      <c r="I225" s="171"/>
      <c r="J225" s="172"/>
      <c r="K225" s="79"/>
      <c r="L225" s="79"/>
      <c r="M225" s="79"/>
      <c r="N225" s="79"/>
      <c r="O225" s="79"/>
      <c r="P225" s="79"/>
      <c r="Q225" s="79"/>
      <c r="R225" s="79"/>
      <c r="S225" s="79"/>
      <c r="T225" s="79"/>
      <c r="U225" s="79"/>
      <c r="V225" s="79"/>
      <c r="W225" s="80"/>
      <c r="X225" s="79"/>
      <c r="Y225" s="79"/>
      <c r="Z225" s="79"/>
      <c r="AA225" s="79"/>
      <c r="AB225" s="79"/>
      <c r="AC225" s="79"/>
      <c r="AD225" s="79"/>
      <c r="AE225" s="79"/>
      <c r="AF225" s="79"/>
      <c r="AG225" s="79"/>
      <c r="AH225" s="79"/>
      <c r="AI225" s="79"/>
      <c r="AJ225" s="79"/>
      <c r="AK225" s="79"/>
      <c r="AL225" s="79"/>
    </row>
    <row r="226" spans="1:38" ht="56" customHeight="1">
      <c r="A226" s="42" t="s">
        <v>6</v>
      </c>
      <c r="B226" s="87" t="s">
        <v>131</v>
      </c>
      <c r="C226" s="87" t="s">
        <v>132</v>
      </c>
      <c r="D226" s="87"/>
      <c r="E226" s="87"/>
      <c r="F226" s="34"/>
      <c r="G226" s="34"/>
      <c r="H226" s="34"/>
      <c r="I226" s="34"/>
      <c r="J226" s="34"/>
      <c r="K226" s="34"/>
      <c r="L226" s="34"/>
      <c r="M226" s="34"/>
      <c r="N226" s="34"/>
      <c r="O226" s="34"/>
      <c r="P226" s="34"/>
      <c r="Q226" s="34"/>
      <c r="R226" s="34"/>
      <c r="S226" s="83"/>
      <c r="T226" s="83"/>
      <c r="U226" s="83"/>
      <c r="V226" s="83"/>
      <c r="W226" s="83"/>
      <c r="X226" s="83"/>
      <c r="Y226" s="83"/>
      <c r="Z226" s="83"/>
      <c r="AA226" s="83"/>
      <c r="AB226" s="83"/>
      <c r="AC226" s="83"/>
      <c r="AD226" s="83"/>
      <c r="AE226" s="83"/>
      <c r="AF226" s="83"/>
      <c r="AG226" s="83"/>
      <c r="AH226" s="83"/>
      <c r="AI226" s="83"/>
      <c r="AJ226" s="83"/>
      <c r="AK226" s="83"/>
      <c r="AL226" s="83"/>
    </row>
    <row r="227" spans="1:38" ht="14.25" customHeight="1">
      <c r="A227" s="42" t="s">
        <v>34</v>
      </c>
      <c r="B227" s="88">
        <f>S22</f>
        <v>25.001374005209883</v>
      </c>
      <c r="C227" s="89">
        <f>AVERAGE('Water Trading Repository Table'!C:C)</f>
        <v>76.577683416577656</v>
      </c>
      <c r="D227" s="89"/>
      <c r="E227" s="89"/>
      <c r="F227" s="7"/>
      <c r="G227" s="7"/>
      <c r="H227" s="7"/>
      <c r="I227" s="7"/>
      <c r="J227" s="7"/>
      <c r="K227" s="7"/>
      <c r="L227" s="7"/>
      <c r="M227" s="7"/>
      <c r="N227" s="7"/>
      <c r="O227" s="7"/>
      <c r="P227" s="7"/>
      <c r="Q227" s="7"/>
      <c r="R227" s="7"/>
    </row>
    <row r="228" spans="1:38" ht="14.25" customHeight="1">
      <c r="A228" s="42" t="s">
        <v>42</v>
      </c>
      <c r="B228" s="89">
        <f>S33</f>
        <v>54.231506516209798</v>
      </c>
      <c r="C228" s="89">
        <f>AVERAGE('Water Trading Repository Table'!C:C)</f>
        <v>76.577683416577656</v>
      </c>
      <c r="D228" s="89"/>
      <c r="E228" s="89"/>
      <c r="F228" s="7"/>
      <c r="G228" s="7"/>
      <c r="H228" s="7"/>
      <c r="I228" s="7"/>
      <c r="J228" s="7"/>
      <c r="K228" s="7"/>
      <c r="L228" s="7"/>
      <c r="M228" s="7"/>
      <c r="N228" s="7"/>
      <c r="O228" s="7"/>
      <c r="P228" s="7"/>
      <c r="Q228" s="7"/>
      <c r="R228" s="7"/>
    </row>
    <row r="229" spans="1:38" ht="14.25" customHeight="1">
      <c r="A229" s="42" t="s">
        <v>43</v>
      </c>
      <c r="B229" s="89">
        <f>S44</f>
        <v>35.80418919825496</v>
      </c>
      <c r="C229" s="89">
        <f>AVERAGE('Water Trading Repository Table'!C:C)</f>
        <v>76.577683416577656</v>
      </c>
      <c r="D229" s="89"/>
      <c r="E229" s="89"/>
      <c r="F229" s="7"/>
      <c r="G229" s="7"/>
      <c r="H229" s="7"/>
      <c r="I229" s="7"/>
      <c r="J229" s="7"/>
      <c r="K229" s="7"/>
      <c r="L229" s="7"/>
      <c r="M229" s="7"/>
      <c r="N229" s="7"/>
      <c r="O229" s="7"/>
      <c r="P229" s="7"/>
      <c r="Q229" s="7"/>
      <c r="R229" s="7"/>
    </row>
    <row r="230" spans="1:38" ht="14.25" customHeight="1">
      <c r="E230" s="17"/>
      <c r="F230" s="7"/>
      <c r="G230" s="7"/>
      <c r="H230" s="7"/>
      <c r="I230" s="7"/>
      <c r="J230" s="7"/>
      <c r="K230" s="7"/>
      <c r="L230" s="7"/>
      <c r="M230" s="7"/>
      <c r="N230" s="7"/>
      <c r="O230" s="7"/>
      <c r="P230" s="7"/>
      <c r="Q230" s="7"/>
      <c r="R230" s="7"/>
    </row>
    <row r="231" spans="1:38" ht="14.25" customHeight="1">
      <c r="E231" s="17"/>
      <c r="F231" s="7"/>
      <c r="G231" s="7"/>
      <c r="H231" s="7"/>
      <c r="I231" s="7"/>
      <c r="J231" s="7"/>
      <c r="K231" s="7"/>
      <c r="L231" s="7"/>
      <c r="M231" s="7"/>
      <c r="N231" s="7"/>
      <c r="O231" s="7"/>
      <c r="P231" s="7"/>
      <c r="Q231" s="7"/>
      <c r="R231" s="7"/>
    </row>
    <row r="232" spans="1:38" ht="14.25" customHeight="1">
      <c r="E232" s="17"/>
      <c r="F232" s="7"/>
      <c r="G232" s="7"/>
      <c r="H232" s="7"/>
      <c r="I232" s="7"/>
      <c r="J232" s="7"/>
      <c r="K232" s="7"/>
      <c r="L232" s="7"/>
      <c r="M232" s="7"/>
      <c r="N232" s="7"/>
      <c r="O232" s="7"/>
      <c r="P232" s="7"/>
      <c r="Q232" s="7"/>
      <c r="R232" s="7"/>
    </row>
    <row r="233" spans="1:38" ht="14.25" customHeight="1">
      <c r="E233" s="17"/>
      <c r="F233" s="7"/>
      <c r="G233" s="7"/>
      <c r="H233" s="7"/>
      <c r="I233" s="7"/>
      <c r="J233" s="7"/>
      <c r="K233" s="7"/>
      <c r="L233" s="7"/>
      <c r="M233" s="7"/>
      <c r="N233" s="7"/>
      <c r="O233" s="7"/>
      <c r="P233" s="7"/>
      <c r="Q233" s="7"/>
      <c r="R233" s="7"/>
    </row>
    <row r="234" spans="1:38" ht="14.25" customHeight="1">
      <c r="E234" s="17"/>
      <c r="F234" s="7"/>
      <c r="G234" s="7"/>
      <c r="H234" s="7"/>
      <c r="I234" s="7"/>
      <c r="J234" s="7"/>
      <c r="K234" s="7"/>
      <c r="L234" s="7"/>
      <c r="M234" s="7"/>
      <c r="N234" s="7"/>
      <c r="O234" s="7"/>
      <c r="P234" s="7"/>
      <c r="Q234" s="7"/>
      <c r="R234" s="7"/>
    </row>
    <row r="235" spans="1:38" ht="14.25" customHeight="1">
      <c r="E235" s="17"/>
      <c r="F235" s="7"/>
      <c r="G235" s="7"/>
      <c r="H235" s="7"/>
      <c r="I235" s="7"/>
      <c r="J235" s="7"/>
      <c r="K235" s="7"/>
      <c r="L235" s="7"/>
      <c r="M235" s="7"/>
      <c r="N235" s="7"/>
      <c r="O235" s="7"/>
      <c r="P235" s="7"/>
      <c r="Q235" s="7"/>
      <c r="R235" s="7"/>
    </row>
    <row r="236" spans="1:38" ht="14.25" customHeight="1">
      <c r="E236" s="17"/>
      <c r="F236" s="7"/>
      <c r="G236" s="7"/>
      <c r="H236" s="7"/>
      <c r="I236" s="7"/>
      <c r="J236" s="7"/>
      <c r="K236" s="7"/>
      <c r="L236" s="7"/>
      <c r="M236" s="7"/>
      <c r="N236" s="7"/>
      <c r="O236" s="7"/>
      <c r="P236" s="7"/>
      <c r="Q236" s="7"/>
      <c r="R236" s="7"/>
    </row>
    <row r="237" spans="1:38" ht="14.25" customHeight="1">
      <c r="E237" s="17"/>
      <c r="F237" s="7"/>
      <c r="G237" s="7"/>
      <c r="H237" s="7"/>
      <c r="I237" s="7"/>
      <c r="J237" s="7"/>
      <c r="K237" s="7"/>
      <c r="L237" s="7"/>
      <c r="M237" s="7"/>
      <c r="N237" s="7"/>
      <c r="O237" s="7"/>
      <c r="P237" s="7"/>
      <c r="Q237" s="7"/>
      <c r="R237" s="7"/>
    </row>
    <row r="238" spans="1:38" ht="14.25" customHeight="1">
      <c r="E238" s="17"/>
      <c r="F238" s="7"/>
      <c r="G238" s="7"/>
      <c r="H238" s="7"/>
      <c r="I238" s="7"/>
      <c r="J238" s="7"/>
      <c r="K238" s="7"/>
      <c r="L238" s="7"/>
      <c r="M238" s="7"/>
      <c r="N238" s="7"/>
      <c r="O238" s="7"/>
      <c r="P238" s="7"/>
      <c r="Q238" s="7"/>
      <c r="R238" s="7"/>
    </row>
    <row r="239" spans="1:38" ht="14.25" customHeight="1">
      <c r="E239" s="17"/>
      <c r="F239" s="7"/>
      <c r="G239" s="7"/>
      <c r="H239" s="7"/>
      <c r="I239" s="7"/>
      <c r="J239" s="7"/>
      <c r="K239" s="7"/>
      <c r="L239" s="7"/>
      <c r="M239" s="7"/>
      <c r="N239" s="7"/>
      <c r="O239" s="7"/>
      <c r="P239" s="7"/>
      <c r="Q239" s="7"/>
      <c r="R239" s="7"/>
    </row>
    <row r="240" spans="1:38" ht="14.25" customHeight="1">
      <c r="E240" s="17"/>
      <c r="F240" s="7"/>
      <c r="G240" s="7"/>
      <c r="H240" s="7"/>
      <c r="I240" s="7"/>
      <c r="J240" s="7"/>
      <c r="K240" s="7"/>
      <c r="L240" s="7"/>
      <c r="M240" s="7"/>
      <c r="N240" s="7"/>
      <c r="O240" s="7"/>
      <c r="P240" s="7"/>
      <c r="Q240" s="7"/>
      <c r="R240" s="7"/>
    </row>
    <row r="241" spans="5:18" ht="14.25" customHeight="1">
      <c r="E241" s="17"/>
      <c r="F241" s="7"/>
      <c r="G241" s="7"/>
      <c r="H241" s="7"/>
      <c r="I241" s="7"/>
      <c r="J241" s="7"/>
      <c r="K241" s="7"/>
      <c r="L241" s="7"/>
      <c r="M241" s="7"/>
      <c r="N241" s="7"/>
      <c r="O241" s="7"/>
      <c r="P241" s="7"/>
      <c r="Q241" s="7"/>
      <c r="R241" s="7"/>
    </row>
    <row r="242" spans="5:18" ht="14.25" customHeight="1">
      <c r="E242" s="17"/>
      <c r="F242" s="7"/>
      <c r="G242" s="7"/>
      <c r="H242" s="7"/>
      <c r="I242" s="7"/>
      <c r="J242" s="7"/>
      <c r="K242" s="7"/>
      <c r="L242" s="7"/>
      <c r="M242" s="7"/>
      <c r="N242" s="7"/>
      <c r="O242" s="7"/>
      <c r="P242" s="7"/>
      <c r="Q242" s="7"/>
      <c r="R242" s="7"/>
    </row>
    <row r="243" spans="5:18" ht="14.25" customHeight="1">
      <c r="E243" s="17"/>
      <c r="F243" s="7"/>
      <c r="G243" s="7"/>
      <c r="H243" s="7"/>
      <c r="I243" s="7"/>
      <c r="J243" s="7"/>
      <c r="K243" s="7"/>
      <c r="L243" s="7"/>
      <c r="M243" s="7"/>
      <c r="N243" s="7"/>
      <c r="O243" s="7"/>
      <c r="P243" s="7"/>
      <c r="Q243" s="7"/>
      <c r="R243" s="7"/>
    </row>
    <row r="244" spans="5:18" ht="14.25" customHeight="1">
      <c r="E244" s="17"/>
      <c r="F244" s="7"/>
      <c r="G244" s="7"/>
      <c r="H244" s="7"/>
      <c r="I244" s="7"/>
      <c r="J244" s="7"/>
      <c r="K244" s="7"/>
      <c r="L244" s="7"/>
      <c r="M244" s="7"/>
      <c r="N244" s="7"/>
      <c r="O244" s="7"/>
      <c r="P244" s="7"/>
      <c r="Q244" s="7"/>
      <c r="R244" s="7"/>
    </row>
    <row r="245" spans="5:18" ht="14.25" customHeight="1">
      <c r="E245" s="17"/>
      <c r="F245" s="7"/>
      <c r="G245" s="7"/>
      <c r="H245" s="7"/>
      <c r="I245" s="7"/>
      <c r="J245" s="7"/>
      <c r="K245" s="7"/>
      <c r="L245" s="7"/>
      <c r="M245" s="7"/>
      <c r="N245" s="7"/>
      <c r="O245" s="7"/>
      <c r="P245" s="7"/>
      <c r="Q245" s="7"/>
      <c r="R245" s="7"/>
    </row>
    <row r="246" spans="5:18" ht="14.25" customHeight="1">
      <c r="E246" s="17"/>
      <c r="F246" s="7"/>
      <c r="G246" s="7"/>
      <c r="H246" s="7"/>
      <c r="I246" s="7"/>
      <c r="J246" s="7"/>
      <c r="K246" s="7"/>
      <c r="L246" s="7"/>
      <c r="M246" s="7"/>
      <c r="N246" s="7"/>
      <c r="O246" s="7"/>
      <c r="P246" s="7"/>
      <c r="Q246" s="7"/>
      <c r="R246" s="7"/>
    </row>
    <row r="247" spans="5:18" ht="14.25" customHeight="1">
      <c r="E247" s="17"/>
      <c r="F247" s="7"/>
      <c r="G247" s="7"/>
      <c r="H247" s="7"/>
      <c r="I247" s="7"/>
      <c r="J247" s="7"/>
      <c r="K247" s="7"/>
      <c r="L247" s="7"/>
      <c r="M247" s="7"/>
      <c r="N247" s="7"/>
      <c r="O247" s="7"/>
      <c r="P247" s="7"/>
      <c r="Q247" s="7"/>
      <c r="R247" s="7"/>
    </row>
    <row r="248" spans="5:18" ht="14.25" customHeight="1">
      <c r="E248" s="17"/>
      <c r="F248" s="7"/>
      <c r="G248" s="7"/>
      <c r="H248" s="7"/>
      <c r="I248" s="7"/>
      <c r="J248" s="7"/>
      <c r="K248" s="7"/>
      <c r="L248" s="7"/>
      <c r="M248" s="7"/>
      <c r="N248" s="7"/>
      <c r="O248" s="7"/>
      <c r="P248" s="7"/>
      <c r="Q248" s="7"/>
      <c r="R248" s="7"/>
    </row>
    <row r="249" spans="5:18" ht="14.25" customHeight="1">
      <c r="E249" s="17"/>
      <c r="F249" s="7"/>
      <c r="G249" s="7"/>
      <c r="H249" s="7"/>
      <c r="I249" s="7"/>
      <c r="J249" s="7"/>
      <c r="K249" s="7"/>
      <c r="L249" s="7"/>
      <c r="M249" s="7"/>
      <c r="N249" s="7"/>
      <c r="O249" s="7"/>
      <c r="P249" s="7"/>
      <c r="Q249" s="7"/>
      <c r="R249" s="7"/>
    </row>
    <row r="250" spans="5:18" ht="14.25" customHeight="1">
      <c r="E250" s="17"/>
      <c r="F250" s="7"/>
      <c r="G250" s="7"/>
      <c r="H250" s="7"/>
      <c r="I250" s="7"/>
      <c r="J250" s="7"/>
      <c r="K250" s="7"/>
      <c r="L250" s="7"/>
      <c r="M250" s="7"/>
      <c r="N250" s="7"/>
      <c r="O250" s="7"/>
      <c r="P250" s="7"/>
      <c r="Q250" s="7"/>
      <c r="R250" s="7"/>
    </row>
    <row r="251" spans="5:18" ht="14.25" customHeight="1">
      <c r="E251" s="17"/>
      <c r="F251" s="7"/>
      <c r="G251" s="7"/>
      <c r="H251" s="7"/>
      <c r="I251" s="7"/>
      <c r="J251" s="7"/>
      <c r="K251" s="7"/>
      <c r="L251" s="7"/>
      <c r="M251" s="7"/>
      <c r="N251" s="7"/>
      <c r="O251" s="7"/>
      <c r="P251" s="7"/>
      <c r="Q251" s="7"/>
      <c r="R251" s="7"/>
    </row>
    <row r="252" spans="5:18" ht="14.25" customHeight="1">
      <c r="E252" s="17"/>
      <c r="F252" s="7"/>
      <c r="G252" s="7"/>
      <c r="H252" s="7"/>
      <c r="I252" s="7"/>
      <c r="J252" s="7"/>
      <c r="K252" s="7"/>
      <c r="L252" s="7"/>
      <c r="M252" s="7"/>
      <c r="N252" s="7"/>
      <c r="O252" s="7"/>
      <c r="P252" s="7"/>
      <c r="Q252" s="7"/>
      <c r="R252" s="7"/>
    </row>
    <row r="253" spans="5:18" ht="14.25" customHeight="1">
      <c r="E253" s="17"/>
      <c r="F253" s="7"/>
      <c r="G253" s="7"/>
      <c r="H253" s="7"/>
      <c r="I253" s="7"/>
      <c r="J253" s="7"/>
      <c r="K253" s="7"/>
      <c r="L253" s="7"/>
      <c r="M253" s="7"/>
      <c r="N253" s="7"/>
      <c r="O253" s="7"/>
      <c r="P253" s="7"/>
      <c r="Q253" s="7"/>
      <c r="R253" s="7"/>
    </row>
    <row r="254" spans="5:18" ht="14.25" customHeight="1">
      <c r="E254" s="17"/>
      <c r="F254" s="7"/>
      <c r="G254" s="7"/>
      <c r="H254" s="7"/>
      <c r="I254" s="7"/>
      <c r="J254" s="7"/>
      <c r="K254" s="7"/>
      <c r="L254" s="7"/>
      <c r="M254" s="7"/>
      <c r="N254" s="7"/>
      <c r="O254" s="7"/>
      <c r="P254" s="7"/>
      <c r="Q254" s="7"/>
      <c r="R254" s="7"/>
    </row>
    <row r="255" spans="5:18" ht="14.25" customHeight="1">
      <c r="E255" s="17"/>
      <c r="F255" s="7"/>
      <c r="G255" s="7"/>
      <c r="H255" s="7"/>
      <c r="I255" s="7"/>
      <c r="J255" s="7"/>
      <c r="K255" s="7"/>
      <c r="L255" s="7"/>
      <c r="M255" s="7"/>
      <c r="N255" s="7"/>
      <c r="O255" s="7"/>
      <c r="P255" s="7"/>
      <c r="Q255" s="7"/>
      <c r="R255" s="7"/>
    </row>
    <row r="256" spans="5:18" ht="14.25" customHeight="1">
      <c r="E256" s="17"/>
      <c r="F256" s="7"/>
      <c r="G256" s="7"/>
      <c r="H256" s="7"/>
      <c r="I256" s="7"/>
      <c r="J256" s="7"/>
      <c r="K256" s="7"/>
      <c r="L256" s="7"/>
      <c r="M256" s="7"/>
      <c r="N256" s="7"/>
      <c r="O256" s="7"/>
      <c r="P256" s="7"/>
      <c r="Q256" s="7"/>
      <c r="R256" s="7"/>
    </row>
    <row r="257" spans="5:18" ht="14.25" customHeight="1">
      <c r="E257" s="17"/>
      <c r="F257" s="7"/>
      <c r="G257" s="7"/>
      <c r="H257" s="7"/>
      <c r="I257" s="7"/>
      <c r="J257" s="7"/>
      <c r="K257" s="7"/>
      <c r="L257" s="7"/>
      <c r="M257" s="7"/>
      <c r="N257" s="7"/>
      <c r="O257" s="7"/>
      <c r="P257" s="7"/>
      <c r="Q257" s="7"/>
      <c r="R257" s="7"/>
    </row>
    <row r="258" spans="5:18" ht="14.25" customHeight="1">
      <c r="E258" s="17"/>
      <c r="F258" s="7"/>
      <c r="G258" s="7"/>
      <c r="H258" s="7"/>
      <c r="I258" s="7"/>
      <c r="J258" s="7"/>
      <c r="K258" s="7"/>
      <c r="L258" s="7"/>
      <c r="M258" s="7"/>
      <c r="N258" s="7"/>
      <c r="O258" s="7"/>
      <c r="P258" s="7"/>
      <c r="Q258" s="7"/>
      <c r="R258" s="7"/>
    </row>
    <row r="259" spans="5:18" ht="14.25" customHeight="1">
      <c r="E259" s="17"/>
      <c r="F259" s="7"/>
      <c r="G259" s="7"/>
      <c r="H259" s="7"/>
      <c r="I259" s="7"/>
      <c r="J259" s="7"/>
      <c r="K259" s="7"/>
      <c r="L259" s="7"/>
      <c r="M259" s="7"/>
      <c r="N259" s="7"/>
      <c r="O259" s="7"/>
      <c r="P259" s="7"/>
      <c r="Q259" s="7"/>
      <c r="R259" s="7"/>
    </row>
    <row r="260" spans="5:18" ht="14.25" customHeight="1">
      <c r="E260" s="17"/>
      <c r="F260" s="7"/>
      <c r="G260" s="7"/>
      <c r="H260" s="7"/>
      <c r="I260" s="7"/>
      <c r="J260" s="7"/>
      <c r="K260" s="7"/>
      <c r="L260" s="7"/>
      <c r="M260" s="7"/>
      <c r="N260" s="7"/>
      <c r="O260" s="7"/>
      <c r="P260" s="7"/>
      <c r="Q260" s="7"/>
      <c r="R260" s="7"/>
    </row>
    <row r="261" spans="5:18" ht="14.25" customHeight="1">
      <c r="E261" s="17"/>
      <c r="F261" s="7"/>
      <c r="G261" s="7"/>
      <c r="H261" s="7"/>
      <c r="I261" s="7"/>
      <c r="J261" s="7"/>
      <c r="K261" s="7"/>
      <c r="L261" s="7"/>
      <c r="M261" s="7"/>
      <c r="N261" s="7"/>
      <c r="O261" s="7"/>
      <c r="P261" s="7"/>
      <c r="Q261" s="7"/>
      <c r="R261" s="7"/>
    </row>
    <row r="262" spans="5:18" ht="14.25" customHeight="1">
      <c r="E262" s="17"/>
      <c r="F262" s="7"/>
      <c r="G262" s="7"/>
      <c r="H262" s="7"/>
      <c r="I262" s="7"/>
      <c r="J262" s="7"/>
      <c r="K262" s="7"/>
      <c r="L262" s="7"/>
      <c r="M262" s="7"/>
      <c r="N262" s="7"/>
      <c r="O262" s="7"/>
      <c r="P262" s="7"/>
      <c r="Q262" s="7"/>
      <c r="R262" s="7"/>
    </row>
    <row r="263" spans="5:18" ht="14.25" customHeight="1">
      <c r="E263" s="17"/>
      <c r="F263" s="7"/>
      <c r="G263" s="7"/>
      <c r="H263" s="7"/>
      <c r="I263" s="7"/>
      <c r="J263" s="7"/>
      <c r="K263" s="7"/>
      <c r="L263" s="7"/>
      <c r="M263" s="7"/>
      <c r="N263" s="7"/>
      <c r="O263" s="7"/>
      <c r="P263" s="7"/>
      <c r="Q263" s="7"/>
      <c r="R263" s="7"/>
    </row>
    <row r="264" spans="5:18" ht="14.25" customHeight="1">
      <c r="E264" s="17"/>
      <c r="F264" s="7"/>
      <c r="G264" s="7"/>
      <c r="H264" s="7"/>
      <c r="I264" s="7"/>
      <c r="J264" s="7"/>
      <c r="K264" s="7"/>
      <c r="L264" s="7"/>
      <c r="M264" s="7"/>
      <c r="N264" s="7"/>
      <c r="O264" s="7"/>
      <c r="P264" s="7"/>
      <c r="Q264" s="7"/>
      <c r="R264" s="7"/>
    </row>
    <row r="265" spans="5:18" ht="14.25" customHeight="1">
      <c r="E265" s="17"/>
      <c r="F265" s="7"/>
      <c r="G265" s="7"/>
      <c r="H265" s="7"/>
      <c r="I265" s="7"/>
      <c r="J265" s="7"/>
      <c r="K265" s="7"/>
      <c r="L265" s="7"/>
      <c r="M265" s="7"/>
      <c r="N265" s="7"/>
      <c r="O265" s="7"/>
      <c r="P265" s="7"/>
      <c r="Q265" s="7"/>
      <c r="R265" s="7"/>
    </row>
    <row r="266" spans="5:18" ht="14.25" customHeight="1">
      <c r="E266" s="17"/>
      <c r="F266" s="7"/>
      <c r="G266" s="7"/>
      <c r="H266" s="7"/>
      <c r="I266" s="7"/>
      <c r="J266" s="7"/>
      <c r="K266" s="7"/>
      <c r="L266" s="7"/>
      <c r="M266" s="7"/>
      <c r="N266" s="7"/>
      <c r="O266" s="7"/>
      <c r="P266" s="7"/>
      <c r="Q266" s="7"/>
      <c r="R266" s="7"/>
    </row>
    <row r="267" spans="5:18" ht="14.25" customHeight="1">
      <c r="E267" s="17"/>
      <c r="F267" s="7"/>
      <c r="G267" s="7"/>
      <c r="H267" s="7"/>
      <c r="I267" s="7"/>
      <c r="J267" s="7"/>
      <c r="K267" s="7"/>
      <c r="L267" s="7"/>
      <c r="M267" s="7"/>
      <c r="N267" s="7"/>
      <c r="O267" s="7"/>
      <c r="P267" s="7"/>
      <c r="Q267" s="7"/>
      <c r="R267" s="7"/>
    </row>
    <row r="268" spans="5:18" ht="14.25" customHeight="1">
      <c r="E268" s="17"/>
      <c r="F268" s="7"/>
      <c r="G268" s="7"/>
      <c r="H268" s="7"/>
      <c r="I268" s="7"/>
      <c r="J268" s="7"/>
      <c r="K268" s="7"/>
      <c r="L268" s="7"/>
      <c r="M268" s="7"/>
      <c r="N268" s="7"/>
      <c r="O268" s="7"/>
      <c r="P268" s="7"/>
      <c r="Q268" s="7"/>
      <c r="R268" s="7"/>
    </row>
    <row r="269" spans="5:18" ht="14.25" customHeight="1">
      <c r="E269" s="17"/>
      <c r="F269" s="7"/>
      <c r="G269" s="7"/>
      <c r="H269" s="7"/>
      <c r="I269" s="7"/>
      <c r="J269" s="7"/>
      <c r="K269" s="7"/>
      <c r="L269" s="7"/>
      <c r="M269" s="7"/>
      <c r="N269" s="7"/>
      <c r="O269" s="7"/>
      <c r="P269" s="7"/>
      <c r="Q269" s="7"/>
      <c r="R269" s="7"/>
    </row>
    <row r="270" spans="5:18" ht="14.25" customHeight="1">
      <c r="E270" s="17"/>
      <c r="F270" s="7"/>
      <c r="G270" s="7"/>
      <c r="H270" s="7"/>
      <c r="I270" s="7"/>
      <c r="J270" s="7"/>
      <c r="K270" s="7"/>
      <c r="L270" s="7"/>
      <c r="M270" s="7"/>
      <c r="N270" s="7"/>
      <c r="O270" s="7"/>
      <c r="P270" s="7"/>
      <c r="Q270" s="7"/>
      <c r="R270" s="7"/>
    </row>
    <row r="271" spans="5:18" ht="14.25" customHeight="1">
      <c r="E271" s="17"/>
      <c r="F271" s="7"/>
      <c r="G271" s="7"/>
      <c r="H271" s="7"/>
      <c r="I271" s="7"/>
      <c r="J271" s="7"/>
      <c r="K271" s="7"/>
      <c r="L271" s="7"/>
      <c r="M271" s="7"/>
      <c r="N271" s="7"/>
      <c r="O271" s="7"/>
      <c r="P271" s="7"/>
      <c r="Q271" s="7"/>
      <c r="R271" s="7"/>
    </row>
    <row r="272" spans="5:18" ht="14.25" customHeight="1">
      <c r="E272" s="17"/>
      <c r="F272" s="7"/>
      <c r="G272" s="7"/>
      <c r="H272" s="7"/>
      <c r="I272" s="7"/>
      <c r="J272" s="7"/>
      <c r="K272" s="7"/>
      <c r="L272" s="7"/>
      <c r="M272" s="7"/>
      <c r="N272" s="7"/>
      <c r="O272" s="7"/>
      <c r="P272" s="7"/>
      <c r="Q272" s="7"/>
      <c r="R272" s="7"/>
    </row>
    <row r="273" spans="5:18" ht="14.25" customHeight="1">
      <c r="E273" s="17"/>
      <c r="F273" s="7"/>
      <c r="G273" s="7"/>
      <c r="H273" s="7"/>
      <c r="I273" s="7"/>
      <c r="J273" s="7"/>
      <c r="K273" s="7"/>
      <c r="L273" s="7"/>
      <c r="M273" s="7"/>
      <c r="N273" s="7"/>
      <c r="O273" s="7"/>
      <c r="P273" s="7"/>
      <c r="Q273" s="7"/>
      <c r="R273" s="7"/>
    </row>
    <row r="274" spans="5:18" ht="14.25" customHeight="1">
      <c r="E274" s="17"/>
      <c r="F274" s="7"/>
      <c r="G274" s="7"/>
      <c r="H274" s="7"/>
      <c r="I274" s="7"/>
      <c r="J274" s="7"/>
      <c r="K274" s="7"/>
      <c r="L274" s="7"/>
      <c r="M274" s="7"/>
      <c r="N274" s="7"/>
      <c r="O274" s="7"/>
      <c r="P274" s="7"/>
      <c r="Q274" s="7"/>
      <c r="R274" s="7"/>
    </row>
    <row r="275" spans="5:18" ht="14.25" customHeight="1">
      <c r="E275" s="17"/>
      <c r="F275" s="7"/>
      <c r="G275" s="7"/>
      <c r="H275" s="7"/>
      <c r="I275" s="7"/>
      <c r="J275" s="7"/>
      <c r="K275" s="7"/>
      <c r="L275" s="7"/>
      <c r="M275" s="7"/>
      <c r="N275" s="7"/>
      <c r="O275" s="7"/>
      <c r="P275" s="7"/>
      <c r="Q275" s="7"/>
      <c r="R275" s="7"/>
    </row>
    <row r="276" spans="5:18" ht="14.25" customHeight="1">
      <c r="E276" s="17"/>
      <c r="F276" s="7"/>
      <c r="G276" s="7"/>
      <c r="H276" s="7"/>
      <c r="I276" s="7"/>
      <c r="J276" s="7"/>
      <c r="K276" s="7"/>
      <c r="L276" s="7"/>
      <c r="M276" s="7"/>
      <c r="N276" s="7"/>
      <c r="O276" s="7"/>
      <c r="P276" s="7"/>
      <c r="Q276" s="7"/>
      <c r="R276" s="7"/>
    </row>
    <row r="277" spans="5:18" ht="14.25" customHeight="1">
      <c r="E277" s="17"/>
      <c r="F277" s="7"/>
      <c r="G277" s="7"/>
      <c r="H277" s="7"/>
      <c r="I277" s="7"/>
      <c r="J277" s="7"/>
      <c r="K277" s="7"/>
      <c r="L277" s="7"/>
      <c r="M277" s="7"/>
      <c r="N277" s="7"/>
      <c r="O277" s="7"/>
      <c r="P277" s="7"/>
      <c r="Q277" s="7"/>
      <c r="R277" s="7"/>
    </row>
    <row r="278" spans="5:18" ht="14.25" customHeight="1">
      <c r="E278" s="17"/>
      <c r="F278" s="7"/>
      <c r="G278" s="7"/>
      <c r="H278" s="7"/>
      <c r="I278" s="7"/>
      <c r="J278" s="7"/>
      <c r="K278" s="7"/>
      <c r="L278" s="7"/>
      <c r="M278" s="7"/>
      <c r="N278" s="7"/>
      <c r="O278" s="7"/>
      <c r="P278" s="7"/>
      <c r="Q278" s="7"/>
      <c r="R278" s="7"/>
    </row>
    <row r="279" spans="5:18" ht="14.25" customHeight="1">
      <c r="E279" s="17"/>
      <c r="F279" s="7"/>
      <c r="G279" s="7"/>
      <c r="H279" s="7"/>
      <c r="I279" s="7"/>
      <c r="J279" s="7"/>
      <c r="K279" s="7"/>
      <c r="L279" s="7"/>
      <c r="M279" s="7"/>
      <c r="N279" s="7"/>
      <c r="O279" s="7"/>
      <c r="P279" s="7"/>
      <c r="Q279" s="7"/>
      <c r="R279" s="7"/>
    </row>
    <row r="280" spans="5:18" ht="14.25" customHeight="1">
      <c r="E280" s="17"/>
      <c r="F280" s="7"/>
      <c r="G280" s="7"/>
      <c r="H280" s="7"/>
      <c r="I280" s="7"/>
      <c r="J280" s="7"/>
      <c r="K280" s="7"/>
      <c r="L280" s="7"/>
      <c r="M280" s="7"/>
      <c r="N280" s="7"/>
      <c r="O280" s="7"/>
      <c r="P280" s="7"/>
      <c r="Q280" s="7"/>
      <c r="R280" s="7"/>
    </row>
    <row r="281" spans="5:18" ht="14.25" customHeight="1">
      <c r="E281" s="17"/>
      <c r="F281" s="7"/>
      <c r="G281" s="7"/>
      <c r="H281" s="7"/>
      <c r="I281" s="7"/>
      <c r="J281" s="7"/>
      <c r="K281" s="7"/>
      <c r="L281" s="7"/>
      <c r="M281" s="7"/>
      <c r="N281" s="7"/>
      <c r="O281" s="7"/>
      <c r="P281" s="7"/>
      <c r="Q281" s="7"/>
      <c r="R281" s="7"/>
    </row>
    <row r="282" spans="5:18" ht="14.25" customHeight="1">
      <c r="E282" s="17"/>
      <c r="F282" s="7"/>
      <c r="G282" s="7"/>
      <c r="H282" s="7"/>
      <c r="I282" s="7"/>
      <c r="J282" s="7"/>
      <c r="K282" s="7"/>
      <c r="L282" s="7"/>
      <c r="M282" s="7"/>
      <c r="N282" s="7"/>
      <c r="O282" s="7"/>
      <c r="P282" s="7"/>
      <c r="Q282" s="7"/>
      <c r="R282" s="7"/>
    </row>
    <row r="283" spans="5:18" ht="14.25" customHeight="1">
      <c r="E283" s="17"/>
      <c r="F283" s="7"/>
      <c r="G283" s="7"/>
      <c r="H283" s="7"/>
      <c r="I283" s="7"/>
      <c r="J283" s="7"/>
      <c r="K283" s="7"/>
      <c r="L283" s="7"/>
      <c r="M283" s="7"/>
      <c r="N283" s="7"/>
      <c r="O283" s="7"/>
      <c r="P283" s="7"/>
      <c r="Q283" s="7"/>
      <c r="R283" s="7"/>
    </row>
    <row r="284" spans="5:18" ht="14.25" customHeight="1">
      <c r="E284" s="17"/>
      <c r="F284" s="7"/>
      <c r="G284" s="7"/>
      <c r="H284" s="7"/>
      <c r="I284" s="7"/>
      <c r="J284" s="7"/>
      <c r="K284" s="7"/>
      <c r="L284" s="7"/>
      <c r="M284" s="7"/>
      <c r="N284" s="7"/>
      <c r="O284" s="7"/>
      <c r="P284" s="7"/>
      <c r="Q284" s="7"/>
      <c r="R284" s="7"/>
    </row>
    <row r="285" spans="5:18" ht="14.25" customHeight="1">
      <c r="E285" s="17"/>
      <c r="F285" s="7"/>
      <c r="G285" s="7"/>
      <c r="H285" s="7"/>
      <c r="I285" s="7"/>
      <c r="J285" s="7"/>
      <c r="K285" s="7"/>
      <c r="L285" s="7"/>
      <c r="M285" s="7"/>
      <c r="N285" s="7"/>
      <c r="O285" s="7"/>
      <c r="P285" s="7"/>
      <c r="Q285" s="7"/>
      <c r="R285" s="7"/>
    </row>
    <row r="286" spans="5:18" ht="14.25" customHeight="1">
      <c r="E286" s="17"/>
      <c r="F286" s="7"/>
      <c r="G286" s="7"/>
      <c r="H286" s="7"/>
      <c r="I286" s="7"/>
      <c r="J286" s="7"/>
      <c r="K286" s="7"/>
      <c r="L286" s="7"/>
      <c r="M286" s="7"/>
      <c r="N286" s="7"/>
      <c r="O286" s="7"/>
      <c r="P286" s="7"/>
      <c r="Q286" s="7"/>
      <c r="R286" s="7"/>
    </row>
    <row r="287" spans="5:18" ht="14.25" customHeight="1">
      <c r="E287" s="17"/>
      <c r="F287" s="7"/>
      <c r="G287" s="7"/>
      <c r="H287" s="7"/>
      <c r="I287" s="7"/>
      <c r="J287" s="7"/>
      <c r="K287" s="7"/>
      <c r="L287" s="7"/>
      <c r="M287" s="7"/>
      <c r="N287" s="7"/>
      <c r="O287" s="7"/>
      <c r="P287" s="7"/>
      <c r="Q287" s="7"/>
      <c r="R287" s="7"/>
    </row>
    <row r="288" spans="5:18" ht="14.25" customHeight="1">
      <c r="E288" s="17"/>
      <c r="F288" s="7"/>
      <c r="G288" s="7"/>
      <c r="H288" s="7"/>
      <c r="I288" s="7"/>
      <c r="J288" s="7"/>
      <c r="K288" s="7"/>
      <c r="L288" s="7"/>
      <c r="M288" s="7"/>
      <c r="N288" s="7"/>
      <c r="O288" s="7"/>
      <c r="P288" s="7"/>
      <c r="Q288" s="7"/>
      <c r="R288" s="7"/>
    </row>
    <row r="289" spans="5:18" ht="14.25" customHeight="1">
      <c r="E289" s="17"/>
      <c r="F289" s="7"/>
      <c r="G289" s="7"/>
      <c r="H289" s="7"/>
      <c r="I289" s="7"/>
      <c r="J289" s="7"/>
      <c r="K289" s="7"/>
      <c r="L289" s="7"/>
      <c r="M289" s="7"/>
      <c r="N289" s="7"/>
      <c r="O289" s="7"/>
      <c r="P289" s="7"/>
      <c r="Q289" s="7"/>
      <c r="R289" s="7"/>
    </row>
    <row r="290" spans="5:18" ht="14.25" customHeight="1">
      <c r="E290" s="17"/>
      <c r="F290" s="7"/>
      <c r="G290" s="7"/>
      <c r="H290" s="7"/>
      <c r="I290" s="7"/>
      <c r="J290" s="7"/>
      <c r="K290" s="7"/>
      <c r="L290" s="7"/>
      <c r="M290" s="7"/>
      <c r="N290" s="7"/>
      <c r="O290" s="7"/>
      <c r="P290" s="7"/>
      <c r="Q290" s="7"/>
      <c r="R290" s="7"/>
    </row>
    <row r="291" spans="5:18" ht="14.25" customHeight="1">
      <c r="E291" s="17"/>
      <c r="F291" s="7"/>
      <c r="G291" s="7"/>
      <c r="H291" s="7"/>
      <c r="I291" s="7"/>
      <c r="J291" s="7"/>
      <c r="K291" s="7"/>
      <c r="L291" s="7"/>
      <c r="M291" s="7"/>
      <c r="N291" s="7"/>
      <c r="O291" s="7"/>
      <c r="P291" s="7"/>
      <c r="Q291" s="7"/>
      <c r="R291" s="7"/>
    </row>
    <row r="292" spans="5:18" ht="14.25" customHeight="1">
      <c r="E292" s="17"/>
      <c r="F292" s="7"/>
      <c r="G292" s="7"/>
      <c r="H292" s="7"/>
      <c r="I292" s="7"/>
      <c r="J292" s="7"/>
      <c r="K292" s="7"/>
      <c r="L292" s="7"/>
      <c r="M292" s="7"/>
      <c r="N292" s="7"/>
      <c r="O292" s="7"/>
      <c r="P292" s="7"/>
      <c r="Q292" s="7"/>
      <c r="R292" s="7"/>
    </row>
    <row r="293" spans="5:18" ht="14.25" customHeight="1">
      <c r="E293" s="17"/>
      <c r="F293" s="7"/>
      <c r="G293" s="7"/>
      <c r="H293" s="7"/>
      <c r="I293" s="7"/>
      <c r="J293" s="7"/>
      <c r="K293" s="7"/>
      <c r="L293" s="7"/>
      <c r="M293" s="7"/>
      <c r="N293" s="7"/>
      <c r="O293" s="7"/>
      <c r="P293" s="7"/>
      <c r="Q293" s="7"/>
      <c r="R293" s="7"/>
    </row>
    <row r="294" spans="5:18" ht="14.25" customHeight="1">
      <c r="E294" s="17"/>
      <c r="F294" s="7"/>
      <c r="G294" s="7"/>
      <c r="H294" s="7"/>
      <c r="I294" s="7"/>
      <c r="J294" s="7"/>
      <c r="K294" s="7"/>
      <c r="L294" s="7"/>
      <c r="M294" s="7"/>
      <c r="N294" s="7"/>
      <c r="O294" s="7"/>
      <c r="P294" s="7"/>
      <c r="Q294" s="7"/>
      <c r="R294" s="7"/>
    </row>
    <row r="295" spans="5:18" ht="14.25" customHeight="1">
      <c r="E295" s="17"/>
      <c r="F295" s="7"/>
      <c r="G295" s="7"/>
      <c r="H295" s="7"/>
      <c r="I295" s="7"/>
      <c r="J295" s="7"/>
      <c r="K295" s="7"/>
      <c r="L295" s="7"/>
      <c r="M295" s="7"/>
      <c r="N295" s="7"/>
      <c r="O295" s="7"/>
      <c r="P295" s="7"/>
      <c r="Q295" s="7"/>
      <c r="R295" s="7"/>
    </row>
    <row r="296" spans="5:18" ht="14.25" customHeight="1">
      <c r="E296" s="17"/>
      <c r="F296" s="7"/>
      <c r="G296" s="7"/>
      <c r="H296" s="7"/>
      <c r="I296" s="7"/>
      <c r="J296" s="7"/>
      <c r="K296" s="7"/>
      <c r="L296" s="7"/>
      <c r="M296" s="7"/>
      <c r="N296" s="7"/>
      <c r="O296" s="7"/>
      <c r="P296" s="7"/>
      <c r="Q296" s="7"/>
      <c r="R296" s="7"/>
    </row>
    <row r="297" spans="5:18" ht="14.25" customHeight="1">
      <c r="E297" s="17"/>
      <c r="F297" s="7"/>
      <c r="G297" s="7"/>
      <c r="H297" s="7"/>
      <c r="I297" s="7"/>
      <c r="J297" s="7"/>
      <c r="K297" s="7"/>
      <c r="L297" s="7"/>
      <c r="M297" s="7"/>
      <c r="N297" s="7"/>
      <c r="O297" s="7"/>
      <c r="P297" s="7"/>
      <c r="Q297" s="7"/>
      <c r="R297" s="7"/>
    </row>
    <row r="298" spans="5:18" ht="14.25" customHeight="1">
      <c r="E298" s="17"/>
      <c r="F298" s="7"/>
      <c r="G298" s="7"/>
      <c r="H298" s="7"/>
      <c r="I298" s="7"/>
      <c r="J298" s="7"/>
      <c r="K298" s="7"/>
      <c r="L298" s="7"/>
      <c r="M298" s="7"/>
      <c r="N298" s="7"/>
      <c r="O298" s="7"/>
      <c r="P298" s="7"/>
      <c r="Q298" s="7"/>
      <c r="R298" s="7"/>
    </row>
    <row r="299" spans="5:18" ht="14.25" customHeight="1">
      <c r="E299" s="17"/>
      <c r="F299" s="7"/>
      <c r="G299" s="7"/>
      <c r="H299" s="7"/>
      <c r="I299" s="7"/>
      <c r="J299" s="7"/>
      <c r="K299" s="7"/>
      <c r="L299" s="7"/>
      <c r="M299" s="7"/>
      <c r="N299" s="7"/>
      <c r="O299" s="7"/>
      <c r="P299" s="7"/>
      <c r="Q299" s="7"/>
      <c r="R299" s="7"/>
    </row>
    <row r="300" spans="5:18" ht="14.25" customHeight="1">
      <c r="E300" s="17"/>
      <c r="F300" s="7"/>
      <c r="G300" s="7"/>
      <c r="H300" s="7"/>
      <c r="I300" s="7"/>
      <c r="J300" s="7"/>
      <c r="K300" s="7"/>
      <c r="L300" s="7"/>
      <c r="M300" s="7"/>
      <c r="N300" s="7"/>
      <c r="O300" s="7"/>
      <c r="P300" s="7"/>
      <c r="Q300" s="7"/>
      <c r="R300" s="7"/>
    </row>
    <row r="301" spans="5:18" ht="14.25" customHeight="1">
      <c r="E301" s="17"/>
      <c r="F301" s="7"/>
      <c r="G301" s="7"/>
      <c r="H301" s="7"/>
      <c r="I301" s="7"/>
      <c r="J301" s="7"/>
      <c r="K301" s="7"/>
      <c r="L301" s="7"/>
      <c r="M301" s="7"/>
      <c r="N301" s="7"/>
      <c r="O301" s="7"/>
      <c r="P301" s="7"/>
      <c r="Q301" s="7"/>
      <c r="R301" s="7"/>
    </row>
    <row r="302" spans="5:18" ht="14.25" customHeight="1">
      <c r="E302" s="17"/>
      <c r="F302" s="7"/>
      <c r="G302" s="7"/>
      <c r="H302" s="7"/>
      <c r="I302" s="7"/>
      <c r="J302" s="7"/>
      <c r="K302" s="7"/>
      <c r="L302" s="7"/>
      <c r="M302" s="7"/>
      <c r="N302" s="7"/>
      <c r="O302" s="7"/>
      <c r="P302" s="7"/>
      <c r="Q302" s="7"/>
      <c r="R302" s="7"/>
    </row>
    <row r="303" spans="5:18" ht="14.25" customHeight="1">
      <c r="E303" s="17"/>
      <c r="F303" s="7"/>
      <c r="G303" s="7"/>
      <c r="H303" s="7"/>
      <c r="I303" s="7"/>
      <c r="J303" s="7"/>
      <c r="K303" s="7"/>
      <c r="L303" s="7"/>
      <c r="M303" s="7"/>
      <c r="N303" s="7"/>
      <c r="O303" s="7"/>
      <c r="P303" s="7"/>
      <c r="Q303" s="7"/>
      <c r="R303" s="7"/>
    </row>
    <row r="304" spans="5:18" ht="14.25" customHeight="1">
      <c r="E304" s="17"/>
      <c r="F304" s="7"/>
      <c r="G304" s="7"/>
      <c r="H304" s="7"/>
      <c r="I304" s="7"/>
      <c r="J304" s="7"/>
      <c r="K304" s="7"/>
      <c r="L304" s="7"/>
      <c r="M304" s="7"/>
      <c r="N304" s="7"/>
      <c r="O304" s="7"/>
      <c r="P304" s="7"/>
      <c r="Q304" s="7"/>
      <c r="R304" s="7"/>
    </row>
    <row r="305" spans="5:18" ht="14.25" customHeight="1">
      <c r="E305" s="17"/>
      <c r="F305" s="7"/>
      <c r="G305" s="7"/>
      <c r="H305" s="7"/>
      <c r="I305" s="7"/>
      <c r="J305" s="7"/>
      <c r="K305" s="7"/>
      <c r="L305" s="7"/>
      <c r="M305" s="7"/>
      <c r="N305" s="7"/>
      <c r="O305" s="7"/>
      <c r="P305" s="7"/>
      <c r="Q305" s="7"/>
      <c r="R305" s="7"/>
    </row>
    <row r="306" spans="5:18" ht="14.25" customHeight="1">
      <c r="E306" s="17"/>
      <c r="F306" s="7"/>
      <c r="G306" s="7"/>
      <c r="H306" s="7"/>
      <c r="I306" s="7"/>
      <c r="J306" s="7"/>
      <c r="K306" s="7"/>
      <c r="L306" s="7"/>
      <c r="M306" s="7"/>
      <c r="N306" s="7"/>
      <c r="O306" s="7"/>
      <c r="P306" s="7"/>
      <c r="Q306" s="7"/>
      <c r="R306" s="7"/>
    </row>
    <row r="307" spans="5:18" ht="14.25" customHeight="1">
      <c r="E307" s="17"/>
      <c r="F307" s="7"/>
      <c r="G307" s="7"/>
      <c r="H307" s="7"/>
      <c r="I307" s="7"/>
      <c r="J307" s="7"/>
      <c r="K307" s="7"/>
      <c r="L307" s="7"/>
      <c r="M307" s="7"/>
      <c r="N307" s="7"/>
      <c r="O307" s="7"/>
      <c r="P307" s="7"/>
      <c r="Q307" s="7"/>
      <c r="R307" s="7"/>
    </row>
    <row r="308" spans="5:18" ht="14.25" customHeight="1">
      <c r="E308" s="17"/>
      <c r="F308" s="7"/>
      <c r="G308" s="7"/>
      <c r="H308" s="7"/>
      <c r="I308" s="7"/>
      <c r="J308" s="7"/>
      <c r="K308" s="7"/>
      <c r="L308" s="7"/>
      <c r="M308" s="7"/>
      <c r="N308" s="7"/>
      <c r="O308" s="7"/>
      <c r="P308" s="7"/>
      <c r="Q308" s="7"/>
      <c r="R308" s="7"/>
    </row>
    <row r="309" spans="5:18" ht="14.25" customHeight="1">
      <c r="E309" s="17"/>
      <c r="F309" s="7"/>
      <c r="G309" s="7"/>
      <c r="H309" s="7"/>
      <c r="I309" s="7"/>
      <c r="J309" s="7"/>
      <c r="K309" s="7"/>
      <c r="L309" s="7"/>
      <c r="M309" s="7"/>
      <c r="N309" s="7"/>
      <c r="O309" s="7"/>
      <c r="P309" s="7"/>
      <c r="Q309" s="7"/>
      <c r="R309" s="7"/>
    </row>
    <row r="310" spans="5:18" ht="14.25" customHeight="1">
      <c r="E310" s="17"/>
      <c r="F310" s="7"/>
      <c r="G310" s="7"/>
      <c r="H310" s="7"/>
      <c r="I310" s="7"/>
      <c r="J310" s="7"/>
      <c r="K310" s="7"/>
      <c r="L310" s="7"/>
      <c r="M310" s="7"/>
      <c r="N310" s="7"/>
      <c r="O310" s="7"/>
      <c r="P310" s="7"/>
      <c r="Q310" s="7"/>
      <c r="R310" s="7"/>
    </row>
    <row r="311" spans="5:18" ht="14.25" customHeight="1">
      <c r="E311" s="17"/>
      <c r="F311" s="7"/>
      <c r="G311" s="7"/>
      <c r="H311" s="7"/>
      <c r="I311" s="7"/>
      <c r="J311" s="7"/>
      <c r="K311" s="7"/>
      <c r="L311" s="7"/>
      <c r="M311" s="7"/>
      <c r="N311" s="7"/>
      <c r="O311" s="7"/>
      <c r="P311" s="7"/>
      <c r="Q311" s="7"/>
      <c r="R311" s="7"/>
    </row>
    <row r="312" spans="5:18" ht="14.25" customHeight="1">
      <c r="E312" s="17"/>
      <c r="F312" s="7"/>
      <c r="G312" s="7"/>
      <c r="H312" s="7"/>
      <c r="I312" s="7"/>
      <c r="J312" s="7"/>
      <c r="K312" s="7"/>
      <c r="L312" s="7"/>
      <c r="M312" s="7"/>
      <c r="N312" s="7"/>
      <c r="O312" s="7"/>
      <c r="P312" s="7"/>
      <c r="Q312" s="7"/>
      <c r="R312" s="7"/>
    </row>
    <row r="313" spans="5:18" ht="14.25" customHeight="1">
      <c r="E313" s="17"/>
      <c r="F313" s="7"/>
      <c r="G313" s="7"/>
      <c r="H313" s="7"/>
      <c r="I313" s="7"/>
      <c r="J313" s="7"/>
      <c r="K313" s="7"/>
      <c r="L313" s="7"/>
      <c r="M313" s="7"/>
      <c r="N313" s="7"/>
      <c r="O313" s="7"/>
      <c r="P313" s="7"/>
      <c r="Q313" s="7"/>
      <c r="R313" s="7"/>
    </row>
    <row r="314" spans="5:18" ht="14.25" customHeight="1">
      <c r="E314" s="17"/>
      <c r="F314" s="7"/>
      <c r="G314" s="7"/>
      <c r="H314" s="7"/>
      <c r="I314" s="7"/>
      <c r="J314" s="7"/>
      <c r="K314" s="7"/>
      <c r="L314" s="7"/>
      <c r="M314" s="7"/>
      <c r="N314" s="7"/>
      <c r="O314" s="7"/>
      <c r="P314" s="7"/>
      <c r="Q314" s="7"/>
      <c r="R314" s="7"/>
    </row>
    <row r="315" spans="5:18" ht="14.25" customHeight="1">
      <c r="E315" s="17"/>
      <c r="F315" s="7"/>
      <c r="G315" s="7"/>
      <c r="H315" s="7"/>
      <c r="I315" s="7"/>
      <c r="J315" s="7"/>
      <c r="K315" s="7"/>
      <c r="L315" s="7"/>
      <c r="M315" s="7"/>
      <c r="N315" s="7"/>
      <c r="O315" s="7"/>
      <c r="P315" s="7"/>
      <c r="Q315" s="7"/>
      <c r="R315" s="7"/>
    </row>
    <row r="316" spans="5:18" ht="14.25" customHeight="1">
      <c r="E316" s="17"/>
      <c r="F316" s="7"/>
      <c r="G316" s="7"/>
      <c r="H316" s="7"/>
      <c r="I316" s="7"/>
      <c r="J316" s="7"/>
      <c r="K316" s="7"/>
      <c r="L316" s="7"/>
      <c r="M316" s="7"/>
      <c r="N316" s="7"/>
      <c r="O316" s="7"/>
      <c r="P316" s="7"/>
      <c r="Q316" s="7"/>
      <c r="R316" s="7"/>
    </row>
    <row r="317" spans="5:18" ht="14.25" customHeight="1">
      <c r="E317" s="17"/>
      <c r="F317" s="7"/>
      <c r="G317" s="7"/>
      <c r="H317" s="7"/>
      <c r="I317" s="7"/>
      <c r="J317" s="7"/>
      <c r="K317" s="7"/>
      <c r="L317" s="7"/>
      <c r="M317" s="7"/>
      <c r="N317" s="7"/>
      <c r="O317" s="7"/>
      <c r="P317" s="7"/>
      <c r="Q317" s="7"/>
      <c r="R317" s="7"/>
    </row>
    <row r="318" spans="5:18" ht="14.25" customHeight="1">
      <c r="E318" s="17"/>
      <c r="F318" s="7"/>
      <c r="G318" s="7"/>
      <c r="H318" s="7"/>
      <c r="I318" s="7"/>
      <c r="J318" s="7"/>
      <c r="K318" s="7"/>
      <c r="L318" s="7"/>
      <c r="M318" s="7"/>
      <c r="N318" s="7"/>
      <c r="O318" s="7"/>
      <c r="P318" s="7"/>
      <c r="Q318" s="7"/>
      <c r="R318" s="7"/>
    </row>
    <row r="319" spans="5:18" ht="14.25" customHeight="1">
      <c r="E319" s="17"/>
      <c r="F319" s="7"/>
      <c r="G319" s="7"/>
      <c r="H319" s="7"/>
      <c r="I319" s="7"/>
      <c r="J319" s="7"/>
      <c r="K319" s="7"/>
      <c r="L319" s="7"/>
      <c r="M319" s="7"/>
      <c r="N319" s="7"/>
      <c r="O319" s="7"/>
      <c r="P319" s="7"/>
      <c r="Q319" s="7"/>
      <c r="R319" s="7"/>
    </row>
    <row r="320" spans="5:18" ht="14.25" customHeight="1">
      <c r="E320" s="17"/>
      <c r="F320" s="7"/>
      <c r="G320" s="7"/>
      <c r="H320" s="7"/>
      <c r="I320" s="7"/>
      <c r="J320" s="7"/>
      <c r="K320" s="7"/>
      <c r="L320" s="7"/>
      <c r="M320" s="7"/>
      <c r="N320" s="7"/>
      <c r="O320" s="7"/>
      <c r="P320" s="7"/>
      <c r="Q320" s="7"/>
      <c r="R320" s="7"/>
    </row>
    <row r="321" spans="5:18" ht="14.25" customHeight="1">
      <c r="E321" s="17"/>
      <c r="F321" s="7"/>
      <c r="G321" s="7"/>
      <c r="H321" s="7"/>
      <c r="I321" s="7"/>
      <c r="J321" s="7"/>
      <c r="K321" s="7"/>
      <c r="L321" s="7"/>
      <c r="M321" s="7"/>
      <c r="N321" s="7"/>
      <c r="O321" s="7"/>
      <c r="P321" s="7"/>
      <c r="Q321" s="7"/>
      <c r="R321" s="7"/>
    </row>
    <row r="322" spans="5:18" ht="14.25" customHeight="1">
      <c r="E322" s="17"/>
      <c r="F322" s="7"/>
      <c r="G322" s="7"/>
      <c r="H322" s="7"/>
      <c r="I322" s="7"/>
      <c r="J322" s="7"/>
      <c r="K322" s="7"/>
      <c r="L322" s="7"/>
      <c r="M322" s="7"/>
      <c r="N322" s="7"/>
      <c r="O322" s="7"/>
      <c r="P322" s="7"/>
      <c r="Q322" s="7"/>
      <c r="R322" s="7"/>
    </row>
    <row r="323" spans="5:18" ht="14.25" customHeight="1">
      <c r="E323" s="17"/>
      <c r="F323" s="7"/>
      <c r="G323" s="7"/>
      <c r="H323" s="7"/>
      <c r="I323" s="7"/>
      <c r="J323" s="7"/>
      <c r="K323" s="7"/>
      <c r="L323" s="7"/>
      <c r="M323" s="7"/>
      <c r="N323" s="7"/>
      <c r="O323" s="7"/>
      <c r="P323" s="7"/>
      <c r="Q323" s="7"/>
      <c r="R323" s="7"/>
    </row>
    <row r="324" spans="5:18" ht="14.25" customHeight="1">
      <c r="E324" s="17"/>
      <c r="F324" s="7"/>
      <c r="G324" s="7"/>
      <c r="H324" s="7"/>
      <c r="I324" s="7"/>
      <c r="J324" s="7"/>
      <c r="K324" s="7"/>
      <c r="L324" s="7"/>
      <c r="M324" s="7"/>
      <c r="N324" s="7"/>
      <c r="O324" s="7"/>
      <c r="P324" s="7"/>
      <c r="Q324" s="7"/>
      <c r="R324" s="7"/>
    </row>
    <row r="325" spans="5:18" ht="14.25" customHeight="1">
      <c r="E325" s="17"/>
      <c r="F325" s="7"/>
      <c r="G325" s="7"/>
      <c r="H325" s="7"/>
      <c r="I325" s="7"/>
      <c r="J325" s="7"/>
      <c r="K325" s="7"/>
      <c r="L325" s="7"/>
      <c r="M325" s="7"/>
      <c r="N325" s="7"/>
      <c r="O325" s="7"/>
      <c r="P325" s="7"/>
      <c r="Q325" s="7"/>
      <c r="R325" s="7"/>
    </row>
    <row r="326" spans="5:18" ht="14.25" customHeight="1">
      <c r="E326" s="17"/>
      <c r="F326" s="7"/>
      <c r="G326" s="7"/>
      <c r="H326" s="7"/>
      <c r="I326" s="7"/>
      <c r="J326" s="7"/>
      <c r="K326" s="7"/>
      <c r="L326" s="7"/>
      <c r="M326" s="7"/>
      <c r="N326" s="7"/>
      <c r="O326" s="7"/>
      <c r="P326" s="7"/>
      <c r="Q326" s="7"/>
      <c r="R326" s="7"/>
    </row>
    <row r="327" spans="5:18" ht="14.25" customHeight="1">
      <c r="E327" s="17"/>
      <c r="F327" s="7"/>
      <c r="G327" s="7"/>
      <c r="H327" s="7"/>
      <c r="I327" s="7"/>
      <c r="J327" s="7"/>
      <c r="K327" s="7"/>
      <c r="L327" s="7"/>
      <c r="M327" s="7"/>
      <c r="N327" s="7"/>
      <c r="O327" s="7"/>
      <c r="P327" s="7"/>
      <c r="Q327" s="7"/>
      <c r="R327" s="7"/>
    </row>
    <row r="328" spans="5:18" ht="14.25" customHeight="1">
      <c r="E328" s="17"/>
      <c r="F328" s="7"/>
      <c r="G328" s="7"/>
      <c r="H328" s="7"/>
      <c r="I328" s="7"/>
      <c r="J328" s="7"/>
      <c r="K328" s="7"/>
      <c r="L328" s="7"/>
      <c r="M328" s="7"/>
      <c r="N328" s="7"/>
      <c r="O328" s="7"/>
      <c r="P328" s="7"/>
      <c r="Q328" s="7"/>
      <c r="R328" s="7"/>
    </row>
    <row r="329" spans="5:18" ht="14.25" customHeight="1">
      <c r="E329" s="17"/>
      <c r="F329" s="7"/>
      <c r="G329" s="7"/>
      <c r="H329" s="7"/>
      <c r="I329" s="7"/>
      <c r="J329" s="7"/>
      <c r="K329" s="7"/>
      <c r="L329" s="7"/>
      <c r="M329" s="7"/>
      <c r="N329" s="7"/>
      <c r="O329" s="7"/>
      <c r="P329" s="7"/>
      <c r="Q329" s="7"/>
      <c r="R329" s="7"/>
    </row>
    <row r="330" spans="5:18" ht="14.25" customHeight="1">
      <c r="E330" s="17"/>
      <c r="F330" s="7"/>
      <c r="G330" s="7"/>
      <c r="H330" s="7"/>
      <c r="I330" s="7"/>
      <c r="J330" s="7"/>
      <c r="K330" s="7"/>
      <c r="L330" s="7"/>
      <c r="M330" s="7"/>
      <c r="N330" s="7"/>
      <c r="O330" s="7"/>
      <c r="P330" s="7"/>
      <c r="Q330" s="7"/>
      <c r="R330" s="7"/>
    </row>
    <row r="331" spans="5:18" ht="14.25" customHeight="1">
      <c r="E331" s="17"/>
      <c r="F331" s="7"/>
      <c r="G331" s="7"/>
      <c r="H331" s="7"/>
      <c r="I331" s="7"/>
      <c r="J331" s="7"/>
      <c r="K331" s="7"/>
      <c r="L331" s="7"/>
      <c r="M331" s="7"/>
      <c r="N331" s="7"/>
      <c r="O331" s="7"/>
      <c r="P331" s="7"/>
      <c r="Q331" s="7"/>
      <c r="R331" s="7"/>
    </row>
    <row r="332" spans="5:18" ht="14.25" customHeight="1">
      <c r="E332" s="17"/>
      <c r="F332" s="7"/>
      <c r="G332" s="7"/>
      <c r="H332" s="7"/>
      <c r="I332" s="7"/>
      <c r="J332" s="7"/>
      <c r="K332" s="7"/>
      <c r="L332" s="7"/>
      <c r="M332" s="7"/>
      <c r="N332" s="7"/>
      <c r="O332" s="7"/>
      <c r="P332" s="7"/>
      <c r="Q332" s="7"/>
      <c r="R332" s="7"/>
    </row>
    <row r="333" spans="5:18" ht="14.25" customHeight="1">
      <c r="E333" s="17"/>
      <c r="F333" s="7"/>
      <c r="G333" s="7"/>
      <c r="H333" s="7"/>
      <c r="I333" s="7"/>
      <c r="J333" s="7"/>
      <c r="K333" s="7"/>
      <c r="L333" s="7"/>
      <c r="M333" s="7"/>
      <c r="N333" s="7"/>
      <c r="O333" s="7"/>
      <c r="P333" s="7"/>
      <c r="Q333" s="7"/>
      <c r="R333" s="7"/>
    </row>
    <row r="334" spans="5:18" ht="14.25" customHeight="1">
      <c r="E334" s="17"/>
      <c r="F334" s="7"/>
      <c r="G334" s="7"/>
      <c r="H334" s="7"/>
      <c r="I334" s="7"/>
      <c r="J334" s="7"/>
      <c r="K334" s="7"/>
      <c r="L334" s="7"/>
      <c r="M334" s="7"/>
      <c r="N334" s="7"/>
      <c r="O334" s="7"/>
      <c r="P334" s="7"/>
      <c r="Q334" s="7"/>
      <c r="R334" s="7"/>
    </row>
    <row r="335" spans="5:18" ht="14.25" customHeight="1">
      <c r="E335" s="17"/>
      <c r="F335" s="7"/>
      <c r="G335" s="7"/>
      <c r="H335" s="7"/>
      <c r="I335" s="7"/>
      <c r="J335" s="7"/>
      <c r="K335" s="7"/>
      <c r="L335" s="7"/>
      <c r="M335" s="7"/>
      <c r="N335" s="7"/>
      <c r="O335" s="7"/>
      <c r="P335" s="7"/>
      <c r="Q335" s="7"/>
      <c r="R335" s="7"/>
    </row>
    <row r="336" spans="5:18" ht="14.25" customHeight="1">
      <c r="E336" s="17"/>
      <c r="F336" s="7"/>
      <c r="G336" s="7"/>
      <c r="H336" s="7"/>
      <c r="I336" s="7"/>
      <c r="J336" s="7"/>
      <c r="K336" s="7"/>
      <c r="L336" s="7"/>
      <c r="M336" s="7"/>
      <c r="N336" s="7"/>
      <c r="O336" s="7"/>
      <c r="P336" s="7"/>
      <c r="Q336" s="7"/>
      <c r="R336" s="7"/>
    </row>
    <row r="337" spans="5:18" ht="14.25" customHeight="1">
      <c r="E337" s="17"/>
      <c r="F337" s="7"/>
      <c r="G337" s="7"/>
      <c r="H337" s="7"/>
      <c r="I337" s="7"/>
      <c r="J337" s="7"/>
      <c r="K337" s="7"/>
      <c r="L337" s="7"/>
      <c r="M337" s="7"/>
      <c r="N337" s="7"/>
      <c r="O337" s="7"/>
      <c r="P337" s="7"/>
      <c r="Q337" s="7"/>
      <c r="R337" s="7"/>
    </row>
    <row r="338" spans="5:18" ht="14.25" customHeight="1">
      <c r="E338" s="17"/>
      <c r="F338" s="7"/>
      <c r="G338" s="7"/>
      <c r="H338" s="7"/>
      <c r="I338" s="7"/>
      <c r="J338" s="7"/>
      <c r="K338" s="7"/>
      <c r="L338" s="7"/>
      <c r="M338" s="7"/>
      <c r="N338" s="7"/>
      <c r="O338" s="7"/>
      <c r="P338" s="7"/>
      <c r="Q338" s="7"/>
      <c r="R338" s="7"/>
    </row>
    <row r="339" spans="5:18" ht="14.25" customHeight="1">
      <c r="E339" s="17"/>
      <c r="F339" s="7"/>
      <c r="G339" s="7"/>
      <c r="H339" s="7"/>
      <c r="I339" s="7"/>
      <c r="J339" s="7"/>
      <c r="K339" s="7"/>
      <c r="L339" s="7"/>
      <c r="M339" s="7"/>
      <c r="N339" s="7"/>
      <c r="O339" s="7"/>
      <c r="P339" s="7"/>
      <c r="Q339" s="7"/>
      <c r="R339" s="7"/>
    </row>
    <row r="340" spans="5:18" ht="14.25" customHeight="1">
      <c r="E340" s="17"/>
      <c r="F340" s="7"/>
      <c r="G340" s="7"/>
      <c r="H340" s="7"/>
      <c r="I340" s="7"/>
      <c r="J340" s="7"/>
      <c r="K340" s="7"/>
      <c r="L340" s="7"/>
      <c r="M340" s="7"/>
      <c r="N340" s="7"/>
      <c r="O340" s="7"/>
      <c r="P340" s="7"/>
      <c r="Q340" s="7"/>
      <c r="R340" s="7"/>
    </row>
    <row r="341" spans="5:18" ht="14.25" customHeight="1">
      <c r="E341" s="17"/>
      <c r="F341" s="7"/>
      <c r="G341" s="7"/>
      <c r="H341" s="7"/>
      <c r="I341" s="7"/>
      <c r="J341" s="7"/>
      <c r="K341" s="7"/>
      <c r="L341" s="7"/>
      <c r="M341" s="7"/>
      <c r="N341" s="7"/>
      <c r="O341" s="7"/>
      <c r="P341" s="7"/>
      <c r="Q341" s="7"/>
      <c r="R341" s="7"/>
    </row>
    <row r="342" spans="5:18" ht="14.25" customHeight="1">
      <c r="E342" s="17"/>
      <c r="F342" s="7"/>
      <c r="G342" s="7"/>
      <c r="H342" s="7"/>
      <c r="I342" s="7"/>
      <c r="J342" s="7"/>
      <c r="K342" s="7"/>
      <c r="L342" s="7"/>
      <c r="M342" s="7"/>
      <c r="N342" s="7"/>
      <c r="O342" s="7"/>
      <c r="P342" s="7"/>
      <c r="Q342" s="7"/>
      <c r="R342" s="7"/>
    </row>
    <row r="343" spans="5:18" ht="14.25" customHeight="1">
      <c r="E343" s="17"/>
      <c r="F343" s="7"/>
      <c r="G343" s="7"/>
      <c r="H343" s="7"/>
      <c r="I343" s="7"/>
      <c r="J343" s="7"/>
      <c r="K343" s="7"/>
      <c r="L343" s="7"/>
      <c r="M343" s="7"/>
      <c r="N343" s="7"/>
      <c r="O343" s="7"/>
      <c r="P343" s="7"/>
      <c r="Q343" s="7"/>
      <c r="R343" s="7"/>
    </row>
    <row r="344" spans="5:18" ht="14.25" customHeight="1">
      <c r="E344" s="17"/>
      <c r="F344" s="7"/>
      <c r="G344" s="7"/>
      <c r="H344" s="7"/>
      <c r="I344" s="7"/>
      <c r="J344" s="7"/>
      <c r="K344" s="7"/>
      <c r="L344" s="7"/>
      <c r="M344" s="7"/>
      <c r="N344" s="7"/>
      <c r="O344" s="7"/>
      <c r="P344" s="7"/>
      <c r="Q344" s="7"/>
      <c r="R344" s="7"/>
    </row>
    <row r="345" spans="5:18" ht="14.25" customHeight="1">
      <c r="E345" s="17"/>
      <c r="F345" s="7"/>
      <c r="G345" s="7"/>
      <c r="H345" s="7"/>
      <c r="I345" s="7"/>
      <c r="J345" s="7"/>
      <c r="K345" s="7"/>
      <c r="L345" s="7"/>
      <c r="M345" s="7"/>
      <c r="N345" s="7"/>
      <c r="O345" s="7"/>
      <c r="P345" s="7"/>
      <c r="Q345" s="7"/>
      <c r="R345" s="7"/>
    </row>
    <row r="346" spans="5:18" ht="14.25" customHeight="1">
      <c r="E346" s="17"/>
      <c r="F346" s="7"/>
      <c r="G346" s="7"/>
      <c r="H346" s="7"/>
      <c r="I346" s="7"/>
      <c r="J346" s="7"/>
      <c r="K346" s="7"/>
      <c r="L346" s="7"/>
      <c r="M346" s="7"/>
      <c r="N346" s="7"/>
      <c r="O346" s="7"/>
      <c r="P346" s="7"/>
      <c r="Q346" s="7"/>
      <c r="R346" s="7"/>
    </row>
    <row r="347" spans="5:18" ht="14.25" customHeight="1">
      <c r="E347" s="17"/>
      <c r="F347" s="7"/>
      <c r="G347" s="7"/>
      <c r="H347" s="7"/>
      <c r="I347" s="7"/>
      <c r="J347" s="7"/>
      <c r="K347" s="7"/>
      <c r="L347" s="7"/>
      <c r="M347" s="7"/>
      <c r="N347" s="7"/>
      <c r="O347" s="7"/>
      <c r="P347" s="7"/>
      <c r="Q347" s="7"/>
      <c r="R347" s="7"/>
    </row>
    <row r="348" spans="5:18" ht="14.25" customHeight="1">
      <c r="E348" s="17"/>
      <c r="F348" s="7"/>
      <c r="G348" s="7"/>
      <c r="H348" s="7"/>
      <c r="I348" s="7"/>
      <c r="J348" s="7"/>
      <c r="K348" s="7"/>
      <c r="L348" s="7"/>
      <c r="M348" s="7"/>
      <c r="N348" s="7"/>
      <c r="O348" s="7"/>
      <c r="P348" s="7"/>
      <c r="Q348" s="7"/>
      <c r="R348" s="7"/>
    </row>
    <row r="349" spans="5:18" ht="14.25" customHeight="1">
      <c r="E349" s="17"/>
      <c r="F349" s="7"/>
      <c r="G349" s="7"/>
      <c r="H349" s="7"/>
      <c r="I349" s="7"/>
      <c r="J349" s="7"/>
      <c r="K349" s="7"/>
      <c r="L349" s="7"/>
      <c r="M349" s="7"/>
      <c r="N349" s="7"/>
      <c r="O349" s="7"/>
      <c r="P349" s="7"/>
      <c r="Q349" s="7"/>
      <c r="R349" s="7"/>
    </row>
    <row r="350" spans="5:18" ht="14.25" customHeight="1">
      <c r="E350" s="17"/>
      <c r="F350" s="7"/>
      <c r="G350" s="7"/>
      <c r="H350" s="7"/>
      <c r="I350" s="7"/>
      <c r="J350" s="7"/>
      <c r="K350" s="7"/>
      <c r="L350" s="7"/>
      <c r="M350" s="7"/>
      <c r="N350" s="7"/>
      <c r="O350" s="7"/>
      <c r="P350" s="7"/>
      <c r="Q350" s="7"/>
      <c r="R350" s="7"/>
    </row>
    <row r="351" spans="5:18" ht="14.25" customHeight="1">
      <c r="E351" s="17"/>
      <c r="F351" s="7"/>
      <c r="G351" s="7"/>
      <c r="H351" s="7"/>
      <c r="I351" s="7"/>
      <c r="J351" s="7"/>
      <c r="K351" s="7"/>
      <c r="L351" s="7"/>
      <c r="M351" s="7"/>
      <c r="N351" s="7"/>
      <c r="O351" s="7"/>
      <c r="P351" s="7"/>
      <c r="Q351" s="7"/>
      <c r="R351" s="7"/>
    </row>
    <row r="352" spans="5:18" ht="14.25" customHeight="1">
      <c r="E352" s="17"/>
      <c r="F352" s="7"/>
      <c r="G352" s="7"/>
      <c r="H352" s="7"/>
      <c r="I352" s="7"/>
      <c r="J352" s="7"/>
      <c r="K352" s="7"/>
      <c r="L352" s="7"/>
      <c r="M352" s="7"/>
      <c r="N352" s="7"/>
      <c r="O352" s="7"/>
      <c r="P352" s="7"/>
      <c r="Q352" s="7"/>
      <c r="R352" s="7"/>
    </row>
    <row r="353" spans="5:18" ht="14.25" customHeight="1">
      <c r="E353" s="17"/>
      <c r="F353" s="7"/>
      <c r="G353" s="7"/>
      <c r="H353" s="7"/>
      <c r="I353" s="7"/>
      <c r="J353" s="7"/>
      <c r="K353" s="7"/>
      <c r="L353" s="7"/>
      <c r="M353" s="7"/>
      <c r="N353" s="7"/>
      <c r="O353" s="7"/>
      <c r="P353" s="7"/>
      <c r="Q353" s="7"/>
      <c r="R353" s="7"/>
    </row>
    <row r="354" spans="5:18" ht="14.25" customHeight="1">
      <c r="E354" s="17"/>
      <c r="F354" s="7"/>
      <c r="G354" s="7"/>
      <c r="H354" s="7"/>
      <c r="I354" s="7"/>
      <c r="J354" s="7"/>
      <c r="K354" s="7"/>
      <c r="L354" s="7"/>
      <c r="M354" s="7"/>
      <c r="N354" s="7"/>
      <c r="O354" s="7"/>
      <c r="P354" s="7"/>
      <c r="Q354" s="7"/>
      <c r="R354" s="7"/>
    </row>
    <row r="355" spans="5:18" ht="14.25" customHeight="1">
      <c r="E355" s="17"/>
      <c r="F355" s="7"/>
      <c r="G355" s="7"/>
      <c r="H355" s="7"/>
      <c r="I355" s="7"/>
      <c r="J355" s="7"/>
      <c r="K355" s="7"/>
      <c r="L355" s="7"/>
      <c r="M355" s="7"/>
      <c r="N355" s="7"/>
      <c r="O355" s="7"/>
      <c r="P355" s="7"/>
      <c r="Q355" s="7"/>
      <c r="R355" s="7"/>
    </row>
    <row r="356" spans="5:18" ht="14.25" customHeight="1">
      <c r="E356" s="17"/>
      <c r="F356" s="7"/>
      <c r="G356" s="7"/>
      <c r="H356" s="7"/>
      <c r="I356" s="7"/>
      <c r="J356" s="7"/>
      <c r="K356" s="7"/>
      <c r="L356" s="7"/>
      <c r="M356" s="7"/>
      <c r="N356" s="7"/>
      <c r="O356" s="7"/>
      <c r="P356" s="7"/>
      <c r="Q356" s="7"/>
      <c r="R356" s="7"/>
    </row>
    <row r="357" spans="5:18" ht="14.25" customHeight="1">
      <c r="E357" s="17"/>
      <c r="F357" s="7"/>
      <c r="G357" s="7"/>
      <c r="H357" s="7"/>
      <c r="I357" s="7"/>
      <c r="J357" s="7"/>
      <c r="K357" s="7"/>
      <c r="L357" s="7"/>
      <c r="M357" s="7"/>
      <c r="N357" s="7"/>
      <c r="O357" s="7"/>
      <c r="P357" s="7"/>
      <c r="Q357" s="7"/>
      <c r="R357" s="7"/>
    </row>
    <row r="358" spans="5:18" ht="14.25" customHeight="1">
      <c r="E358" s="17"/>
      <c r="F358" s="7"/>
      <c r="G358" s="7"/>
      <c r="H358" s="7"/>
      <c r="I358" s="7"/>
      <c r="J358" s="7"/>
      <c r="K358" s="7"/>
      <c r="L358" s="7"/>
      <c r="M358" s="7"/>
      <c r="N358" s="7"/>
      <c r="O358" s="7"/>
      <c r="P358" s="7"/>
      <c r="Q358" s="7"/>
      <c r="R358" s="7"/>
    </row>
    <row r="359" spans="5:18" ht="14.25" customHeight="1">
      <c r="E359" s="17"/>
      <c r="F359" s="7"/>
      <c r="G359" s="7"/>
      <c r="H359" s="7"/>
      <c r="I359" s="7"/>
      <c r="J359" s="7"/>
      <c r="K359" s="7"/>
      <c r="L359" s="7"/>
      <c r="M359" s="7"/>
      <c r="N359" s="7"/>
      <c r="O359" s="7"/>
      <c r="P359" s="7"/>
      <c r="Q359" s="7"/>
      <c r="R359" s="7"/>
    </row>
    <row r="360" spans="5:18" ht="14.25" customHeight="1">
      <c r="E360" s="17"/>
      <c r="F360" s="7"/>
      <c r="G360" s="7"/>
      <c r="H360" s="7"/>
      <c r="I360" s="7"/>
      <c r="J360" s="7"/>
      <c r="K360" s="7"/>
      <c r="L360" s="7"/>
      <c r="M360" s="7"/>
      <c r="N360" s="7"/>
      <c r="O360" s="7"/>
      <c r="P360" s="7"/>
      <c r="Q360" s="7"/>
      <c r="R360" s="7"/>
    </row>
    <row r="361" spans="5:18" ht="14.25" customHeight="1">
      <c r="E361" s="17"/>
      <c r="F361" s="7"/>
      <c r="G361" s="7"/>
      <c r="H361" s="7"/>
      <c r="I361" s="7"/>
      <c r="J361" s="7"/>
      <c r="K361" s="7"/>
      <c r="L361" s="7"/>
      <c r="M361" s="7"/>
      <c r="N361" s="7"/>
      <c r="O361" s="7"/>
      <c r="P361" s="7"/>
      <c r="Q361" s="7"/>
      <c r="R361" s="7"/>
    </row>
    <row r="362" spans="5:18" ht="14.25" customHeight="1">
      <c r="E362" s="17"/>
      <c r="F362" s="7"/>
      <c r="G362" s="7"/>
      <c r="H362" s="7"/>
      <c r="I362" s="7"/>
      <c r="J362" s="7"/>
      <c r="K362" s="7"/>
      <c r="L362" s="7"/>
      <c r="M362" s="7"/>
      <c r="N362" s="7"/>
      <c r="O362" s="7"/>
      <c r="P362" s="7"/>
      <c r="Q362" s="7"/>
      <c r="R362" s="7"/>
    </row>
    <row r="363" spans="5:18" ht="14.25" customHeight="1">
      <c r="E363" s="17"/>
      <c r="F363" s="7"/>
      <c r="G363" s="7"/>
      <c r="H363" s="7"/>
      <c r="I363" s="7"/>
      <c r="J363" s="7"/>
      <c r="K363" s="7"/>
      <c r="L363" s="7"/>
      <c r="M363" s="7"/>
      <c r="N363" s="7"/>
      <c r="O363" s="7"/>
      <c r="P363" s="7"/>
      <c r="Q363" s="7"/>
      <c r="R363" s="7"/>
    </row>
    <row r="364" spans="5:18" ht="14.25" customHeight="1">
      <c r="E364" s="17"/>
      <c r="F364" s="7"/>
      <c r="G364" s="7"/>
      <c r="H364" s="7"/>
      <c r="I364" s="7"/>
      <c r="J364" s="7"/>
      <c r="K364" s="7"/>
      <c r="L364" s="7"/>
      <c r="M364" s="7"/>
      <c r="N364" s="7"/>
      <c r="O364" s="7"/>
      <c r="P364" s="7"/>
      <c r="Q364" s="7"/>
      <c r="R364" s="7"/>
    </row>
    <row r="365" spans="5:18" ht="14.25" customHeight="1">
      <c r="E365" s="17"/>
      <c r="F365" s="7"/>
      <c r="G365" s="7"/>
      <c r="H365" s="7"/>
      <c r="I365" s="7"/>
      <c r="J365" s="7"/>
      <c r="K365" s="7"/>
      <c r="L365" s="7"/>
      <c r="M365" s="7"/>
      <c r="N365" s="7"/>
      <c r="O365" s="7"/>
      <c r="P365" s="7"/>
      <c r="Q365" s="7"/>
      <c r="R365" s="7"/>
    </row>
    <row r="366" spans="5:18" ht="14.25" customHeight="1">
      <c r="E366" s="17"/>
      <c r="F366" s="7"/>
      <c r="G366" s="7"/>
      <c r="H366" s="7"/>
      <c r="I366" s="7"/>
      <c r="J366" s="7"/>
      <c r="K366" s="7"/>
      <c r="L366" s="7"/>
      <c r="M366" s="7"/>
      <c r="N366" s="7"/>
      <c r="O366" s="7"/>
      <c r="P366" s="7"/>
      <c r="Q366" s="7"/>
      <c r="R366" s="7"/>
    </row>
    <row r="367" spans="5:18" ht="14.25" customHeight="1">
      <c r="E367" s="17"/>
      <c r="F367" s="7"/>
      <c r="G367" s="7"/>
      <c r="H367" s="7"/>
      <c r="I367" s="7"/>
      <c r="J367" s="7"/>
      <c r="K367" s="7"/>
      <c r="L367" s="7"/>
      <c r="M367" s="7"/>
      <c r="N367" s="7"/>
      <c r="O367" s="7"/>
      <c r="P367" s="7"/>
      <c r="Q367" s="7"/>
      <c r="R367" s="7"/>
    </row>
    <row r="368" spans="5:18" ht="14.25" customHeight="1">
      <c r="E368" s="17"/>
      <c r="F368" s="7"/>
      <c r="G368" s="7"/>
      <c r="H368" s="7"/>
      <c r="I368" s="7"/>
      <c r="J368" s="7"/>
      <c r="K368" s="7"/>
      <c r="L368" s="7"/>
      <c r="M368" s="7"/>
      <c r="N368" s="7"/>
      <c r="O368" s="7"/>
      <c r="P368" s="7"/>
      <c r="Q368" s="7"/>
      <c r="R368" s="7"/>
    </row>
    <row r="369" spans="5:18" ht="14.25" customHeight="1">
      <c r="E369" s="17"/>
      <c r="F369" s="7"/>
      <c r="G369" s="7"/>
      <c r="H369" s="7"/>
      <c r="I369" s="7"/>
      <c r="J369" s="7"/>
      <c r="K369" s="7"/>
      <c r="L369" s="7"/>
      <c r="M369" s="7"/>
      <c r="N369" s="7"/>
      <c r="O369" s="7"/>
      <c r="P369" s="7"/>
      <c r="Q369" s="7"/>
      <c r="R369" s="7"/>
    </row>
    <row r="370" spans="5:18" ht="14.25" customHeight="1">
      <c r="E370" s="17"/>
      <c r="F370" s="7"/>
      <c r="G370" s="7"/>
      <c r="H370" s="7"/>
      <c r="I370" s="7"/>
      <c r="J370" s="7"/>
      <c r="K370" s="7"/>
      <c r="L370" s="7"/>
      <c r="M370" s="7"/>
      <c r="N370" s="7"/>
      <c r="O370" s="7"/>
      <c r="P370" s="7"/>
      <c r="Q370" s="7"/>
      <c r="R370" s="7"/>
    </row>
    <row r="371" spans="5:18" ht="14.25" customHeight="1">
      <c r="E371" s="17"/>
      <c r="F371" s="7"/>
      <c r="G371" s="7"/>
      <c r="H371" s="7"/>
      <c r="I371" s="7"/>
      <c r="J371" s="7"/>
      <c r="K371" s="7"/>
      <c r="L371" s="7"/>
      <c r="M371" s="7"/>
      <c r="N371" s="7"/>
      <c r="O371" s="7"/>
      <c r="P371" s="7"/>
      <c r="Q371" s="7"/>
      <c r="R371" s="7"/>
    </row>
    <row r="372" spans="5:18" ht="14.25" customHeight="1">
      <c r="E372" s="17"/>
      <c r="F372" s="7"/>
      <c r="G372" s="7"/>
      <c r="H372" s="7"/>
      <c r="I372" s="7"/>
      <c r="J372" s="7"/>
      <c r="K372" s="7"/>
      <c r="L372" s="7"/>
      <c r="M372" s="7"/>
      <c r="N372" s="7"/>
      <c r="O372" s="7"/>
      <c r="P372" s="7"/>
      <c r="Q372" s="7"/>
      <c r="R372" s="7"/>
    </row>
    <row r="373" spans="5:18" ht="14.25" customHeight="1">
      <c r="E373" s="17"/>
      <c r="F373" s="7"/>
      <c r="G373" s="7"/>
      <c r="H373" s="7"/>
      <c r="I373" s="7"/>
      <c r="J373" s="7"/>
      <c r="K373" s="7"/>
      <c r="L373" s="7"/>
      <c r="M373" s="7"/>
      <c r="N373" s="7"/>
      <c r="O373" s="7"/>
      <c r="P373" s="7"/>
      <c r="Q373" s="7"/>
      <c r="R373" s="7"/>
    </row>
    <row r="374" spans="5:18" ht="14.25" customHeight="1">
      <c r="E374" s="17"/>
      <c r="F374" s="7"/>
      <c r="G374" s="7"/>
      <c r="H374" s="7"/>
      <c r="I374" s="7"/>
      <c r="J374" s="7"/>
      <c r="K374" s="7"/>
      <c r="L374" s="7"/>
      <c r="M374" s="7"/>
      <c r="N374" s="7"/>
      <c r="O374" s="7"/>
      <c r="P374" s="7"/>
      <c r="Q374" s="7"/>
      <c r="R374" s="7"/>
    </row>
    <row r="375" spans="5:18" ht="14.25" customHeight="1">
      <c r="E375" s="17"/>
      <c r="F375" s="7"/>
      <c r="G375" s="7"/>
      <c r="H375" s="7"/>
      <c r="I375" s="7"/>
      <c r="J375" s="7"/>
      <c r="K375" s="7"/>
      <c r="L375" s="7"/>
      <c r="M375" s="7"/>
      <c r="N375" s="7"/>
      <c r="O375" s="7"/>
      <c r="P375" s="7"/>
      <c r="Q375" s="7"/>
      <c r="R375" s="7"/>
    </row>
    <row r="376" spans="5:18" ht="14.25" customHeight="1">
      <c r="E376" s="17"/>
      <c r="F376" s="7"/>
      <c r="G376" s="7"/>
      <c r="H376" s="7"/>
      <c r="I376" s="7"/>
      <c r="J376" s="7"/>
      <c r="K376" s="7"/>
      <c r="L376" s="7"/>
      <c r="M376" s="7"/>
      <c r="N376" s="7"/>
      <c r="O376" s="7"/>
      <c r="P376" s="7"/>
      <c r="Q376" s="7"/>
      <c r="R376" s="7"/>
    </row>
    <row r="377" spans="5:18" ht="14.25" customHeight="1">
      <c r="E377" s="17"/>
      <c r="F377" s="7"/>
      <c r="G377" s="7"/>
      <c r="H377" s="7"/>
      <c r="I377" s="7"/>
      <c r="J377" s="7"/>
      <c r="K377" s="7"/>
      <c r="L377" s="7"/>
      <c r="M377" s="7"/>
      <c r="N377" s="7"/>
      <c r="O377" s="7"/>
      <c r="P377" s="7"/>
      <c r="Q377" s="7"/>
      <c r="R377" s="7"/>
    </row>
    <row r="378" spans="5:18" ht="14.25" customHeight="1">
      <c r="E378" s="17"/>
      <c r="F378" s="7"/>
      <c r="G378" s="7"/>
      <c r="H378" s="7"/>
      <c r="I378" s="7"/>
      <c r="J378" s="7"/>
      <c r="K378" s="7"/>
      <c r="L378" s="7"/>
      <c r="M378" s="7"/>
      <c r="N378" s="7"/>
      <c r="O378" s="7"/>
      <c r="P378" s="7"/>
      <c r="Q378" s="7"/>
      <c r="R378" s="7"/>
    </row>
    <row r="379" spans="5:18" ht="14.25" customHeight="1">
      <c r="E379" s="17"/>
      <c r="F379" s="7"/>
      <c r="G379" s="7"/>
      <c r="H379" s="7"/>
      <c r="I379" s="7"/>
      <c r="J379" s="7"/>
      <c r="K379" s="7"/>
      <c r="L379" s="7"/>
      <c r="M379" s="7"/>
      <c r="N379" s="7"/>
      <c r="O379" s="7"/>
      <c r="P379" s="7"/>
      <c r="Q379" s="7"/>
      <c r="R379" s="7"/>
    </row>
    <row r="380" spans="5:18" ht="14.25" customHeight="1">
      <c r="E380" s="17"/>
      <c r="F380" s="7"/>
      <c r="G380" s="7"/>
      <c r="H380" s="7"/>
      <c r="I380" s="7"/>
      <c r="J380" s="7"/>
      <c r="K380" s="7"/>
      <c r="L380" s="7"/>
      <c r="M380" s="7"/>
      <c r="N380" s="7"/>
      <c r="O380" s="7"/>
      <c r="P380" s="7"/>
      <c r="Q380" s="7"/>
      <c r="R380" s="7"/>
    </row>
    <row r="381" spans="5:18" ht="14.25" customHeight="1">
      <c r="E381" s="17"/>
      <c r="F381" s="7"/>
      <c r="G381" s="7"/>
      <c r="H381" s="7"/>
      <c r="I381" s="7"/>
      <c r="J381" s="7"/>
      <c r="K381" s="7"/>
      <c r="L381" s="7"/>
      <c r="M381" s="7"/>
      <c r="N381" s="7"/>
      <c r="O381" s="7"/>
      <c r="P381" s="7"/>
      <c r="Q381" s="7"/>
      <c r="R381" s="7"/>
    </row>
    <row r="382" spans="5:18" ht="14.25" customHeight="1">
      <c r="E382" s="17"/>
      <c r="F382" s="7"/>
      <c r="G382" s="7"/>
      <c r="H382" s="7"/>
      <c r="I382" s="7"/>
      <c r="J382" s="7"/>
      <c r="K382" s="7"/>
      <c r="L382" s="7"/>
      <c r="M382" s="7"/>
      <c r="N382" s="7"/>
      <c r="O382" s="7"/>
      <c r="P382" s="7"/>
      <c r="Q382" s="7"/>
      <c r="R382" s="7"/>
    </row>
    <row r="383" spans="5:18" ht="14.25" customHeight="1">
      <c r="E383" s="17"/>
      <c r="F383" s="7"/>
      <c r="G383" s="7"/>
      <c r="H383" s="7"/>
      <c r="I383" s="7"/>
      <c r="J383" s="7"/>
      <c r="K383" s="7"/>
      <c r="L383" s="7"/>
      <c r="M383" s="7"/>
      <c r="N383" s="7"/>
      <c r="O383" s="7"/>
      <c r="P383" s="7"/>
      <c r="Q383" s="7"/>
      <c r="R383" s="7"/>
    </row>
    <row r="384" spans="5:18" ht="14.25" customHeight="1">
      <c r="E384" s="17"/>
      <c r="F384" s="7"/>
      <c r="G384" s="7"/>
      <c r="H384" s="7"/>
      <c r="I384" s="7"/>
      <c r="J384" s="7"/>
      <c r="K384" s="7"/>
      <c r="L384" s="7"/>
      <c r="M384" s="7"/>
      <c r="N384" s="7"/>
      <c r="O384" s="7"/>
      <c r="P384" s="7"/>
      <c r="Q384" s="7"/>
      <c r="R384" s="7"/>
    </row>
    <row r="385" spans="5:18" ht="14.25" customHeight="1">
      <c r="E385" s="17"/>
      <c r="F385" s="7"/>
      <c r="G385" s="7"/>
      <c r="H385" s="7"/>
      <c r="I385" s="7"/>
      <c r="J385" s="7"/>
      <c r="K385" s="7"/>
      <c r="L385" s="7"/>
      <c r="M385" s="7"/>
      <c r="N385" s="7"/>
      <c r="O385" s="7"/>
      <c r="P385" s="7"/>
      <c r="Q385" s="7"/>
      <c r="R385" s="7"/>
    </row>
    <row r="386" spans="5:18" ht="14.25" customHeight="1">
      <c r="E386" s="17"/>
      <c r="F386" s="7"/>
      <c r="G386" s="7"/>
      <c r="H386" s="7"/>
      <c r="I386" s="7"/>
      <c r="J386" s="7"/>
      <c r="K386" s="7"/>
      <c r="L386" s="7"/>
      <c r="M386" s="7"/>
      <c r="N386" s="7"/>
      <c r="O386" s="7"/>
      <c r="P386" s="7"/>
      <c r="Q386" s="7"/>
      <c r="R386" s="7"/>
    </row>
    <row r="387" spans="5:18" ht="14.25" customHeight="1">
      <c r="E387" s="17"/>
      <c r="F387" s="7"/>
      <c r="G387" s="7"/>
      <c r="H387" s="7"/>
      <c r="I387" s="7"/>
      <c r="J387" s="7"/>
      <c r="K387" s="7"/>
      <c r="L387" s="7"/>
      <c r="M387" s="7"/>
      <c r="N387" s="7"/>
      <c r="O387" s="7"/>
      <c r="P387" s="7"/>
      <c r="Q387" s="7"/>
      <c r="R387" s="7"/>
    </row>
    <row r="388" spans="5:18" ht="14.25" customHeight="1">
      <c r="E388" s="17"/>
      <c r="F388" s="7"/>
      <c r="G388" s="7"/>
      <c r="H388" s="7"/>
      <c r="I388" s="7"/>
      <c r="J388" s="7"/>
      <c r="K388" s="7"/>
      <c r="L388" s="7"/>
      <c r="M388" s="7"/>
      <c r="N388" s="7"/>
      <c r="O388" s="7"/>
      <c r="P388" s="7"/>
      <c r="Q388" s="7"/>
      <c r="R388" s="7"/>
    </row>
    <row r="389" spans="5:18" ht="14.25" customHeight="1">
      <c r="E389" s="17"/>
      <c r="F389" s="7"/>
      <c r="G389" s="7"/>
      <c r="H389" s="7"/>
      <c r="I389" s="7"/>
      <c r="J389" s="7"/>
      <c r="K389" s="7"/>
      <c r="L389" s="7"/>
      <c r="M389" s="7"/>
      <c r="N389" s="7"/>
      <c r="O389" s="7"/>
      <c r="P389" s="7"/>
      <c r="Q389" s="7"/>
      <c r="R389" s="7"/>
    </row>
    <row r="390" spans="5:18" ht="14.25" customHeight="1">
      <c r="E390" s="17"/>
      <c r="F390" s="7"/>
      <c r="G390" s="7"/>
      <c r="H390" s="7"/>
      <c r="I390" s="7"/>
      <c r="J390" s="7"/>
      <c r="K390" s="7"/>
      <c r="L390" s="7"/>
      <c r="M390" s="7"/>
      <c r="N390" s="7"/>
      <c r="O390" s="7"/>
      <c r="P390" s="7"/>
      <c r="Q390" s="7"/>
      <c r="R390" s="7"/>
    </row>
    <row r="391" spans="5:18" ht="14.25" customHeight="1">
      <c r="E391" s="17"/>
      <c r="F391" s="7"/>
      <c r="G391" s="7"/>
      <c r="H391" s="7"/>
      <c r="I391" s="7"/>
      <c r="J391" s="7"/>
      <c r="K391" s="7"/>
      <c r="L391" s="7"/>
      <c r="M391" s="7"/>
      <c r="N391" s="7"/>
      <c r="O391" s="7"/>
      <c r="P391" s="7"/>
      <c r="Q391" s="7"/>
      <c r="R391" s="7"/>
    </row>
    <row r="392" spans="5:18" ht="14.25" customHeight="1">
      <c r="E392" s="17"/>
      <c r="F392" s="7"/>
      <c r="G392" s="7"/>
      <c r="H392" s="7"/>
      <c r="I392" s="7"/>
      <c r="J392" s="7"/>
      <c r="K392" s="7"/>
      <c r="L392" s="7"/>
      <c r="M392" s="7"/>
      <c r="N392" s="7"/>
      <c r="O392" s="7"/>
      <c r="P392" s="7"/>
      <c r="Q392" s="7"/>
      <c r="R392" s="7"/>
    </row>
    <row r="393" spans="5:18" ht="14.25" customHeight="1">
      <c r="E393" s="17"/>
      <c r="F393" s="7"/>
      <c r="G393" s="7"/>
      <c r="H393" s="7"/>
      <c r="I393" s="7"/>
      <c r="J393" s="7"/>
      <c r="K393" s="7"/>
      <c r="L393" s="7"/>
      <c r="M393" s="7"/>
      <c r="N393" s="7"/>
      <c r="O393" s="7"/>
      <c r="P393" s="7"/>
      <c r="Q393" s="7"/>
      <c r="R393" s="7"/>
    </row>
    <row r="394" spans="5:18" ht="14.25" customHeight="1">
      <c r="E394" s="17"/>
      <c r="F394" s="7"/>
      <c r="G394" s="7"/>
      <c r="H394" s="7"/>
      <c r="I394" s="7"/>
      <c r="J394" s="7"/>
      <c r="K394" s="7"/>
      <c r="L394" s="7"/>
      <c r="M394" s="7"/>
      <c r="N394" s="7"/>
      <c r="O394" s="7"/>
      <c r="P394" s="7"/>
      <c r="Q394" s="7"/>
      <c r="R394" s="7"/>
    </row>
    <row r="395" spans="5:18" ht="14.25" customHeight="1">
      <c r="E395" s="17"/>
      <c r="F395" s="7"/>
      <c r="G395" s="7"/>
      <c r="H395" s="7"/>
      <c r="I395" s="7"/>
      <c r="J395" s="7"/>
      <c r="K395" s="7"/>
      <c r="L395" s="7"/>
      <c r="M395" s="7"/>
      <c r="N395" s="7"/>
      <c r="O395" s="7"/>
      <c r="P395" s="7"/>
      <c r="Q395" s="7"/>
      <c r="R395" s="7"/>
    </row>
    <row r="396" spans="5:18" ht="14.25" customHeight="1">
      <c r="E396" s="17"/>
      <c r="F396" s="7"/>
      <c r="G396" s="7"/>
      <c r="H396" s="7"/>
      <c r="I396" s="7"/>
      <c r="J396" s="7"/>
      <c r="K396" s="7"/>
      <c r="L396" s="7"/>
      <c r="M396" s="7"/>
      <c r="N396" s="7"/>
      <c r="O396" s="7"/>
      <c r="P396" s="7"/>
      <c r="Q396" s="7"/>
      <c r="R396" s="7"/>
    </row>
    <row r="397" spans="5:18" ht="14.25" customHeight="1">
      <c r="E397" s="17"/>
      <c r="F397" s="7"/>
      <c r="G397" s="7"/>
      <c r="H397" s="7"/>
      <c r="I397" s="7"/>
      <c r="J397" s="7"/>
      <c r="K397" s="7"/>
      <c r="L397" s="7"/>
      <c r="M397" s="7"/>
      <c r="N397" s="7"/>
      <c r="O397" s="7"/>
      <c r="P397" s="7"/>
      <c r="Q397" s="7"/>
      <c r="R397" s="7"/>
    </row>
    <row r="398" spans="5:18" ht="14.25" customHeight="1">
      <c r="E398" s="17"/>
      <c r="F398" s="7"/>
      <c r="G398" s="7"/>
      <c r="H398" s="7"/>
      <c r="I398" s="7"/>
      <c r="J398" s="7"/>
      <c r="K398" s="7"/>
      <c r="L398" s="7"/>
      <c r="M398" s="7"/>
      <c r="N398" s="7"/>
      <c r="O398" s="7"/>
      <c r="P398" s="7"/>
      <c r="Q398" s="7"/>
      <c r="R398" s="7"/>
    </row>
    <row r="399" spans="5:18" ht="14.25" customHeight="1">
      <c r="E399" s="17"/>
      <c r="F399" s="7"/>
      <c r="G399" s="7"/>
      <c r="H399" s="7"/>
      <c r="I399" s="7"/>
      <c r="J399" s="7"/>
      <c r="K399" s="7"/>
      <c r="L399" s="7"/>
      <c r="M399" s="7"/>
      <c r="N399" s="7"/>
      <c r="O399" s="7"/>
      <c r="P399" s="7"/>
      <c r="Q399" s="7"/>
      <c r="R399" s="7"/>
    </row>
    <row r="400" spans="5:18" ht="14.25" customHeight="1">
      <c r="E400" s="17"/>
      <c r="F400" s="7"/>
      <c r="G400" s="7"/>
      <c r="H400" s="7"/>
      <c r="I400" s="7"/>
      <c r="J400" s="7"/>
      <c r="K400" s="7"/>
      <c r="L400" s="7"/>
      <c r="M400" s="7"/>
      <c r="N400" s="7"/>
      <c r="O400" s="7"/>
      <c r="P400" s="7"/>
      <c r="Q400" s="7"/>
      <c r="R400" s="7"/>
    </row>
    <row r="401" spans="5:18" ht="14.25" customHeight="1">
      <c r="E401" s="17"/>
      <c r="F401" s="7"/>
      <c r="G401" s="7"/>
      <c r="H401" s="7"/>
      <c r="I401" s="7"/>
      <c r="J401" s="7"/>
      <c r="K401" s="7"/>
      <c r="L401" s="7"/>
      <c r="M401" s="7"/>
      <c r="N401" s="7"/>
      <c r="O401" s="7"/>
      <c r="P401" s="7"/>
      <c r="Q401" s="7"/>
      <c r="R401" s="7"/>
    </row>
    <row r="402" spans="5:18" ht="14.25" customHeight="1">
      <c r="E402" s="17"/>
      <c r="F402" s="7"/>
      <c r="G402" s="7"/>
      <c r="H402" s="7"/>
      <c r="I402" s="7"/>
      <c r="J402" s="7"/>
      <c r="K402" s="7"/>
      <c r="L402" s="7"/>
      <c r="M402" s="7"/>
      <c r="N402" s="7"/>
      <c r="O402" s="7"/>
      <c r="P402" s="7"/>
      <c r="Q402" s="7"/>
      <c r="R402" s="7"/>
    </row>
    <row r="403" spans="5:18" ht="14.25" customHeight="1">
      <c r="E403" s="17"/>
      <c r="F403" s="7"/>
      <c r="G403" s="7"/>
      <c r="H403" s="7"/>
      <c r="I403" s="7"/>
      <c r="J403" s="7"/>
      <c r="K403" s="7"/>
      <c r="L403" s="7"/>
      <c r="M403" s="7"/>
      <c r="N403" s="7"/>
      <c r="O403" s="7"/>
      <c r="P403" s="7"/>
      <c r="Q403" s="7"/>
      <c r="R403" s="7"/>
    </row>
    <row r="404" spans="5:18" ht="14.25" customHeight="1">
      <c r="E404" s="17"/>
      <c r="F404" s="7"/>
      <c r="G404" s="7"/>
      <c r="H404" s="7"/>
      <c r="I404" s="7"/>
      <c r="J404" s="7"/>
      <c r="K404" s="7"/>
      <c r="L404" s="7"/>
      <c r="M404" s="7"/>
      <c r="N404" s="7"/>
      <c r="O404" s="7"/>
      <c r="P404" s="7"/>
      <c r="Q404" s="7"/>
      <c r="R404" s="7"/>
    </row>
    <row r="405" spans="5:18" ht="14.25" customHeight="1">
      <c r="E405" s="17"/>
      <c r="F405" s="7"/>
      <c r="G405" s="7"/>
      <c r="H405" s="7"/>
      <c r="I405" s="7"/>
      <c r="J405" s="7"/>
      <c r="K405" s="7"/>
      <c r="L405" s="7"/>
      <c r="M405" s="7"/>
      <c r="N405" s="7"/>
      <c r="O405" s="7"/>
      <c r="P405" s="7"/>
      <c r="Q405" s="7"/>
      <c r="R405" s="7"/>
    </row>
    <row r="406" spans="5:18" ht="14.25" customHeight="1">
      <c r="E406" s="17"/>
      <c r="F406" s="7"/>
      <c r="G406" s="7"/>
      <c r="H406" s="7"/>
      <c r="I406" s="7"/>
      <c r="J406" s="7"/>
      <c r="K406" s="7"/>
      <c r="L406" s="7"/>
      <c r="M406" s="7"/>
      <c r="N406" s="7"/>
      <c r="O406" s="7"/>
      <c r="P406" s="7"/>
      <c r="Q406" s="7"/>
      <c r="R406" s="7"/>
    </row>
    <row r="407" spans="5:18" ht="14.25" customHeight="1">
      <c r="E407" s="17"/>
      <c r="F407" s="7"/>
      <c r="G407" s="7"/>
      <c r="H407" s="7"/>
      <c r="I407" s="7"/>
      <c r="J407" s="7"/>
      <c r="K407" s="7"/>
      <c r="L407" s="7"/>
      <c r="M407" s="7"/>
      <c r="N407" s="7"/>
      <c r="O407" s="7"/>
      <c r="P407" s="7"/>
      <c r="Q407" s="7"/>
      <c r="R407" s="7"/>
    </row>
    <row r="408" spans="5:18" ht="14.25" customHeight="1">
      <c r="E408" s="17"/>
      <c r="F408" s="7"/>
      <c r="G408" s="7"/>
      <c r="H408" s="7"/>
      <c r="I408" s="7"/>
      <c r="J408" s="7"/>
      <c r="K408" s="7"/>
      <c r="L408" s="7"/>
      <c r="M408" s="7"/>
      <c r="N408" s="7"/>
      <c r="O408" s="7"/>
      <c r="P408" s="7"/>
      <c r="Q408" s="7"/>
      <c r="R408" s="7"/>
    </row>
    <row r="409" spans="5:18" ht="14.25" customHeight="1">
      <c r="E409" s="17"/>
      <c r="F409" s="7"/>
      <c r="G409" s="7"/>
      <c r="H409" s="7"/>
      <c r="I409" s="7"/>
      <c r="J409" s="7"/>
      <c r="K409" s="7"/>
      <c r="L409" s="7"/>
      <c r="M409" s="7"/>
      <c r="N409" s="7"/>
      <c r="O409" s="7"/>
      <c r="P409" s="7"/>
      <c r="Q409" s="7"/>
      <c r="R409" s="7"/>
    </row>
    <row r="410" spans="5:18" ht="14.25" customHeight="1">
      <c r="E410" s="17"/>
      <c r="F410" s="7"/>
      <c r="G410" s="7"/>
      <c r="H410" s="7"/>
      <c r="I410" s="7"/>
      <c r="J410" s="7"/>
      <c r="K410" s="7"/>
      <c r="L410" s="7"/>
      <c r="M410" s="7"/>
      <c r="N410" s="7"/>
      <c r="O410" s="7"/>
      <c r="P410" s="7"/>
      <c r="Q410" s="7"/>
      <c r="R410" s="7"/>
    </row>
    <row r="411" spans="5:18" ht="14.25" customHeight="1">
      <c r="E411" s="17"/>
      <c r="F411" s="7"/>
      <c r="G411" s="7"/>
      <c r="H411" s="7"/>
      <c r="I411" s="7"/>
      <c r="J411" s="7"/>
      <c r="K411" s="7"/>
      <c r="L411" s="7"/>
      <c r="M411" s="7"/>
      <c r="N411" s="7"/>
      <c r="O411" s="7"/>
      <c r="P411" s="7"/>
      <c r="Q411" s="7"/>
      <c r="R411" s="7"/>
    </row>
    <row r="412" spans="5:18" ht="14.25" customHeight="1">
      <c r="E412" s="17"/>
      <c r="F412" s="7"/>
      <c r="G412" s="7"/>
      <c r="H412" s="7"/>
      <c r="I412" s="7"/>
      <c r="J412" s="7"/>
      <c r="K412" s="7"/>
      <c r="L412" s="7"/>
      <c r="M412" s="7"/>
      <c r="N412" s="7"/>
      <c r="O412" s="7"/>
      <c r="P412" s="7"/>
      <c r="Q412" s="7"/>
      <c r="R412" s="7"/>
    </row>
    <row r="413" spans="5:18" ht="14.25" customHeight="1">
      <c r="E413" s="17"/>
      <c r="F413" s="7"/>
      <c r="G413" s="7"/>
      <c r="H413" s="7"/>
      <c r="I413" s="7"/>
      <c r="J413" s="7"/>
      <c r="K413" s="7"/>
      <c r="L413" s="7"/>
      <c r="M413" s="7"/>
      <c r="N413" s="7"/>
      <c r="O413" s="7"/>
      <c r="P413" s="7"/>
      <c r="Q413" s="7"/>
      <c r="R413" s="7"/>
    </row>
    <row r="414" spans="5:18" ht="14.25" customHeight="1">
      <c r="E414" s="17"/>
      <c r="F414" s="7"/>
      <c r="G414" s="7"/>
      <c r="H414" s="7"/>
      <c r="I414" s="7"/>
      <c r="J414" s="7"/>
      <c r="K414" s="7"/>
      <c r="L414" s="7"/>
      <c r="M414" s="7"/>
      <c r="N414" s="7"/>
      <c r="O414" s="7"/>
      <c r="P414" s="7"/>
      <c r="Q414" s="7"/>
      <c r="R414" s="7"/>
    </row>
    <row r="415" spans="5:18" ht="14.25" customHeight="1">
      <c r="E415" s="17"/>
      <c r="F415" s="7"/>
      <c r="G415" s="7"/>
      <c r="H415" s="7"/>
      <c r="I415" s="7"/>
      <c r="J415" s="7"/>
      <c r="K415" s="7"/>
      <c r="L415" s="7"/>
      <c r="M415" s="7"/>
      <c r="N415" s="7"/>
      <c r="O415" s="7"/>
      <c r="P415" s="7"/>
      <c r="Q415" s="7"/>
      <c r="R415" s="7"/>
    </row>
    <row r="416" spans="5:18" ht="14.25" customHeight="1">
      <c r="E416" s="17"/>
      <c r="F416" s="7"/>
      <c r="G416" s="7"/>
      <c r="H416" s="7"/>
      <c r="I416" s="7"/>
      <c r="J416" s="7"/>
      <c r="K416" s="7"/>
      <c r="L416" s="7"/>
      <c r="M416" s="7"/>
      <c r="N416" s="7"/>
      <c r="O416" s="7"/>
      <c r="P416" s="7"/>
      <c r="Q416" s="7"/>
      <c r="R416" s="7"/>
    </row>
    <row r="417" spans="5:18" ht="14.25" customHeight="1">
      <c r="E417" s="17"/>
      <c r="F417" s="7"/>
      <c r="G417" s="7"/>
      <c r="H417" s="7"/>
      <c r="I417" s="7"/>
      <c r="J417" s="7"/>
      <c r="K417" s="7"/>
      <c r="L417" s="7"/>
      <c r="M417" s="7"/>
      <c r="N417" s="7"/>
      <c r="O417" s="7"/>
      <c r="P417" s="7"/>
      <c r="Q417" s="7"/>
      <c r="R417" s="7"/>
    </row>
    <row r="418" spans="5:18" ht="14.25" customHeight="1">
      <c r="E418" s="17"/>
      <c r="F418" s="7"/>
      <c r="G418" s="7"/>
      <c r="H418" s="7"/>
      <c r="I418" s="7"/>
      <c r="J418" s="7"/>
      <c r="K418" s="7"/>
      <c r="L418" s="7"/>
      <c r="M418" s="7"/>
      <c r="N418" s="7"/>
      <c r="O418" s="7"/>
      <c r="P418" s="7"/>
      <c r="Q418" s="7"/>
      <c r="R418" s="7"/>
    </row>
    <row r="419" spans="5:18" ht="14.25" customHeight="1">
      <c r="E419" s="17"/>
      <c r="F419" s="7"/>
      <c r="G419" s="7"/>
      <c r="H419" s="7"/>
      <c r="I419" s="7"/>
      <c r="J419" s="7"/>
      <c r="K419" s="7"/>
      <c r="L419" s="7"/>
      <c r="M419" s="7"/>
      <c r="N419" s="7"/>
      <c r="O419" s="7"/>
      <c r="P419" s="7"/>
      <c r="Q419" s="7"/>
      <c r="R419" s="7"/>
    </row>
    <row r="420" spans="5:18" ht="14.25" customHeight="1">
      <c r="E420" s="17"/>
      <c r="F420" s="7"/>
      <c r="G420" s="7"/>
      <c r="H420" s="7"/>
      <c r="I420" s="7"/>
      <c r="J420" s="7"/>
      <c r="K420" s="7"/>
      <c r="L420" s="7"/>
      <c r="M420" s="7"/>
      <c r="N420" s="7"/>
      <c r="O420" s="7"/>
      <c r="P420" s="7"/>
      <c r="Q420" s="7"/>
      <c r="R420" s="7"/>
    </row>
    <row r="421" spans="5:18" ht="14.25" customHeight="1">
      <c r="E421" s="17"/>
      <c r="F421" s="7"/>
      <c r="G421" s="7"/>
      <c r="H421" s="7"/>
      <c r="I421" s="7"/>
      <c r="J421" s="7"/>
      <c r="K421" s="7"/>
      <c r="L421" s="7"/>
      <c r="M421" s="7"/>
      <c r="N421" s="7"/>
      <c r="O421" s="7"/>
      <c r="P421" s="7"/>
      <c r="Q421" s="7"/>
      <c r="R421" s="7"/>
    </row>
    <row r="422" spans="5:18" ht="14.25" customHeight="1">
      <c r="E422" s="17"/>
      <c r="F422" s="7"/>
      <c r="G422" s="7"/>
      <c r="H422" s="7"/>
      <c r="I422" s="7"/>
      <c r="J422" s="7"/>
      <c r="K422" s="7"/>
      <c r="L422" s="7"/>
      <c r="M422" s="7"/>
      <c r="N422" s="7"/>
      <c r="O422" s="7"/>
      <c r="P422" s="7"/>
      <c r="Q422" s="7"/>
      <c r="R422" s="7"/>
    </row>
    <row r="423" spans="5:18" ht="14.25" customHeight="1">
      <c r="E423" s="17"/>
      <c r="F423" s="7"/>
      <c r="G423" s="7"/>
      <c r="H423" s="7"/>
      <c r="I423" s="7"/>
      <c r="J423" s="7"/>
      <c r="K423" s="7"/>
      <c r="L423" s="7"/>
      <c r="M423" s="7"/>
      <c r="N423" s="7"/>
      <c r="O423" s="7"/>
      <c r="P423" s="7"/>
      <c r="Q423" s="7"/>
      <c r="R423" s="7"/>
    </row>
    <row r="424" spans="5:18" ht="14.25" customHeight="1">
      <c r="E424" s="17"/>
      <c r="F424" s="7"/>
      <c r="G424" s="7"/>
      <c r="H424" s="7"/>
      <c r="I424" s="7"/>
      <c r="J424" s="7"/>
      <c r="K424" s="7"/>
      <c r="L424" s="7"/>
      <c r="M424" s="7"/>
      <c r="N424" s="7"/>
      <c r="O424" s="7"/>
      <c r="P424" s="7"/>
      <c r="Q424" s="7"/>
      <c r="R424" s="7"/>
    </row>
    <row r="425" spans="5:18" ht="14.25" customHeight="1">
      <c r="E425" s="17"/>
      <c r="F425" s="7"/>
      <c r="G425" s="7"/>
      <c r="H425" s="7"/>
      <c r="I425" s="7"/>
      <c r="J425" s="7"/>
      <c r="K425" s="7"/>
      <c r="L425" s="7"/>
      <c r="M425" s="7"/>
      <c r="N425" s="7"/>
      <c r="O425" s="7"/>
      <c r="P425" s="7"/>
      <c r="Q425" s="7"/>
      <c r="R425" s="7"/>
    </row>
    <row r="426" spans="5:18" ht="14.25" customHeight="1">
      <c r="E426" s="17"/>
      <c r="F426" s="7"/>
      <c r="G426" s="7"/>
      <c r="H426" s="7"/>
      <c r="I426" s="7"/>
      <c r="J426" s="7"/>
      <c r="K426" s="7"/>
      <c r="L426" s="7"/>
      <c r="M426" s="7"/>
      <c r="N426" s="7"/>
      <c r="O426" s="7"/>
      <c r="P426" s="7"/>
      <c r="Q426" s="7"/>
      <c r="R426" s="7"/>
    </row>
    <row r="427" spans="5:18" ht="14.25" customHeight="1">
      <c r="E427" s="17"/>
      <c r="F427" s="7"/>
      <c r="G427" s="7"/>
      <c r="H427" s="7"/>
      <c r="I427" s="7"/>
      <c r="J427" s="7"/>
      <c r="K427" s="7"/>
      <c r="L427" s="7"/>
      <c r="M427" s="7"/>
      <c r="N427" s="7"/>
      <c r="O427" s="7"/>
      <c r="P427" s="7"/>
      <c r="Q427" s="7"/>
      <c r="R427" s="7"/>
    </row>
    <row r="428" spans="5:18" ht="14.25" customHeight="1">
      <c r="E428" s="17"/>
      <c r="F428" s="7"/>
      <c r="G428" s="7"/>
      <c r="H428" s="7"/>
      <c r="I428" s="7"/>
      <c r="J428" s="7"/>
      <c r="K428" s="7"/>
      <c r="L428" s="7"/>
      <c r="M428" s="7"/>
      <c r="N428" s="7"/>
      <c r="O428" s="7"/>
      <c r="P428" s="7"/>
      <c r="Q428" s="7"/>
      <c r="R428" s="7"/>
    </row>
    <row r="429" spans="5:18" ht="14.25" customHeight="1">
      <c r="E429" s="17"/>
      <c r="F429" s="7"/>
      <c r="G429" s="7"/>
      <c r="H429" s="7"/>
      <c r="I429" s="7"/>
      <c r="J429" s="7"/>
      <c r="K429" s="7"/>
      <c r="L429" s="7"/>
      <c r="M429" s="7"/>
      <c r="N429" s="7"/>
      <c r="O429" s="7"/>
      <c r="P429" s="7"/>
      <c r="Q429" s="7"/>
      <c r="R429" s="7"/>
    </row>
    <row r="430" spans="5:18" ht="14.25" customHeight="1">
      <c r="E430" s="17"/>
      <c r="F430" s="7"/>
      <c r="G430" s="7"/>
      <c r="H430" s="7"/>
      <c r="I430" s="7"/>
      <c r="J430" s="7"/>
      <c r="K430" s="7"/>
      <c r="L430" s="7"/>
      <c r="M430" s="7"/>
      <c r="N430" s="7"/>
      <c r="O430" s="7"/>
      <c r="P430" s="7"/>
      <c r="Q430" s="7"/>
      <c r="R430" s="7"/>
    </row>
    <row r="431" spans="5:18" ht="14.25" customHeight="1">
      <c r="E431" s="17"/>
      <c r="F431" s="7"/>
      <c r="G431" s="7"/>
      <c r="H431" s="7"/>
      <c r="I431" s="7"/>
      <c r="J431" s="7"/>
      <c r="K431" s="7"/>
      <c r="L431" s="7"/>
      <c r="M431" s="7"/>
      <c r="N431" s="7"/>
      <c r="O431" s="7"/>
      <c r="P431" s="7"/>
      <c r="Q431" s="7"/>
      <c r="R431" s="7"/>
    </row>
    <row r="432" spans="5:18" ht="14.25" customHeight="1">
      <c r="E432" s="17"/>
      <c r="F432" s="7"/>
      <c r="G432" s="7"/>
      <c r="H432" s="7"/>
      <c r="I432" s="7"/>
      <c r="J432" s="7"/>
      <c r="K432" s="7"/>
      <c r="L432" s="7"/>
      <c r="M432" s="7"/>
      <c r="N432" s="7"/>
      <c r="O432" s="7"/>
      <c r="P432" s="7"/>
      <c r="Q432" s="7"/>
      <c r="R432" s="7"/>
    </row>
    <row r="433" spans="5:18" ht="14.25" customHeight="1">
      <c r="E433" s="17"/>
      <c r="F433" s="7"/>
      <c r="G433" s="7"/>
      <c r="H433" s="7"/>
      <c r="I433" s="7"/>
      <c r="J433" s="7"/>
      <c r="K433" s="7"/>
      <c r="L433" s="7"/>
      <c r="M433" s="7"/>
      <c r="N433" s="7"/>
      <c r="O433" s="7"/>
      <c r="P433" s="7"/>
      <c r="Q433" s="7"/>
      <c r="R433" s="7"/>
    </row>
    <row r="434" spans="5:18" ht="14.25" customHeight="1">
      <c r="E434" s="17"/>
      <c r="F434" s="7"/>
      <c r="G434" s="7"/>
      <c r="H434" s="7"/>
      <c r="I434" s="7"/>
      <c r="J434" s="7"/>
      <c r="K434" s="7"/>
      <c r="L434" s="7"/>
      <c r="M434" s="7"/>
      <c r="N434" s="7"/>
      <c r="O434" s="7"/>
      <c r="P434" s="7"/>
      <c r="Q434" s="7"/>
      <c r="R434" s="7"/>
    </row>
    <row r="435" spans="5:18" ht="14.25" customHeight="1">
      <c r="E435" s="17"/>
      <c r="F435" s="7"/>
      <c r="G435" s="7"/>
      <c r="H435" s="7"/>
      <c r="I435" s="7"/>
      <c r="J435" s="7"/>
      <c r="K435" s="7"/>
      <c r="L435" s="7"/>
      <c r="M435" s="7"/>
      <c r="N435" s="7"/>
      <c r="O435" s="7"/>
      <c r="P435" s="7"/>
      <c r="Q435" s="7"/>
      <c r="R435" s="7"/>
    </row>
    <row r="436" spans="5:18" ht="14.25" customHeight="1">
      <c r="E436" s="17"/>
      <c r="F436" s="7"/>
      <c r="G436" s="7"/>
      <c r="H436" s="7"/>
      <c r="I436" s="7"/>
      <c r="J436" s="7"/>
      <c r="K436" s="7"/>
      <c r="L436" s="7"/>
      <c r="M436" s="7"/>
      <c r="N436" s="7"/>
      <c r="O436" s="7"/>
      <c r="P436" s="7"/>
      <c r="Q436" s="7"/>
      <c r="R436" s="7"/>
    </row>
    <row r="437" spans="5:18" ht="14.25" customHeight="1">
      <c r="E437" s="17"/>
      <c r="F437" s="7"/>
      <c r="G437" s="7"/>
      <c r="H437" s="7"/>
      <c r="I437" s="7"/>
      <c r="J437" s="7"/>
      <c r="K437" s="7"/>
      <c r="L437" s="7"/>
      <c r="M437" s="7"/>
      <c r="N437" s="7"/>
      <c r="O437" s="7"/>
      <c r="P437" s="7"/>
      <c r="Q437" s="7"/>
      <c r="R437" s="7"/>
    </row>
    <row r="438" spans="5:18" ht="14.25" customHeight="1">
      <c r="E438" s="17"/>
      <c r="F438" s="7"/>
      <c r="G438" s="7"/>
      <c r="H438" s="7"/>
      <c r="I438" s="7"/>
      <c r="J438" s="7"/>
      <c r="K438" s="7"/>
      <c r="L438" s="7"/>
      <c r="M438" s="7"/>
      <c r="N438" s="7"/>
      <c r="O438" s="7"/>
      <c r="P438" s="7"/>
      <c r="Q438" s="7"/>
      <c r="R438" s="7"/>
    </row>
    <row r="439" spans="5:18" ht="14.25" customHeight="1">
      <c r="E439" s="17"/>
      <c r="F439" s="7"/>
      <c r="G439" s="7"/>
      <c r="H439" s="7"/>
      <c r="I439" s="7"/>
      <c r="J439" s="7"/>
      <c r="K439" s="7"/>
      <c r="L439" s="7"/>
      <c r="M439" s="7"/>
      <c r="N439" s="7"/>
      <c r="O439" s="7"/>
      <c r="P439" s="7"/>
      <c r="Q439" s="7"/>
      <c r="R439" s="7"/>
    </row>
    <row r="440" spans="5:18" ht="14.25" customHeight="1">
      <c r="E440" s="17"/>
      <c r="F440" s="7"/>
      <c r="G440" s="7"/>
      <c r="H440" s="7"/>
      <c r="I440" s="7"/>
      <c r="J440" s="7"/>
      <c r="K440" s="7"/>
      <c r="L440" s="7"/>
      <c r="M440" s="7"/>
      <c r="N440" s="7"/>
      <c r="O440" s="7"/>
      <c r="P440" s="7"/>
      <c r="Q440" s="7"/>
      <c r="R440" s="7"/>
    </row>
    <row r="441" spans="5:18" ht="14.25" customHeight="1">
      <c r="E441" s="17"/>
      <c r="F441" s="7"/>
      <c r="G441" s="7"/>
      <c r="H441" s="7"/>
      <c r="I441" s="7"/>
      <c r="J441" s="7"/>
      <c r="K441" s="7"/>
      <c r="L441" s="7"/>
      <c r="M441" s="7"/>
      <c r="N441" s="7"/>
      <c r="O441" s="7"/>
      <c r="P441" s="7"/>
      <c r="Q441" s="7"/>
      <c r="R441" s="7"/>
    </row>
    <row r="442" spans="5:18" ht="14.25" customHeight="1">
      <c r="E442" s="17"/>
      <c r="F442" s="7"/>
      <c r="G442" s="7"/>
      <c r="H442" s="7"/>
      <c r="I442" s="7"/>
      <c r="J442" s="7"/>
      <c r="K442" s="7"/>
      <c r="L442" s="7"/>
      <c r="M442" s="7"/>
      <c r="N442" s="7"/>
      <c r="O442" s="7"/>
      <c r="P442" s="7"/>
      <c r="Q442" s="7"/>
      <c r="R442" s="7"/>
    </row>
    <row r="443" spans="5:18" ht="14.25" customHeight="1">
      <c r="E443" s="17"/>
      <c r="F443" s="7"/>
      <c r="G443" s="7"/>
      <c r="H443" s="7"/>
      <c r="I443" s="7"/>
      <c r="J443" s="7"/>
      <c r="K443" s="7"/>
      <c r="L443" s="7"/>
      <c r="M443" s="7"/>
      <c r="N443" s="7"/>
      <c r="O443" s="7"/>
      <c r="P443" s="7"/>
      <c r="Q443" s="7"/>
      <c r="R443" s="7"/>
    </row>
    <row r="444" spans="5:18" ht="14.25" customHeight="1">
      <c r="E444" s="17"/>
      <c r="F444" s="7"/>
      <c r="G444" s="7"/>
      <c r="H444" s="7"/>
      <c r="I444" s="7"/>
      <c r="J444" s="7"/>
      <c r="K444" s="7"/>
      <c r="L444" s="7"/>
      <c r="M444" s="7"/>
      <c r="N444" s="7"/>
      <c r="O444" s="7"/>
      <c r="P444" s="7"/>
      <c r="Q444" s="7"/>
      <c r="R444" s="7"/>
    </row>
    <row r="445" spans="5:18" ht="14.25" customHeight="1">
      <c r="E445" s="17"/>
      <c r="F445" s="7"/>
      <c r="G445" s="7"/>
      <c r="H445" s="7"/>
      <c r="I445" s="7"/>
      <c r="J445" s="7"/>
      <c r="K445" s="7"/>
      <c r="L445" s="7"/>
      <c r="M445" s="7"/>
      <c r="N445" s="7"/>
      <c r="O445" s="7"/>
      <c r="P445" s="7"/>
      <c r="Q445" s="7"/>
      <c r="R445" s="7"/>
    </row>
    <row r="446" spans="5:18" ht="14.25" customHeight="1">
      <c r="E446" s="17"/>
      <c r="F446" s="7"/>
      <c r="G446" s="7"/>
      <c r="H446" s="7"/>
      <c r="I446" s="7"/>
      <c r="J446" s="7"/>
      <c r="K446" s="7"/>
      <c r="L446" s="7"/>
      <c r="M446" s="7"/>
      <c r="N446" s="7"/>
      <c r="O446" s="7"/>
      <c r="P446" s="7"/>
      <c r="Q446" s="7"/>
      <c r="R446" s="7"/>
    </row>
    <row r="447" spans="5:18" ht="14.25" customHeight="1">
      <c r="E447" s="17"/>
      <c r="F447" s="7"/>
      <c r="G447" s="7"/>
      <c r="H447" s="7"/>
      <c r="I447" s="7"/>
      <c r="J447" s="7"/>
      <c r="K447" s="7"/>
      <c r="L447" s="7"/>
      <c r="M447" s="7"/>
      <c r="N447" s="7"/>
      <c r="O447" s="7"/>
      <c r="P447" s="7"/>
      <c r="Q447" s="7"/>
      <c r="R447" s="7"/>
    </row>
    <row r="448" spans="5:18" ht="14.25" customHeight="1">
      <c r="E448" s="17"/>
      <c r="F448" s="7"/>
      <c r="G448" s="7"/>
      <c r="H448" s="7"/>
      <c r="I448" s="7"/>
      <c r="J448" s="7"/>
      <c r="K448" s="7"/>
      <c r="L448" s="7"/>
      <c r="M448" s="7"/>
      <c r="N448" s="7"/>
      <c r="O448" s="7"/>
      <c r="P448" s="7"/>
      <c r="Q448" s="7"/>
      <c r="R448" s="7"/>
    </row>
    <row r="449" spans="5:18" ht="14.25" customHeight="1">
      <c r="E449" s="17"/>
      <c r="F449" s="7"/>
      <c r="G449" s="7"/>
      <c r="H449" s="7"/>
      <c r="I449" s="7"/>
      <c r="J449" s="7"/>
      <c r="K449" s="7"/>
      <c r="L449" s="7"/>
      <c r="M449" s="7"/>
      <c r="N449" s="7"/>
      <c r="O449" s="7"/>
      <c r="P449" s="7"/>
      <c r="Q449" s="7"/>
      <c r="R449" s="7"/>
    </row>
    <row r="450" spans="5:18" ht="14.25" customHeight="1">
      <c r="E450" s="17"/>
      <c r="F450" s="7"/>
      <c r="G450" s="7"/>
      <c r="H450" s="7"/>
      <c r="I450" s="7"/>
      <c r="J450" s="7"/>
      <c r="K450" s="7"/>
      <c r="L450" s="7"/>
      <c r="M450" s="7"/>
      <c r="N450" s="7"/>
      <c r="O450" s="7"/>
      <c r="P450" s="7"/>
      <c r="Q450" s="7"/>
      <c r="R450" s="7"/>
    </row>
    <row r="451" spans="5:18" ht="14.25" customHeight="1">
      <c r="E451" s="17"/>
      <c r="F451" s="7"/>
      <c r="G451" s="7"/>
      <c r="H451" s="7"/>
      <c r="I451" s="7"/>
      <c r="J451" s="7"/>
      <c r="K451" s="7"/>
      <c r="L451" s="7"/>
      <c r="M451" s="7"/>
      <c r="N451" s="7"/>
      <c r="O451" s="7"/>
      <c r="P451" s="7"/>
      <c r="Q451" s="7"/>
      <c r="R451" s="7"/>
    </row>
    <row r="452" spans="5:18" ht="14.25" customHeight="1">
      <c r="E452" s="17"/>
      <c r="F452" s="7"/>
      <c r="G452" s="7"/>
      <c r="H452" s="7"/>
      <c r="I452" s="7"/>
      <c r="J452" s="7"/>
      <c r="K452" s="7"/>
      <c r="L452" s="7"/>
      <c r="M452" s="7"/>
      <c r="N452" s="7"/>
      <c r="O452" s="7"/>
      <c r="P452" s="7"/>
      <c r="Q452" s="7"/>
      <c r="R452" s="7"/>
    </row>
    <row r="453" spans="5:18" ht="14.25" customHeight="1">
      <c r="E453" s="17"/>
      <c r="F453" s="7"/>
      <c r="G453" s="7"/>
      <c r="H453" s="7"/>
      <c r="I453" s="7"/>
      <c r="J453" s="7"/>
      <c r="K453" s="7"/>
      <c r="L453" s="7"/>
      <c r="M453" s="7"/>
      <c r="N453" s="7"/>
      <c r="O453" s="7"/>
      <c r="P453" s="7"/>
      <c r="Q453" s="7"/>
      <c r="R453" s="7"/>
    </row>
    <row r="454" spans="5:18" ht="14.25" customHeight="1">
      <c r="E454" s="17"/>
      <c r="F454" s="7"/>
      <c r="G454" s="7"/>
      <c r="H454" s="7"/>
      <c r="I454" s="7"/>
      <c r="J454" s="7"/>
      <c r="K454" s="7"/>
      <c r="L454" s="7"/>
      <c r="M454" s="7"/>
      <c r="N454" s="7"/>
      <c r="O454" s="7"/>
      <c r="P454" s="7"/>
      <c r="Q454" s="7"/>
      <c r="R454" s="7"/>
    </row>
    <row r="455" spans="5:18" ht="14.25" customHeight="1">
      <c r="E455" s="17"/>
      <c r="F455" s="7"/>
      <c r="G455" s="7"/>
      <c r="H455" s="7"/>
      <c r="I455" s="7"/>
      <c r="J455" s="7"/>
      <c r="K455" s="7"/>
      <c r="L455" s="7"/>
      <c r="M455" s="7"/>
      <c r="N455" s="7"/>
      <c r="O455" s="7"/>
      <c r="P455" s="7"/>
      <c r="Q455" s="7"/>
      <c r="R455" s="7"/>
    </row>
    <row r="456" spans="5:18" ht="14.25" customHeight="1">
      <c r="E456" s="17"/>
      <c r="F456" s="7"/>
      <c r="G456" s="7"/>
      <c r="H456" s="7"/>
      <c r="I456" s="7"/>
      <c r="J456" s="7"/>
      <c r="K456" s="7"/>
      <c r="L456" s="7"/>
      <c r="M456" s="7"/>
      <c r="N456" s="7"/>
      <c r="O456" s="7"/>
      <c r="P456" s="7"/>
      <c r="Q456" s="7"/>
      <c r="R456" s="7"/>
    </row>
    <row r="457" spans="5:18" ht="14.25" customHeight="1">
      <c r="E457" s="17"/>
      <c r="F457" s="7"/>
      <c r="G457" s="7"/>
      <c r="H457" s="7"/>
      <c r="I457" s="7"/>
      <c r="J457" s="7"/>
      <c r="K457" s="7"/>
      <c r="L457" s="7"/>
      <c r="M457" s="7"/>
      <c r="N457" s="7"/>
      <c r="O457" s="7"/>
      <c r="P457" s="7"/>
      <c r="Q457" s="7"/>
      <c r="R457" s="7"/>
    </row>
    <row r="458" spans="5:18" ht="14.25" customHeight="1">
      <c r="E458" s="17"/>
      <c r="F458" s="7"/>
      <c r="G458" s="7"/>
      <c r="H458" s="7"/>
      <c r="I458" s="7"/>
      <c r="J458" s="7"/>
      <c r="K458" s="7"/>
      <c r="L458" s="7"/>
      <c r="M458" s="7"/>
      <c r="N458" s="7"/>
      <c r="O458" s="7"/>
      <c r="P458" s="7"/>
      <c r="Q458" s="7"/>
      <c r="R458" s="7"/>
    </row>
    <row r="459" spans="5:18" ht="14.25" customHeight="1">
      <c r="E459" s="17"/>
      <c r="F459" s="7"/>
      <c r="G459" s="7"/>
      <c r="H459" s="7"/>
      <c r="I459" s="7"/>
      <c r="J459" s="7"/>
      <c r="K459" s="7"/>
      <c r="L459" s="7"/>
      <c r="M459" s="7"/>
      <c r="N459" s="7"/>
      <c r="O459" s="7"/>
      <c r="P459" s="7"/>
      <c r="Q459" s="7"/>
      <c r="R459" s="7"/>
    </row>
    <row r="460" spans="5:18" ht="14.25" customHeight="1">
      <c r="E460" s="17"/>
      <c r="F460" s="7"/>
      <c r="G460" s="7"/>
      <c r="H460" s="7"/>
      <c r="I460" s="7"/>
      <c r="J460" s="7"/>
      <c r="K460" s="7"/>
      <c r="L460" s="7"/>
      <c r="M460" s="7"/>
      <c r="N460" s="7"/>
      <c r="O460" s="7"/>
      <c r="P460" s="7"/>
      <c r="Q460" s="7"/>
      <c r="R460" s="7"/>
    </row>
    <row r="461" spans="5:18" ht="14.25" customHeight="1">
      <c r="E461" s="17"/>
      <c r="F461" s="7"/>
      <c r="G461" s="7"/>
      <c r="H461" s="7"/>
      <c r="I461" s="7"/>
      <c r="J461" s="7"/>
      <c r="K461" s="7"/>
      <c r="L461" s="7"/>
      <c r="M461" s="7"/>
      <c r="N461" s="7"/>
      <c r="O461" s="7"/>
      <c r="P461" s="7"/>
      <c r="Q461" s="7"/>
      <c r="R461" s="7"/>
    </row>
    <row r="462" spans="5:18" ht="14.25" customHeight="1">
      <c r="E462" s="17"/>
      <c r="F462" s="7"/>
      <c r="G462" s="7"/>
      <c r="H462" s="7"/>
      <c r="I462" s="7"/>
      <c r="J462" s="7"/>
      <c r="K462" s="7"/>
      <c r="L462" s="7"/>
      <c r="M462" s="7"/>
      <c r="N462" s="7"/>
      <c r="O462" s="7"/>
      <c r="P462" s="7"/>
      <c r="Q462" s="7"/>
      <c r="R462" s="7"/>
    </row>
    <row r="463" spans="5:18" ht="14.25" customHeight="1">
      <c r="E463" s="17"/>
      <c r="F463" s="7"/>
      <c r="G463" s="7"/>
      <c r="H463" s="7"/>
      <c r="I463" s="7"/>
      <c r="J463" s="7"/>
      <c r="K463" s="7"/>
      <c r="L463" s="7"/>
      <c r="M463" s="7"/>
      <c r="N463" s="7"/>
      <c r="O463" s="7"/>
      <c r="P463" s="7"/>
      <c r="Q463" s="7"/>
      <c r="R463" s="7"/>
    </row>
    <row r="464" spans="5:18" ht="14.25" customHeight="1">
      <c r="E464" s="17"/>
      <c r="F464" s="7"/>
      <c r="G464" s="7"/>
      <c r="H464" s="7"/>
      <c r="I464" s="7"/>
      <c r="J464" s="7"/>
      <c r="K464" s="7"/>
      <c r="L464" s="7"/>
      <c r="M464" s="7"/>
      <c r="N464" s="7"/>
      <c r="O464" s="7"/>
      <c r="P464" s="7"/>
      <c r="Q464" s="7"/>
      <c r="R464" s="7"/>
    </row>
    <row r="465" spans="5:18" ht="14.25" customHeight="1">
      <c r="E465" s="17"/>
      <c r="F465" s="7"/>
      <c r="G465" s="7"/>
      <c r="H465" s="7"/>
      <c r="I465" s="7"/>
      <c r="J465" s="7"/>
      <c r="K465" s="7"/>
      <c r="L465" s="7"/>
      <c r="M465" s="7"/>
      <c r="N465" s="7"/>
      <c r="O465" s="7"/>
      <c r="P465" s="7"/>
      <c r="Q465" s="7"/>
      <c r="R465" s="7"/>
    </row>
    <row r="466" spans="5:18" ht="14.25" customHeight="1">
      <c r="E466" s="17"/>
      <c r="F466" s="7"/>
      <c r="G466" s="7"/>
      <c r="H466" s="7"/>
      <c r="I466" s="7"/>
      <c r="J466" s="7"/>
      <c r="K466" s="7"/>
      <c r="L466" s="7"/>
      <c r="M466" s="7"/>
      <c r="N466" s="7"/>
      <c r="O466" s="7"/>
      <c r="P466" s="7"/>
      <c r="Q466" s="7"/>
      <c r="R466" s="7"/>
    </row>
    <row r="467" spans="5:18" ht="14.25" customHeight="1">
      <c r="E467" s="17"/>
      <c r="F467" s="7"/>
      <c r="G467" s="7"/>
      <c r="H467" s="7"/>
      <c r="I467" s="7"/>
      <c r="J467" s="7"/>
      <c r="K467" s="7"/>
      <c r="L467" s="7"/>
      <c r="M467" s="7"/>
      <c r="N467" s="7"/>
      <c r="O467" s="7"/>
      <c r="P467" s="7"/>
      <c r="Q467" s="7"/>
      <c r="R467" s="7"/>
    </row>
    <row r="468" spans="5:18" ht="14.25" customHeight="1">
      <c r="E468" s="17"/>
      <c r="F468" s="7"/>
      <c r="G468" s="7"/>
      <c r="H468" s="7"/>
      <c r="I468" s="7"/>
      <c r="J468" s="7"/>
      <c r="K468" s="7"/>
      <c r="L468" s="7"/>
      <c r="M468" s="7"/>
      <c r="N468" s="7"/>
      <c r="O468" s="7"/>
      <c r="P468" s="7"/>
      <c r="Q468" s="7"/>
      <c r="R468" s="7"/>
    </row>
    <row r="469" spans="5:18" ht="14.25" customHeight="1">
      <c r="E469" s="17"/>
      <c r="F469" s="7"/>
      <c r="G469" s="7"/>
      <c r="H469" s="7"/>
      <c r="I469" s="7"/>
      <c r="J469" s="7"/>
      <c r="K469" s="7"/>
      <c r="L469" s="7"/>
      <c r="M469" s="7"/>
      <c r="N469" s="7"/>
      <c r="O469" s="7"/>
      <c r="P469" s="7"/>
      <c r="Q469" s="7"/>
      <c r="R469" s="7"/>
    </row>
    <row r="470" spans="5:18" ht="14.25" customHeight="1">
      <c r="E470" s="17"/>
      <c r="F470" s="7"/>
      <c r="G470" s="7"/>
      <c r="H470" s="7"/>
      <c r="I470" s="7"/>
      <c r="J470" s="7"/>
      <c r="K470" s="7"/>
      <c r="L470" s="7"/>
      <c r="M470" s="7"/>
      <c r="N470" s="7"/>
      <c r="O470" s="7"/>
      <c r="P470" s="7"/>
      <c r="Q470" s="7"/>
      <c r="R470" s="7"/>
    </row>
    <row r="471" spans="5:18" ht="14.25" customHeight="1">
      <c r="E471" s="17"/>
      <c r="F471" s="7"/>
      <c r="G471" s="7"/>
      <c r="H471" s="7"/>
      <c r="I471" s="7"/>
      <c r="J471" s="7"/>
      <c r="K471" s="7"/>
      <c r="L471" s="7"/>
      <c r="M471" s="7"/>
      <c r="N471" s="7"/>
      <c r="O471" s="7"/>
      <c r="P471" s="7"/>
      <c r="Q471" s="7"/>
      <c r="R471" s="7"/>
    </row>
    <row r="472" spans="5:18" ht="14.25" customHeight="1">
      <c r="E472" s="17"/>
      <c r="F472" s="7"/>
      <c r="G472" s="7"/>
      <c r="H472" s="7"/>
      <c r="I472" s="7"/>
      <c r="J472" s="7"/>
      <c r="K472" s="7"/>
      <c r="L472" s="7"/>
      <c r="M472" s="7"/>
      <c r="N472" s="7"/>
      <c r="O472" s="7"/>
      <c r="P472" s="7"/>
      <c r="Q472" s="7"/>
      <c r="R472" s="7"/>
    </row>
    <row r="473" spans="5:18" ht="14.25" customHeight="1">
      <c r="E473" s="17"/>
      <c r="F473" s="7"/>
      <c r="G473" s="7"/>
      <c r="H473" s="7"/>
      <c r="I473" s="7"/>
      <c r="J473" s="7"/>
      <c r="K473" s="7"/>
      <c r="L473" s="7"/>
      <c r="M473" s="7"/>
      <c r="N473" s="7"/>
      <c r="O473" s="7"/>
      <c r="P473" s="7"/>
      <c r="Q473" s="7"/>
      <c r="R473" s="7"/>
    </row>
    <row r="474" spans="5:18" ht="14.25" customHeight="1">
      <c r="E474" s="17"/>
      <c r="F474" s="7"/>
      <c r="G474" s="7"/>
      <c r="H474" s="7"/>
      <c r="I474" s="7"/>
      <c r="J474" s="7"/>
      <c r="K474" s="7"/>
      <c r="L474" s="7"/>
      <c r="M474" s="7"/>
      <c r="N474" s="7"/>
      <c r="O474" s="7"/>
      <c r="P474" s="7"/>
      <c r="Q474" s="7"/>
      <c r="R474" s="7"/>
    </row>
    <row r="475" spans="5:18" ht="14.25" customHeight="1">
      <c r="E475" s="17"/>
      <c r="F475" s="7"/>
      <c r="G475" s="7"/>
      <c r="H475" s="7"/>
      <c r="I475" s="7"/>
      <c r="J475" s="7"/>
      <c r="K475" s="7"/>
      <c r="L475" s="7"/>
      <c r="M475" s="7"/>
      <c r="N475" s="7"/>
      <c r="O475" s="7"/>
      <c r="P475" s="7"/>
      <c r="Q475" s="7"/>
      <c r="R475" s="7"/>
    </row>
    <row r="476" spans="5:18" ht="14.25" customHeight="1">
      <c r="E476" s="17"/>
      <c r="F476" s="7"/>
      <c r="G476" s="7"/>
      <c r="H476" s="7"/>
      <c r="I476" s="7"/>
      <c r="J476" s="7"/>
      <c r="K476" s="7"/>
      <c r="L476" s="7"/>
      <c r="M476" s="7"/>
      <c r="N476" s="7"/>
      <c r="O476" s="7"/>
      <c r="P476" s="7"/>
      <c r="Q476" s="7"/>
      <c r="R476" s="7"/>
    </row>
    <row r="477" spans="5:18" ht="14.25" customHeight="1">
      <c r="E477" s="17"/>
      <c r="F477" s="7"/>
      <c r="G477" s="7"/>
      <c r="H477" s="7"/>
      <c r="I477" s="7"/>
      <c r="J477" s="7"/>
      <c r="K477" s="7"/>
      <c r="L477" s="7"/>
      <c r="M477" s="7"/>
      <c r="N477" s="7"/>
      <c r="O477" s="7"/>
      <c r="P477" s="7"/>
      <c r="Q477" s="7"/>
      <c r="R477" s="7"/>
    </row>
    <row r="478" spans="5:18" ht="14.25" customHeight="1">
      <c r="E478" s="17"/>
      <c r="F478" s="7"/>
      <c r="G478" s="7"/>
      <c r="H478" s="7"/>
      <c r="I478" s="7"/>
      <c r="J478" s="7"/>
      <c r="K478" s="7"/>
      <c r="L478" s="7"/>
      <c r="M478" s="7"/>
      <c r="N478" s="7"/>
      <c r="O478" s="7"/>
      <c r="P478" s="7"/>
      <c r="Q478" s="7"/>
      <c r="R478" s="7"/>
    </row>
    <row r="479" spans="5:18" ht="14.25" customHeight="1">
      <c r="E479" s="17"/>
      <c r="F479" s="7"/>
      <c r="G479" s="7"/>
      <c r="H479" s="7"/>
      <c r="I479" s="7"/>
      <c r="J479" s="7"/>
      <c r="K479" s="7"/>
      <c r="L479" s="7"/>
      <c r="M479" s="7"/>
      <c r="N479" s="7"/>
      <c r="O479" s="7"/>
      <c r="P479" s="7"/>
      <c r="Q479" s="7"/>
      <c r="R479" s="7"/>
    </row>
    <row r="480" spans="5:18" ht="14.25" customHeight="1">
      <c r="E480" s="17"/>
      <c r="F480" s="7"/>
      <c r="G480" s="7"/>
      <c r="H480" s="7"/>
      <c r="I480" s="7"/>
      <c r="J480" s="7"/>
      <c r="K480" s="7"/>
      <c r="L480" s="7"/>
      <c r="M480" s="7"/>
      <c r="N480" s="7"/>
      <c r="O480" s="7"/>
      <c r="P480" s="7"/>
      <c r="Q480" s="7"/>
      <c r="R480" s="7"/>
    </row>
    <row r="481" spans="5:18" ht="14.25" customHeight="1">
      <c r="E481" s="17"/>
      <c r="F481" s="7"/>
      <c r="G481" s="7"/>
      <c r="H481" s="7"/>
      <c r="I481" s="7"/>
      <c r="J481" s="7"/>
      <c r="K481" s="7"/>
      <c r="L481" s="7"/>
      <c r="M481" s="7"/>
      <c r="N481" s="7"/>
      <c r="O481" s="7"/>
      <c r="P481" s="7"/>
      <c r="Q481" s="7"/>
      <c r="R481" s="7"/>
    </row>
    <row r="482" spans="5:18" ht="14.25" customHeight="1">
      <c r="E482" s="17"/>
      <c r="F482" s="7"/>
      <c r="G482" s="7"/>
      <c r="H482" s="7"/>
      <c r="I482" s="7"/>
      <c r="J482" s="7"/>
      <c r="K482" s="7"/>
      <c r="L482" s="7"/>
      <c r="M482" s="7"/>
      <c r="N482" s="7"/>
      <c r="O482" s="7"/>
      <c r="P482" s="7"/>
      <c r="Q482" s="7"/>
      <c r="R482" s="7"/>
    </row>
    <row r="483" spans="5:18" ht="14.25" customHeight="1">
      <c r="E483" s="17"/>
      <c r="F483" s="7"/>
      <c r="G483" s="7"/>
      <c r="H483" s="7"/>
      <c r="I483" s="7"/>
      <c r="J483" s="7"/>
      <c r="K483" s="7"/>
      <c r="L483" s="7"/>
      <c r="M483" s="7"/>
      <c r="N483" s="7"/>
      <c r="O483" s="7"/>
      <c r="P483" s="7"/>
      <c r="Q483" s="7"/>
      <c r="R483" s="7"/>
    </row>
    <row r="484" spans="5:18" ht="14.25" customHeight="1">
      <c r="E484" s="17"/>
      <c r="F484" s="7"/>
      <c r="G484" s="7"/>
      <c r="H484" s="7"/>
      <c r="I484" s="7"/>
      <c r="J484" s="7"/>
      <c r="K484" s="7"/>
      <c r="L484" s="7"/>
      <c r="M484" s="7"/>
      <c r="N484" s="7"/>
      <c r="O484" s="7"/>
      <c r="P484" s="7"/>
      <c r="Q484" s="7"/>
      <c r="R484" s="7"/>
    </row>
    <row r="485" spans="5:18" ht="14.25" customHeight="1">
      <c r="E485" s="17"/>
      <c r="F485" s="7"/>
      <c r="G485" s="7"/>
      <c r="H485" s="7"/>
      <c r="I485" s="7"/>
      <c r="J485" s="7"/>
      <c r="K485" s="7"/>
      <c r="L485" s="7"/>
      <c r="M485" s="7"/>
      <c r="N485" s="7"/>
      <c r="O485" s="7"/>
      <c r="P485" s="7"/>
      <c r="Q485" s="7"/>
      <c r="R485" s="7"/>
    </row>
    <row r="486" spans="5:18" ht="14.25" customHeight="1">
      <c r="E486" s="17"/>
      <c r="F486" s="7"/>
      <c r="G486" s="7"/>
      <c r="H486" s="7"/>
      <c r="I486" s="7"/>
      <c r="J486" s="7"/>
      <c r="K486" s="7"/>
      <c r="L486" s="7"/>
      <c r="M486" s="7"/>
      <c r="N486" s="7"/>
      <c r="O486" s="7"/>
      <c r="P486" s="7"/>
      <c r="Q486" s="7"/>
      <c r="R486" s="7"/>
    </row>
    <row r="487" spans="5:18" ht="14.25" customHeight="1">
      <c r="E487" s="17"/>
      <c r="F487" s="7"/>
      <c r="G487" s="7"/>
      <c r="H487" s="7"/>
      <c r="I487" s="7"/>
      <c r="J487" s="7"/>
      <c r="K487" s="7"/>
      <c r="L487" s="7"/>
      <c r="M487" s="7"/>
      <c r="N487" s="7"/>
      <c r="O487" s="7"/>
      <c r="P487" s="7"/>
      <c r="Q487" s="7"/>
      <c r="R487" s="7"/>
    </row>
    <row r="488" spans="5:18" ht="14.25" customHeight="1">
      <c r="E488" s="17"/>
      <c r="F488" s="7"/>
      <c r="G488" s="7"/>
      <c r="H488" s="7"/>
      <c r="I488" s="7"/>
      <c r="J488" s="7"/>
      <c r="K488" s="7"/>
      <c r="L488" s="7"/>
      <c r="M488" s="7"/>
      <c r="N488" s="7"/>
      <c r="O488" s="7"/>
      <c r="P488" s="7"/>
      <c r="Q488" s="7"/>
      <c r="R488" s="7"/>
    </row>
    <row r="489" spans="5:18" ht="14.25" customHeight="1">
      <c r="E489" s="17"/>
      <c r="F489" s="7"/>
      <c r="G489" s="7"/>
      <c r="H489" s="7"/>
      <c r="I489" s="7"/>
      <c r="J489" s="7"/>
      <c r="K489" s="7"/>
      <c r="L489" s="7"/>
      <c r="M489" s="7"/>
      <c r="N489" s="7"/>
      <c r="O489" s="7"/>
      <c r="P489" s="7"/>
      <c r="Q489" s="7"/>
      <c r="R489" s="7"/>
    </row>
    <row r="490" spans="5:18" ht="14.25" customHeight="1">
      <c r="E490" s="17"/>
      <c r="F490" s="7"/>
      <c r="G490" s="7"/>
      <c r="H490" s="7"/>
      <c r="I490" s="7"/>
      <c r="J490" s="7"/>
      <c r="K490" s="7"/>
      <c r="L490" s="7"/>
      <c r="M490" s="7"/>
      <c r="N490" s="7"/>
      <c r="O490" s="7"/>
      <c r="P490" s="7"/>
      <c r="Q490" s="7"/>
      <c r="R490" s="7"/>
    </row>
    <row r="491" spans="5:18" ht="14.25" customHeight="1">
      <c r="E491" s="17"/>
      <c r="F491" s="7"/>
      <c r="G491" s="7"/>
      <c r="H491" s="7"/>
      <c r="I491" s="7"/>
      <c r="J491" s="7"/>
      <c r="K491" s="7"/>
      <c r="L491" s="7"/>
      <c r="M491" s="7"/>
      <c r="N491" s="7"/>
      <c r="O491" s="7"/>
      <c r="P491" s="7"/>
      <c r="Q491" s="7"/>
      <c r="R491" s="7"/>
    </row>
    <row r="492" spans="5:18" ht="14.25" customHeight="1">
      <c r="E492" s="17"/>
      <c r="F492" s="7"/>
      <c r="G492" s="7"/>
      <c r="H492" s="7"/>
      <c r="I492" s="7"/>
      <c r="J492" s="7"/>
      <c r="K492" s="7"/>
      <c r="L492" s="7"/>
      <c r="M492" s="7"/>
      <c r="N492" s="7"/>
      <c r="O492" s="7"/>
      <c r="P492" s="7"/>
      <c r="Q492" s="7"/>
      <c r="R492" s="7"/>
    </row>
    <row r="493" spans="5:18" ht="14.25" customHeight="1">
      <c r="E493" s="17"/>
      <c r="F493" s="7"/>
      <c r="G493" s="7"/>
      <c r="H493" s="7"/>
      <c r="I493" s="7"/>
      <c r="J493" s="7"/>
      <c r="K493" s="7"/>
      <c r="L493" s="7"/>
      <c r="M493" s="7"/>
      <c r="N493" s="7"/>
      <c r="O493" s="7"/>
      <c r="P493" s="7"/>
      <c r="Q493" s="7"/>
      <c r="R493" s="7"/>
    </row>
    <row r="494" spans="5:18" ht="14.25" customHeight="1">
      <c r="E494" s="17"/>
      <c r="F494" s="7"/>
      <c r="G494" s="7"/>
      <c r="H494" s="7"/>
      <c r="I494" s="7"/>
      <c r="J494" s="7"/>
      <c r="K494" s="7"/>
      <c r="L494" s="7"/>
      <c r="M494" s="7"/>
      <c r="N494" s="7"/>
      <c r="O494" s="7"/>
      <c r="P494" s="7"/>
      <c r="Q494" s="7"/>
      <c r="R494" s="7"/>
    </row>
    <row r="495" spans="5:18" ht="14.25" customHeight="1">
      <c r="E495" s="17"/>
      <c r="F495" s="7"/>
      <c r="G495" s="7"/>
      <c r="H495" s="7"/>
      <c r="I495" s="7"/>
      <c r="J495" s="7"/>
      <c r="K495" s="7"/>
      <c r="L495" s="7"/>
      <c r="M495" s="7"/>
      <c r="N495" s="7"/>
      <c r="O495" s="7"/>
      <c r="P495" s="7"/>
      <c r="Q495" s="7"/>
      <c r="R495" s="7"/>
    </row>
    <row r="496" spans="5:18" ht="14.25" customHeight="1">
      <c r="E496" s="17"/>
      <c r="F496" s="7"/>
      <c r="G496" s="7"/>
      <c r="H496" s="7"/>
      <c r="I496" s="7"/>
      <c r="J496" s="7"/>
      <c r="K496" s="7"/>
      <c r="L496" s="7"/>
      <c r="M496" s="7"/>
      <c r="N496" s="7"/>
      <c r="O496" s="7"/>
      <c r="P496" s="7"/>
      <c r="Q496" s="7"/>
      <c r="R496" s="7"/>
    </row>
    <row r="497" spans="5:18" ht="14.25" customHeight="1">
      <c r="E497" s="17"/>
      <c r="F497" s="7"/>
      <c r="G497" s="7"/>
      <c r="H497" s="7"/>
      <c r="I497" s="7"/>
      <c r="J497" s="7"/>
      <c r="K497" s="7"/>
      <c r="L497" s="7"/>
      <c r="M497" s="7"/>
      <c r="N497" s="7"/>
      <c r="O497" s="7"/>
      <c r="P497" s="7"/>
      <c r="Q497" s="7"/>
      <c r="R497" s="7"/>
    </row>
    <row r="498" spans="5:18" ht="14.25" customHeight="1">
      <c r="E498" s="17"/>
      <c r="F498" s="7"/>
      <c r="G498" s="7"/>
      <c r="H498" s="7"/>
      <c r="I498" s="7"/>
      <c r="J498" s="7"/>
      <c r="K498" s="7"/>
      <c r="L498" s="7"/>
      <c r="M498" s="7"/>
      <c r="N498" s="7"/>
      <c r="O498" s="7"/>
      <c r="P498" s="7"/>
      <c r="Q498" s="7"/>
      <c r="R498" s="7"/>
    </row>
    <row r="499" spans="5:18" ht="14.25" customHeight="1">
      <c r="E499" s="17"/>
      <c r="F499" s="7"/>
      <c r="G499" s="7"/>
      <c r="H499" s="7"/>
      <c r="I499" s="7"/>
      <c r="J499" s="7"/>
      <c r="K499" s="7"/>
      <c r="L499" s="7"/>
      <c r="M499" s="7"/>
      <c r="N499" s="7"/>
      <c r="O499" s="7"/>
      <c r="P499" s="7"/>
      <c r="Q499" s="7"/>
      <c r="R499" s="7"/>
    </row>
    <row r="500" spans="5:18" ht="14.25" customHeight="1">
      <c r="E500" s="17"/>
      <c r="F500" s="7"/>
      <c r="G500" s="7"/>
      <c r="H500" s="7"/>
      <c r="I500" s="7"/>
      <c r="J500" s="7"/>
      <c r="K500" s="7"/>
      <c r="L500" s="7"/>
      <c r="M500" s="7"/>
      <c r="N500" s="7"/>
      <c r="O500" s="7"/>
      <c r="P500" s="7"/>
      <c r="Q500" s="7"/>
      <c r="R500" s="7"/>
    </row>
    <row r="501" spans="5:18" ht="14.25" customHeight="1">
      <c r="E501" s="17"/>
      <c r="F501" s="7"/>
      <c r="G501" s="7"/>
      <c r="H501" s="7"/>
      <c r="I501" s="7"/>
      <c r="J501" s="7"/>
      <c r="K501" s="7"/>
      <c r="L501" s="7"/>
      <c r="M501" s="7"/>
      <c r="N501" s="7"/>
      <c r="O501" s="7"/>
      <c r="P501" s="7"/>
      <c r="Q501" s="7"/>
      <c r="R501" s="7"/>
    </row>
    <row r="502" spans="5:18" ht="14.25" customHeight="1">
      <c r="E502" s="17"/>
      <c r="F502" s="7"/>
      <c r="G502" s="7"/>
      <c r="H502" s="7"/>
      <c r="I502" s="7"/>
      <c r="J502" s="7"/>
      <c r="K502" s="7"/>
      <c r="L502" s="7"/>
      <c r="M502" s="7"/>
      <c r="N502" s="7"/>
      <c r="O502" s="7"/>
      <c r="P502" s="7"/>
      <c r="Q502" s="7"/>
      <c r="R502" s="7"/>
    </row>
    <row r="503" spans="5:18" ht="14.25" customHeight="1">
      <c r="E503" s="17"/>
      <c r="F503" s="7"/>
      <c r="G503" s="7"/>
      <c r="H503" s="7"/>
      <c r="I503" s="7"/>
      <c r="J503" s="7"/>
      <c r="K503" s="7"/>
      <c r="L503" s="7"/>
      <c r="M503" s="7"/>
      <c r="N503" s="7"/>
      <c r="O503" s="7"/>
      <c r="P503" s="7"/>
      <c r="Q503" s="7"/>
      <c r="R503" s="7"/>
    </row>
    <row r="504" spans="5:18" ht="14.25" customHeight="1">
      <c r="E504" s="17"/>
      <c r="F504" s="7"/>
      <c r="G504" s="7"/>
      <c r="H504" s="7"/>
      <c r="I504" s="7"/>
      <c r="J504" s="7"/>
      <c r="K504" s="7"/>
      <c r="L504" s="7"/>
      <c r="M504" s="7"/>
      <c r="N504" s="7"/>
      <c r="O504" s="7"/>
      <c r="P504" s="7"/>
      <c r="Q504" s="7"/>
      <c r="R504" s="7"/>
    </row>
    <row r="505" spans="5:18" ht="14.25" customHeight="1">
      <c r="E505" s="17"/>
      <c r="F505" s="7"/>
      <c r="G505" s="7"/>
      <c r="H505" s="7"/>
      <c r="I505" s="7"/>
      <c r="J505" s="7"/>
      <c r="K505" s="7"/>
      <c r="L505" s="7"/>
      <c r="M505" s="7"/>
      <c r="N505" s="7"/>
      <c r="O505" s="7"/>
      <c r="P505" s="7"/>
      <c r="Q505" s="7"/>
      <c r="R505" s="7"/>
    </row>
    <row r="506" spans="5:18" ht="14.25" customHeight="1">
      <c r="E506" s="17"/>
      <c r="F506" s="7"/>
      <c r="G506" s="7"/>
      <c r="H506" s="7"/>
      <c r="I506" s="7"/>
      <c r="J506" s="7"/>
      <c r="K506" s="7"/>
      <c r="L506" s="7"/>
      <c r="M506" s="7"/>
      <c r="N506" s="7"/>
      <c r="O506" s="7"/>
      <c r="P506" s="7"/>
      <c r="Q506" s="7"/>
      <c r="R506" s="7"/>
    </row>
    <row r="507" spans="5:18" ht="14.25" customHeight="1">
      <c r="E507" s="17"/>
      <c r="F507" s="7"/>
      <c r="G507" s="7"/>
      <c r="H507" s="7"/>
      <c r="I507" s="7"/>
      <c r="J507" s="7"/>
      <c r="K507" s="7"/>
      <c r="L507" s="7"/>
      <c r="M507" s="7"/>
      <c r="N507" s="7"/>
      <c r="O507" s="7"/>
      <c r="P507" s="7"/>
      <c r="Q507" s="7"/>
      <c r="R507" s="7"/>
    </row>
    <row r="508" spans="5:18" ht="14.25" customHeight="1">
      <c r="E508" s="17"/>
      <c r="F508" s="7"/>
      <c r="G508" s="7"/>
      <c r="H508" s="7"/>
      <c r="I508" s="7"/>
      <c r="J508" s="7"/>
      <c r="K508" s="7"/>
      <c r="L508" s="7"/>
      <c r="M508" s="7"/>
      <c r="N508" s="7"/>
      <c r="O508" s="7"/>
      <c r="P508" s="7"/>
      <c r="Q508" s="7"/>
      <c r="R508" s="7"/>
    </row>
    <row r="509" spans="5:18" ht="14.25" customHeight="1">
      <c r="E509" s="17"/>
      <c r="F509" s="7"/>
      <c r="G509" s="7"/>
      <c r="H509" s="7"/>
      <c r="I509" s="7"/>
      <c r="J509" s="7"/>
      <c r="K509" s="7"/>
      <c r="L509" s="7"/>
      <c r="M509" s="7"/>
      <c r="N509" s="7"/>
      <c r="O509" s="7"/>
      <c r="P509" s="7"/>
      <c r="Q509" s="7"/>
      <c r="R509" s="7"/>
    </row>
    <row r="510" spans="5:18" ht="14.25" customHeight="1">
      <c r="E510" s="17"/>
      <c r="F510" s="7"/>
      <c r="G510" s="7"/>
      <c r="H510" s="7"/>
      <c r="I510" s="7"/>
      <c r="J510" s="7"/>
      <c r="K510" s="7"/>
      <c r="L510" s="7"/>
      <c r="M510" s="7"/>
      <c r="N510" s="7"/>
      <c r="O510" s="7"/>
      <c r="P510" s="7"/>
      <c r="Q510" s="7"/>
      <c r="R510" s="7"/>
    </row>
    <row r="511" spans="5:18" ht="14.25" customHeight="1">
      <c r="E511" s="17"/>
      <c r="F511" s="7"/>
      <c r="G511" s="7"/>
      <c r="H511" s="7"/>
      <c r="I511" s="7"/>
      <c r="J511" s="7"/>
      <c r="K511" s="7"/>
      <c r="L511" s="7"/>
      <c r="M511" s="7"/>
      <c r="N511" s="7"/>
      <c r="O511" s="7"/>
      <c r="P511" s="7"/>
      <c r="Q511" s="7"/>
      <c r="R511" s="7"/>
    </row>
    <row r="512" spans="5:18" ht="14.25" customHeight="1">
      <c r="E512" s="17"/>
      <c r="F512" s="7"/>
      <c r="G512" s="7"/>
      <c r="H512" s="7"/>
      <c r="I512" s="7"/>
      <c r="J512" s="7"/>
      <c r="K512" s="7"/>
      <c r="L512" s="7"/>
      <c r="M512" s="7"/>
      <c r="N512" s="7"/>
      <c r="O512" s="7"/>
      <c r="P512" s="7"/>
      <c r="Q512" s="7"/>
      <c r="R512" s="7"/>
    </row>
    <row r="513" spans="5:18" ht="14.25" customHeight="1">
      <c r="E513" s="17"/>
      <c r="F513" s="7"/>
      <c r="G513" s="7"/>
      <c r="H513" s="7"/>
      <c r="I513" s="7"/>
      <c r="J513" s="7"/>
      <c r="K513" s="7"/>
      <c r="L513" s="7"/>
      <c r="M513" s="7"/>
      <c r="N513" s="7"/>
      <c r="O513" s="7"/>
      <c r="P513" s="7"/>
      <c r="Q513" s="7"/>
      <c r="R513" s="7"/>
    </row>
    <row r="514" spans="5:18" ht="14.25" customHeight="1">
      <c r="E514" s="17"/>
      <c r="F514" s="7"/>
      <c r="G514" s="7"/>
      <c r="H514" s="7"/>
      <c r="I514" s="7"/>
      <c r="J514" s="7"/>
      <c r="K514" s="7"/>
      <c r="L514" s="7"/>
      <c r="M514" s="7"/>
      <c r="N514" s="7"/>
      <c r="O514" s="7"/>
      <c r="P514" s="7"/>
      <c r="Q514" s="7"/>
      <c r="R514" s="7"/>
    </row>
    <row r="515" spans="5:18" ht="14.25" customHeight="1">
      <c r="E515" s="17"/>
      <c r="F515" s="7"/>
      <c r="G515" s="7"/>
      <c r="H515" s="7"/>
      <c r="I515" s="7"/>
      <c r="J515" s="7"/>
      <c r="K515" s="7"/>
      <c r="L515" s="7"/>
      <c r="M515" s="7"/>
      <c r="N515" s="7"/>
      <c r="O515" s="7"/>
      <c r="P515" s="7"/>
      <c r="Q515" s="7"/>
      <c r="R515" s="7"/>
    </row>
    <row r="516" spans="5:18" ht="14.25" customHeight="1">
      <c r="E516" s="17"/>
      <c r="F516" s="7"/>
      <c r="G516" s="7"/>
      <c r="H516" s="7"/>
      <c r="I516" s="7"/>
      <c r="J516" s="7"/>
      <c r="K516" s="7"/>
      <c r="L516" s="7"/>
      <c r="M516" s="7"/>
      <c r="N516" s="7"/>
      <c r="O516" s="7"/>
      <c r="P516" s="7"/>
      <c r="Q516" s="7"/>
      <c r="R516" s="7"/>
    </row>
    <row r="517" spans="5:18" ht="14.25" customHeight="1">
      <c r="E517" s="17"/>
      <c r="F517" s="7"/>
      <c r="G517" s="7"/>
      <c r="H517" s="7"/>
      <c r="I517" s="7"/>
      <c r="J517" s="7"/>
      <c r="K517" s="7"/>
      <c r="L517" s="7"/>
      <c r="M517" s="7"/>
      <c r="N517" s="7"/>
      <c r="O517" s="7"/>
      <c r="P517" s="7"/>
      <c r="Q517" s="7"/>
      <c r="R517" s="7"/>
    </row>
    <row r="518" spans="5:18" ht="14.25" customHeight="1">
      <c r="E518" s="17"/>
      <c r="F518" s="7"/>
      <c r="G518" s="7"/>
      <c r="H518" s="7"/>
      <c r="I518" s="7"/>
      <c r="J518" s="7"/>
      <c r="K518" s="7"/>
      <c r="L518" s="7"/>
      <c r="M518" s="7"/>
      <c r="N518" s="7"/>
      <c r="O518" s="7"/>
      <c r="P518" s="7"/>
      <c r="Q518" s="7"/>
      <c r="R518" s="7"/>
    </row>
    <row r="519" spans="5:18" ht="14.25" customHeight="1">
      <c r="E519" s="17"/>
      <c r="F519" s="7"/>
      <c r="G519" s="7"/>
      <c r="H519" s="7"/>
      <c r="I519" s="7"/>
      <c r="J519" s="7"/>
      <c r="K519" s="7"/>
      <c r="L519" s="7"/>
      <c r="M519" s="7"/>
      <c r="N519" s="7"/>
      <c r="O519" s="7"/>
      <c r="P519" s="7"/>
      <c r="Q519" s="7"/>
      <c r="R519" s="7"/>
    </row>
    <row r="520" spans="5:18" ht="14.25" customHeight="1">
      <c r="E520" s="17"/>
      <c r="F520" s="7"/>
      <c r="G520" s="7"/>
      <c r="H520" s="7"/>
      <c r="I520" s="7"/>
      <c r="J520" s="7"/>
      <c r="K520" s="7"/>
      <c r="L520" s="7"/>
      <c r="M520" s="7"/>
      <c r="N520" s="7"/>
      <c r="O520" s="7"/>
      <c r="P520" s="7"/>
      <c r="Q520" s="7"/>
      <c r="R520" s="7"/>
    </row>
    <row r="521" spans="5:18" ht="14.25" customHeight="1">
      <c r="E521" s="17"/>
      <c r="F521" s="7"/>
      <c r="G521" s="7"/>
      <c r="H521" s="7"/>
      <c r="I521" s="7"/>
      <c r="J521" s="7"/>
      <c r="K521" s="7"/>
      <c r="L521" s="7"/>
      <c r="M521" s="7"/>
      <c r="N521" s="7"/>
      <c r="O521" s="7"/>
      <c r="P521" s="7"/>
      <c r="Q521" s="7"/>
      <c r="R521" s="7"/>
    </row>
    <row r="522" spans="5:18" ht="14.25" customHeight="1">
      <c r="E522" s="17"/>
      <c r="F522" s="7"/>
      <c r="G522" s="7"/>
      <c r="H522" s="7"/>
      <c r="I522" s="7"/>
      <c r="J522" s="7"/>
      <c r="K522" s="7"/>
      <c r="L522" s="7"/>
      <c r="M522" s="7"/>
      <c r="N522" s="7"/>
      <c r="O522" s="7"/>
      <c r="P522" s="7"/>
      <c r="Q522" s="7"/>
      <c r="R522" s="7"/>
    </row>
    <row r="523" spans="5:18" ht="14.25" customHeight="1">
      <c r="E523" s="17"/>
      <c r="F523" s="7"/>
      <c r="G523" s="7"/>
      <c r="H523" s="7"/>
      <c r="I523" s="7"/>
      <c r="J523" s="7"/>
      <c r="K523" s="7"/>
      <c r="L523" s="7"/>
      <c r="M523" s="7"/>
      <c r="N523" s="7"/>
      <c r="O523" s="7"/>
      <c r="P523" s="7"/>
      <c r="Q523" s="7"/>
      <c r="R523" s="7"/>
    </row>
    <row r="524" spans="5:18" ht="14.25" customHeight="1">
      <c r="E524" s="17"/>
      <c r="F524" s="7"/>
      <c r="G524" s="7"/>
      <c r="H524" s="7"/>
      <c r="I524" s="7"/>
      <c r="J524" s="7"/>
      <c r="K524" s="7"/>
      <c r="L524" s="7"/>
      <c r="M524" s="7"/>
      <c r="N524" s="7"/>
      <c r="O524" s="7"/>
      <c r="P524" s="7"/>
      <c r="Q524" s="7"/>
      <c r="R524" s="7"/>
    </row>
    <row r="525" spans="5:18" ht="14.25" customHeight="1">
      <c r="E525" s="17"/>
      <c r="F525" s="7"/>
      <c r="G525" s="7"/>
      <c r="H525" s="7"/>
      <c r="I525" s="7"/>
      <c r="J525" s="7"/>
      <c r="K525" s="7"/>
      <c r="L525" s="7"/>
      <c r="M525" s="7"/>
      <c r="N525" s="7"/>
      <c r="O525" s="7"/>
      <c r="P525" s="7"/>
      <c r="Q525" s="7"/>
      <c r="R525" s="7"/>
    </row>
    <row r="526" spans="5:18" ht="14.25" customHeight="1">
      <c r="E526" s="17"/>
      <c r="F526" s="7"/>
      <c r="G526" s="7"/>
      <c r="H526" s="7"/>
      <c r="I526" s="7"/>
      <c r="J526" s="7"/>
      <c r="K526" s="7"/>
      <c r="L526" s="7"/>
      <c r="M526" s="7"/>
      <c r="N526" s="7"/>
      <c r="O526" s="7"/>
      <c r="P526" s="7"/>
      <c r="Q526" s="7"/>
      <c r="R526" s="7"/>
    </row>
    <row r="527" spans="5:18" ht="14.25" customHeight="1">
      <c r="E527" s="17"/>
      <c r="F527" s="7"/>
      <c r="G527" s="7"/>
      <c r="H527" s="7"/>
      <c r="I527" s="7"/>
      <c r="J527" s="7"/>
      <c r="K527" s="7"/>
      <c r="L527" s="7"/>
      <c r="M527" s="7"/>
      <c r="N527" s="7"/>
      <c r="O527" s="7"/>
      <c r="P527" s="7"/>
      <c r="Q527" s="7"/>
      <c r="R527" s="7"/>
    </row>
    <row r="528" spans="5:18" ht="14.25" customHeight="1">
      <c r="E528" s="17"/>
      <c r="F528" s="7"/>
      <c r="G528" s="7"/>
      <c r="H528" s="7"/>
      <c r="I528" s="7"/>
      <c r="J528" s="7"/>
      <c r="K528" s="7"/>
      <c r="L528" s="7"/>
      <c r="M528" s="7"/>
      <c r="N528" s="7"/>
      <c r="O528" s="7"/>
      <c r="P528" s="7"/>
      <c r="Q528" s="7"/>
      <c r="R528" s="7"/>
    </row>
    <row r="529" spans="5:18" ht="14.25" customHeight="1">
      <c r="E529" s="17"/>
      <c r="F529" s="7"/>
      <c r="G529" s="7"/>
      <c r="H529" s="7"/>
      <c r="I529" s="7"/>
      <c r="J529" s="7"/>
      <c r="K529" s="7"/>
      <c r="L529" s="7"/>
      <c r="M529" s="7"/>
      <c r="N529" s="7"/>
      <c r="O529" s="7"/>
      <c r="P529" s="7"/>
      <c r="Q529" s="7"/>
      <c r="R529" s="7"/>
    </row>
    <row r="530" spans="5:18" ht="14.25" customHeight="1">
      <c r="E530" s="17"/>
      <c r="F530" s="7"/>
      <c r="G530" s="7"/>
      <c r="H530" s="7"/>
      <c r="I530" s="7"/>
      <c r="J530" s="7"/>
      <c r="K530" s="7"/>
      <c r="L530" s="7"/>
      <c r="M530" s="7"/>
      <c r="N530" s="7"/>
      <c r="O530" s="7"/>
      <c r="P530" s="7"/>
      <c r="Q530" s="7"/>
      <c r="R530" s="7"/>
    </row>
    <row r="531" spans="5:18" ht="14.25" customHeight="1">
      <c r="E531" s="17"/>
      <c r="F531" s="7"/>
      <c r="G531" s="7"/>
      <c r="H531" s="7"/>
      <c r="I531" s="7"/>
      <c r="J531" s="7"/>
      <c r="K531" s="7"/>
      <c r="L531" s="7"/>
      <c r="M531" s="7"/>
      <c r="N531" s="7"/>
      <c r="O531" s="7"/>
      <c r="P531" s="7"/>
      <c r="Q531" s="7"/>
      <c r="R531" s="7"/>
    </row>
    <row r="532" spans="5:18" ht="14.25" customHeight="1">
      <c r="E532" s="17"/>
      <c r="F532" s="7"/>
      <c r="G532" s="7"/>
      <c r="H532" s="7"/>
      <c r="I532" s="7"/>
      <c r="J532" s="7"/>
      <c r="K532" s="7"/>
      <c r="L532" s="7"/>
      <c r="M532" s="7"/>
      <c r="N532" s="7"/>
      <c r="O532" s="7"/>
      <c r="P532" s="7"/>
      <c r="Q532" s="7"/>
      <c r="R532" s="7"/>
    </row>
    <row r="533" spans="5:18" ht="14.25" customHeight="1">
      <c r="E533" s="17"/>
      <c r="F533" s="7"/>
      <c r="G533" s="7"/>
      <c r="H533" s="7"/>
      <c r="I533" s="7"/>
      <c r="J533" s="7"/>
      <c r="K533" s="7"/>
      <c r="L533" s="7"/>
      <c r="M533" s="7"/>
      <c r="N533" s="7"/>
      <c r="O533" s="7"/>
      <c r="P533" s="7"/>
      <c r="Q533" s="7"/>
      <c r="R533" s="7"/>
    </row>
    <row r="534" spans="5:18" ht="14.25" customHeight="1">
      <c r="E534" s="17"/>
      <c r="F534" s="7"/>
      <c r="G534" s="7"/>
      <c r="H534" s="7"/>
      <c r="I534" s="7"/>
      <c r="J534" s="7"/>
      <c r="K534" s="7"/>
      <c r="L534" s="7"/>
      <c r="M534" s="7"/>
      <c r="N534" s="7"/>
      <c r="O534" s="7"/>
      <c r="P534" s="7"/>
      <c r="Q534" s="7"/>
      <c r="R534" s="7"/>
    </row>
    <row r="535" spans="5:18" ht="14.25" customHeight="1">
      <c r="E535" s="17"/>
      <c r="F535" s="7"/>
      <c r="G535" s="7"/>
      <c r="H535" s="7"/>
      <c r="I535" s="7"/>
      <c r="J535" s="7"/>
      <c r="K535" s="7"/>
      <c r="L535" s="7"/>
      <c r="M535" s="7"/>
      <c r="N535" s="7"/>
      <c r="O535" s="7"/>
      <c r="P535" s="7"/>
      <c r="Q535" s="7"/>
      <c r="R535" s="7"/>
    </row>
    <row r="536" spans="5:18" ht="14.25" customHeight="1">
      <c r="E536" s="17"/>
      <c r="F536" s="7"/>
      <c r="G536" s="7"/>
      <c r="H536" s="7"/>
      <c r="I536" s="7"/>
      <c r="J536" s="7"/>
      <c r="K536" s="7"/>
      <c r="L536" s="7"/>
      <c r="M536" s="7"/>
      <c r="N536" s="7"/>
      <c r="O536" s="7"/>
      <c r="P536" s="7"/>
      <c r="Q536" s="7"/>
      <c r="R536" s="7"/>
    </row>
    <row r="537" spans="5:18" ht="14.25" customHeight="1">
      <c r="E537" s="17"/>
      <c r="F537" s="7"/>
      <c r="G537" s="7"/>
      <c r="H537" s="7"/>
      <c r="I537" s="7"/>
      <c r="J537" s="7"/>
      <c r="K537" s="7"/>
      <c r="L537" s="7"/>
      <c r="M537" s="7"/>
      <c r="N537" s="7"/>
      <c r="O537" s="7"/>
      <c r="P537" s="7"/>
      <c r="Q537" s="7"/>
      <c r="R537" s="7"/>
    </row>
    <row r="538" spans="5:18" ht="14.25" customHeight="1">
      <c r="E538" s="17"/>
      <c r="F538" s="7"/>
      <c r="G538" s="7"/>
      <c r="H538" s="7"/>
      <c r="I538" s="7"/>
      <c r="J538" s="7"/>
      <c r="K538" s="7"/>
      <c r="L538" s="7"/>
      <c r="M538" s="7"/>
      <c r="N538" s="7"/>
      <c r="O538" s="7"/>
      <c r="P538" s="7"/>
      <c r="Q538" s="7"/>
      <c r="R538" s="7"/>
    </row>
    <row r="539" spans="5:18" ht="14.25" customHeight="1">
      <c r="E539" s="17"/>
      <c r="F539" s="7"/>
      <c r="G539" s="7"/>
      <c r="H539" s="7"/>
      <c r="I539" s="7"/>
      <c r="J539" s="7"/>
      <c r="K539" s="7"/>
      <c r="L539" s="7"/>
      <c r="M539" s="7"/>
      <c r="N539" s="7"/>
      <c r="O539" s="7"/>
      <c r="P539" s="7"/>
      <c r="Q539" s="7"/>
      <c r="R539" s="7"/>
    </row>
    <row r="540" spans="5:18" ht="14.25" customHeight="1">
      <c r="E540" s="17"/>
      <c r="F540" s="7"/>
      <c r="G540" s="7"/>
      <c r="H540" s="7"/>
      <c r="I540" s="7"/>
      <c r="J540" s="7"/>
      <c r="K540" s="7"/>
      <c r="L540" s="7"/>
      <c r="M540" s="7"/>
      <c r="N540" s="7"/>
      <c r="O540" s="7"/>
      <c r="P540" s="7"/>
      <c r="Q540" s="7"/>
      <c r="R540" s="7"/>
    </row>
    <row r="541" spans="5:18" ht="14.25" customHeight="1">
      <c r="E541" s="17"/>
      <c r="F541" s="7"/>
      <c r="G541" s="7"/>
      <c r="H541" s="7"/>
      <c r="I541" s="7"/>
      <c r="J541" s="7"/>
      <c r="K541" s="7"/>
      <c r="L541" s="7"/>
      <c r="M541" s="7"/>
      <c r="N541" s="7"/>
      <c r="O541" s="7"/>
      <c r="P541" s="7"/>
      <c r="Q541" s="7"/>
      <c r="R541" s="7"/>
    </row>
    <row r="542" spans="5:18" ht="14.25" customHeight="1">
      <c r="E542" s="17"/>
      <c r="F542" s="7"/>
      <c r="G542" s="7"/>
      <c r="H542" s="7"/>
      <c r="I542" s="7"/>
      <c r="J542" s="7"/>
      <c r="K542" s="7"/>
      <c r="L542" s="7"/>
      <c r="M542" s="7"/>
      <c r="N542" s="7"/>
      <c r="O542" s="7"/>
      <c r="P542" s="7"/>
      <c r="Q542" s="7"/>
      <c r="R542" s="7"/>
    </row>
    <row r="543" spans="5:18" ht="14.25" customHeight="1">
      <c r="E543" s="17"/>
      <c r="F543" s="7"/>
      <c r="G543" s="7"/>
      <c r="H543" s="7"/>
      <c r="I543" s="7"/>
      <c r="J543" s="7"/>
      <c r="K543" s="7"/>
      <c r="L543" s="7"/>
      <c r="M543" s="7"/>
      <c r="N543" s="7"/>
      <c r="O543" s="7"/>
      <c r="P543" s="7"/>
      <c r="Q543" s="7"/>
      <c r="R543" s="7"/>
    </row>
    <row r="544" spans="5:18" ht="14.25" customHeight="1">
      <c r="E544" s="17"/>
      <c r="F544" s="7"/>
      <c r="G544" s="7"/>
      <c r="H544" s="7"/>
      <c r="I544" s="7"/>
      <c r="J544" s="7"/>
      <c r="K544" s="7"/>
      <c r="L544" s="7"/>
      <c r="M544" s="7"/>
      <c r="N544" s="7"/>
      <c r="O544" s="7"/>
      <c r="P544" s="7"/>
      <c r="Q544" s="7"/>
      <c r="R544" s="7"/>
    </row>
    <row r="545" spans="5:18" ht="14.25" customHeight="1">
      <c r="E545" s="17"/>
      <c r="F545" s="7"/>
      <c r="G545" s="7"/>
      <c r="H545" s="7"/>
      <c r="I545" s="7"/>
      <c r="J545" s="7"/>
      <c r="K545" s="7"/>
      <c r="L545" s="7"/>
      <c r="M545" s="7"/>
      <c r="N545" s="7"/>
      <c r="O545" s="7"/>
      <c r="P545" s="7"/>
      <c r="Q545" s="7"/>
      <c r="R545" s="7"/>
    </row>
    <row r="546" spans="5:18" ht="14.25" customHeight="1">
      <c r="E546" s="17"/>
      <c r="F546" s="7"/>
      <c r="G546" s="7"/>
      <c r="H546" s="7"/>
      <c r="I546" s="7"/>
      <c r="J546" s="7"/>
      <c r="K546" s="7"/>
      <c r="L546" s="7"/>
      <c r="M546" s="7"/>
      <c r="N546" s="7"/>
      <c r="O546" s="7"/>
      <c r="P546" s="7"/>
      <c r="Q546" s="7"/>
      <c r="R546" s="7"/>
    </row>
    <row r="547" spans="5:18" ht="14.25" customHeight="1">
      <c r="E547" s="17"/>
      <c r="F547" s="7"/>
      <c r="G547" s="7"/>
      <c r="H547" s="7"/>
      <c r="I547" s="7"/>
      <c r="J547" s="7"/>
      <c r="K547" s="7"/>
      <c r="L547" s="7"/>
      <c r="M547" s="7"/>
      <c r="N547" s="7"/>
      <c r="O547" s="7"/>
      <c r="P547" s="7"/>
      <c r="Q547" s="7"/>
      <c r="R547" s="7"/>
    </row>
    <row r="548" spans="5:18" ht="14.25" customHeight="1">
      <c r="E548" s="17"/>
      <c r="F548" s="7"/>
      <c r="G548" s="7"/>
      <c r="H548" s="7"/>
      <c r="I548" s="7"/>
      <c r="J548" s="7"/>
      <c r="K548" s="7"/>
      <c r="L548" s="7"/>
      <c r="M548" s="7"/>
      <c r="N548" s="7"/>
      <c r="O548" s="7"/>
      <c r="P548" s="7"/>
      <c r="Q548" s="7"/>
      <c r="R548" s="7"/>
    </row>
    <row r="549" spans="5:18" ht="14.25" customHeight="1">
      <c r="E549" s="17"/>
      <c r="F549" s="7"/>
      <c r="G549" s="7"/>
      <c r="H549" s="7"/>
      <c r="I549" s="7"/>
      <c r="J549" s="7"/>
      <c r="K549" s="7"/>
      <c r="L549" s="7"/>
      <c r="M549" s="7"/>
      <c r="N549" s="7"/>
      <c r="O549" s="7"/>
      <c r="P549" s="7"/>
      <c r="Q549" s="7"/>
      <c r="R549" s="7"/>
    </row>
    <row r="550" spans="5:18" ht="14.25" customHeight="1">
      <c r="E550" s="17"/>
      <c r="F550" s="7"/>
      <c r="G550" s="7"/>
      <c r="H550" s="7"/>
      <c r="I550" s="7"/>
      <c r="J550" s="7"/>
      <c r="K550" s="7"/>
      <c r="L550" s="7"/>
      <c r="M550" s="7"/>
      <c r="N550" s="7"/>
      <c r="O550" s="7"/>
      <c r="P550" s="7"/>
      <c r="Q550" s="7"/>
      <c r="R550" s="7"/>
    </row>
    <row r="551" spans="5:18" ht="14.25" customHeight="1">
      <c r="E551" s="17"/>
      <c r="F551" s="7"/>
      <c r="G551" s="7"/>
      <c r="H551" s="7"/>
      <c r="I551" s="7"/>
      <c r="J551" s="7"/>
      <c r="K551" s="7"/>
      <c r="L551" s="7"/>
      <c r="M551" s="7"/>
      <c r="N551" s="7"/>
      <c r="O551" s="7"/>
      <c r="P551" s="7"/>
      <c r="Q551" s="7"/>
      <c r="R551" s="7"/>
    </row>
    <row r="552" spans="5:18" ht="14.25" customHeight="1">
      <c r="E552" s="17"/>
      <c r="F552" s="7"/>
      <c r="G552" s="7"/>
      <c r="H552" s="7"/>
      <c r="I552" s="7"/>
      <c r="J552" s="7"/>
      <c r="K552" s="7"/>
      <c r="L552" s="7"/>
      <c r="M552" s="7"/>
      <c r="N552" s="7"/>
      <c r="O552" s="7"/>
      <c r="P552" s="7"/>
      <c r="Q552" s="7"/>
      <c r="R552" s="7"/>
    </row>
    <row r="553" spans="5:18" ht="14.25" customHeight="1">
      <c r="E553" s="17"/>
      <c r="F553" s="7"/>
      <c r="G553" s="7"/>
      <c r="H553" s="7"/>
      <c r="I553" s="7"/>
      <c r="J553" s="7"/>
      <c r="K553" s="7"/>
      <c r="L553" s="7"/>
      <c r="M553" s="7"/>
      <c r="N553" s="7"/>
      <c r="O553" s="7"/>
      <c r="P553" s="7"/>
      <c r="Q553" s="7"/>
      <c r="R553" s="7"/>
    </row>
    <row r="554" spans="5:18" ht="14.25" customHeight="1">
      <c r="E554" s="17"/>
      <c r="F554" s="7"/>
      <c r="G554" s="7"/>
      <c r="H554" s="7"/>
      <c r="I554" s="7"/>
      <c r="J554" s="7"/>
      <c r="K554" s="7"/>
      <c r="L554" s="7"/>
      <c r="M554" s="7"/>
      <c r="N554" s="7"/>
      <c r="O554" s="7"/>
      <c r="P554" s="7"/>
      <c r="Q554" s="7"/>
      <c r="R554" s="7"/>
    </row>
    <row r="555" spans="5:18" ht="14.25" customHeight="1">
      <c r="E555" s="17"/>
      <c r="F555" s="7"/>
      <c r="G555" s="7"/>
      <c r="H555" s="7"/>
      <c r="I555" s="7"/>
      <c r="J555" s="7"/>
      <c r="K555" s="7"/>
      <c r="L555" s="7"/>
      <c r="M555" s="7"/>
      <c r="N555" s="7"/>
      <c r="O555" s="7"/>
      <c r="P555" s="7"/>
      <c r="Q555" s="7"/>
      <c r="R555" s="7"/>
    </row>
    <row r="556" spans="5:18" ht="14.25" customHeight="1">
      <c r="E556" s="17"/>
      <c r="F556" s="7"/>
      <c r="G556" s="7"/>
      <c r="H556" s="7"/>
      <c r="I556" s="7"/>
      <c r="J556" s="7"/>
      <c r="K556" s="7"/>
      <c r="L556" s="7"/>
      <c r="M556" s="7"/>
      <c r="N556" s="7"/>
      <c r="O556" s="7"/>
      <c r="P556" s="7"/>
      <c r="Q556" s="7"/>
      <c r="R556" s="7"/>
    </row>
    <row r="557" spans="5:18" ht="14.25" customHeight="1">
      <c r="E557" s="17"/>
      <c r="F557" s="7"/>
      <c r="G557" s="7"/>
      <c r="H557" s="7"/>
      <c r="I557" s="7"/>
      <c r="J557" s="7"/>
      <c r="K557" s="7"/>
      <c r="L557" s="7"/>
      <c r="M557" s="7"/>
      <c r="N557" s="7"/>
      <c r="O557" s="7"/>
      <c r="P557" s="7"/>
      <c r="Q557" s="7"/>
      <c r="R557" s="7"/>
    </row>
    <row r="558" spans="5:18" ht="14.25" customHeight="1">
      <c r="E558" s="17"/>
      <c r="F558" s="7"/>
      <c r="G558" s="7"/>
      <c r="H558" s="7"/>
      <c r="I558" s="7"/>
      <c r="J558" s="7"/>
      <c r="K558" s="7"/>
      <c r="L558" s="7"/>
      <c r="M558" s="7"/>
      <c r="N558" s="7"/>
      <c r="O558" s="7"/>
      <c r="P558" s="7"/>
      <c r="Q558" s="7"/>
      <c r="R558" s="7"/>
    </row>
    <row r="559" spans="5:18" ht="14.25" customHeight="1">
      <c r="E559" s="17"/>
      <c r="F559" s="7"/>
      <c r="G559" s="7"/>
      <c r="H559" s="7"/>
      <c r="I559" s="7"/>
      <c r="J559" s="7"/>
      <c r="K559" s="7"/>
      <c r="L559" s="7"/>
      <c r="M559" s="7"/>
      <c r="N559" s="7"/>
      <c r="O559" s="7"/>
      <c r="P559" s="7"/>
      <c r="Q559" s="7"/>
      <c r="R559" s="7"/>
    </row>
    <row r="560" spans="5:18" ht="14.25" customHeight="1">
      <c r="E560" s="17"/>
      <c r="F560" s="7"/>
      <c r="G560" s="7"/>
      <c r="H560" s="7"/>
      <c r="I560" s="7"/>
      <c r="J560" s="7"/>
      <c r="K560" s="7"/>
      <c r="L560" s="7"/>
      <c r="M560" s="7"/>
      <c r="N560" s="7"/>
      <c r="O560" s="7"/>
      <c r="P560" s="7"/>
      <c r="Q560" s="7"/>
      <c r="R560" s="7"/>
    </row>
    <row r="561" spans="5:18" ht="14.25" customHeight="1">
      <c r="E561" s="17"/>
      <c r="F561" s="7"/>
      <c r="G561" s="7"/>
      <c r="H561" s="7"/>
      <c r="I561" s="7"/>
      <c r="J561" s="7"/>
      <c r="K561" s="7"/>
      <c r="L561" s="7"/>
      <c r="M561" s="7"/>
      <c r="N561" s="7"/>
      <c r="O561" s="7"/>
      <c r="P561" s="7"/>
      <c r="Q561" s="7"/>
      <c r="R561" s="7"/>
    </row>
    <row r="562" spans="5:18" ht="14.25" customHeight="1">
      <c r="E562" s="17"/>
      <c r="F562" s="7"/>
      <c r="G562" s="7"/>
      <c r="H562" s="7"/>
      <c r="I562" s="7"/>
      <c r="J562" s="7"/>
      <c r="K562" s="7"/>
      <c r="L562" s="7"/>
      <c r="M562" s="7"/>
      <c r="N562" s="7"/>
      <c r="O562" s="7"/>
      <c r="P562" s="7"/>
      <c r="Q562" s="7"/>
      <c r="R562" s="7"/>
    </row>
    <row r="563" spans="5:18" ht="14.25" customHeight="1">
      <c r="E563" s="17"/>
      <c r="F563" s="7"/>
      <c r="G563" s="7"/>
      <c r="H563" s="7"/>
      <c r="I563" s="7"/>
      <c r="J563" s="7"/>
      <c r="K563" s="7"/>
      <c r="L563" s="7"/>
      <c r="M563" s="7"/>
      <c r="N563" s="7"/>
      <c r="O563" s="7"/>
      <c r="P563" s="7"/>
      <c r="Q563" s="7"/>
      <c r="R563" s="7"/>
    </row>
    <row r="564" spans="5:18" ht="14.25" customHeight="1">
      <c r="E564" s="17"/>
      <c r="F564" s="7"/>
      <c r="G564" s="7"/>
      <c r="H564" s="7"/>
      <c r="I564" s="7"/>
      <c r="J564" s="7"/>
      <c r="K564" s="7"/>
      <c r="L564" s="7"/>
      <c r="M564" s="7"/>
      <c r="N564" s="7"/>
      <c r="O564" s="7"/>
      <c r="P564" s="7"/>
      <c r="Q564" s="7"/>
      <c r="R564" s="7"/>
    </row>
    <row r="565" spans="5:18" ht="14.25" customHeight="1">
      <c r="E565" s="17"/>
      <c r="F565" s="7"/>
      <c r="G565" s="7"/>
      <c r="H565" s="7"/>
      <c r="I565" s="7"/>
      <c r="J565" s="7"/>
      <c r="K565" s="7"/>
      <c r="L565" s="7"/>
      <c r="M565" s="7"/>
      <c r="N565" s="7"/>
      <c r="O565" s="7"/>
      <c r="P565" s="7"/>
      <c r="Q565" s="7"/>
      <c r="R565" s="7"/>
    </row>
    <row r="566" spans="5:18" ht="14.25" customHeight="1">
      <c r="E566" s="17"/>
      <c r="F566" s="7"/>
      <c r="G566" s="7"/>
      <c r="H566" s="7"/>
      <c r="I566" s="7"/>
      <c r="J566" s="7"/>
      <c r="K566" s="7"/>
      <c r="L566" s="7"/>
      <c r="M566" s="7"/>
      <c r="N566" s="7"/>
      <c r="O566" s="7"/>
      <c r="P566" s="7"/>
      <c r="Q566" s="7"/>
      <c r="R566" s="7"/>
    </row>
    <row r="567" spans="5:18" ht="14.25" customHeight="1">
      <c r="E567" s="17"/>
      <c r="F567" s="7"/>
      <c r="G567" s="7"/>
      <c r="H567" s="7"/>
      <c r="I567" s="7"/>
      <c r="J567" s="7"/>
      <c r="K567" s="7"/>
      <c r="L567" s="7"/>
      <c r="M567" s="7"/>
      <c r="N567" s="7"/>
      <c r="O567" s="7"/>
      <c r="P567" s="7"/>
      <c r="Q567" s="7"/>
      <c r="R567" s="7"/>
    </row>
    <row r="568" spans="5:18" ht="14.25" customHeight="1">
      <c r="E568" s="17"/>
      <c r="F568" s="7"/>
      <c r="G568" s="7"/>
      <c r="H568" s="7"/>
      <c r="I568" s="7"/>
      <c r="J568" s="7"/>
      <c r="K568" s="7"/>
      <c r="L568" s="7"/>
      <c r="M568" s="7"/>
      <c r="N568" s="7"/>
      <c r="O568" s="7"/>
      <c r="P568" s="7"/>
      <c r="Q568" s="7"/>
      <c r="R568" s="7"/>
    </row>
    <row r="569" spans="5:18" ht="14.25" customHeight="1">
      <c r="E569" s="17"/>
      <c r="F569" s="7"/>
      <c r="G569" s="7"/>
      <c r="H569" s="7"/>
      <c r="I569" s="7"/>
      <c r="J569" s="7"/>
      <c r="K569" s="7"/>
      <c r="L569" s="7"/>
      <c r="M569" s="7"/>
      <c r="N569" s="7"/>
      <c r="O569" s="7"/>
      <c r="P569" s="7"/>
      <c r="Q569" s="7"/>
      <c r="R569" s="7"/>
    </row>
    <row r="570" spans="5:18" ht="14.25" customHeight="1">
      <c r="E570" s="17"/>
      <c r="F570" s="7"/>
      <c r="G570" s="7"/>
      <c r="H570" s="7"/>
      <c r="I570" s="7"/>
      <c r="J570" s="7"/>
      <c r="K570" s="7"/>
      <c r="L570" s="7"/>
      <c r="M570" s="7"/>
      <c r="N570" s="7"/>
      <c r="O570" s="7"/>
      <c r="P570" s="7"/>
      <c r="Q570" s="7"/>
      <c r="R570" s="7"/>
    </row>
    <row r="571" spans="5:18" ht="14.25" customHeight="1">
      <c r="E571" s="17"/>
      <c r="F571" s="7"/>
      <c r="G571" s="7"/>
      <c r="H571" s="7"/>
      <c r="I571" s="7"/>
      <c r="J571" s="7"/>
      <c r="K571" s="7"/>
      <c r="L571" s="7"/>
      <c r="M571" s="7"/>
      <c r="N571" s="7"/>
      <c r="O571" s="7"/>
      <c r="P571" s="7"/>
      <c r="Q571" s="7"/>
      <c r="R571" s="7"/>
    </row>
    <row r="572" spans="5:18" ht="14.25" customHeight="1">
      <c r="E572" s="17"/>
      <c r="F572" s="7"/>
      <c r="G572" s="7"/>
      <c r="H572" s="7"/>
      <c r="I572" s="7"/>
      <c r="J572" s="7"/>
      <c r="K572" s="7"/>
      <c r="L572" s="7"/>
      <c r="M572" s="7"/>
      <c r="N572" s="7"/>
      <c r="O572" s="7"/>
      <c r="P572" s="7"/>
      <c r="Q572" s="7"/>
      <c r="R572" s="7"/>
    </row>
    <row r="573" spans="5:18" ht="14.25" customHeight="1">
      <c r="E573" s="17"/>
      <c r="F573" s="7"/>
      <c r="G573" s="7"/>
      <c r="H573" s="7"/>
      <c r="I573" s="7"/>
      <c r="J573" s="7"/>
      <c r="K573" s="7"/>
      <c r="L573" s="7"/>
      <c r="M573" s="7"/>
      <c r="N573" s="7"/>
      <c r="O573" s="7"/>
      <c r="P573" s="7"/>
      <c r="Q573" s="7"/>
      <c r="R573" s="7"/>
    </row>
    <row r="574" spans="5:18" ht="14.25" customHeight="1">
      <c r="E574" s="17"/>
      <c r="F574" s="7"/>
      <c r="G574" s="7"/>
      <c r="H574" s="7"/>
      <c r="I574" s="7"/>
      <c r="J574" s="7"/>
      <c r="K574" s="7"/>
      <c r="L574" s="7"/>
      <c r="M574" s="7"/>
      <c r="N574" s="7"/>
      <c r="O574" s="7"/>
      <c r="P574" s="7"/>
      <c r="Q574" s="7"/>
      <c r="R574" s="7"/>
    </row>
    <row r="575" spans="5:18" ht="14.25" customHeight="1">
      <c r="E575" s="17"/>
      <c r="F575" s="7"/>
      <c r="G575" s="7"/>
      <c r="H575" s="7"/>
      <c r="I575" s="7"/>
      <c r="J575" s="7"/>
      <c r="K575" s="7"/>
      <c r="L575" s="7"/>
      <c r="M575" s="7"/>
      <c r="N575" s="7"/>
      <c r="O575" s="7"/>
      <c r="P575" s="7"/>
      <c r="Q575" s="7"/>
      <c r="R575" s="7"/>
    </row>
    <row r="576" spans="5:18" ht="14.25" customHeight="1">
      <c r="E576" s="17"/>
      <c r="F576" s="7"/>
      <c r="G576" s="7"/>
      <c r="H576" s="7"/>
      <c r="I576" s="7"/>
      <c r="J576" s="7"/>
      <c r="K576" s="7"/>
      <c r="L576" s="7"/>
      <c r="M576" s="7"/>
      <c r="N576" s="7"/>
      <c r="O576" s="7"/>
      <c r="P576" s="7"/>
      <c r="Q576" s="7"/>
      <c r="R576" s="7"/>
    </row>
    <row r="577" spans="5:18" ht="14.25" customHeight="1">
      <c r="E577" s="17"/>
      <c r="F577" s="7"/>
      <c r="G577" s="7"/>
      <c r="H577" s="7"/>
      <c r="I577" s="7"/>
      <c r="J577" s="7"/>
      <c r="K577" s="7"/>
      <c r="L577" s="7"/>
      <c r="M577" s="7"/>
      <c r="N577" s="7"/>
      <c r="O577" s="7"/>
      <c r="P577" s="7"/>
      <c r="Q577" s="7"/>
      <c r="R577" s="7"/>
    </row>
    <row r="578" spans="5:18" ht="14.25" customHeight="1">
      <c r="E578" s="17"/>
      <c r="F578" s="7"/>
      <c r="G578" s="7"/>
      <c r="H578" s="7"/>
      <c r="I578" s="7"/>
      <c r="J578" s="7"/>
      <c r="K578" s="7"/>
      <c r="L578" s="7"/>
      <c r="M578" s="7"/>
      <c r="N578" s="7"/>
      <c r="O578" s="7"/>
      <c r="P578" s="7"/>
      <c r="Q578" s="7"/>
      <c r="R578" s="7"/>
    </row>
    <row r="579" spans="5:18" ht="14.25" customHeight="1">
      <c r="E579" s="17"/>
      <c r="F579" s="7"/>
      <c r="G579" s="7"/>
      <c r="H579" s="7"/>
      <c r="I579" s="7"/>
      <c r="J579" s="7"/>
      <c r="K579" s="7"/>
      <c r="L579" s="7"/>
      <c r="M579" s="7"/>
      <c r="N579" s="7"/>
      <c r="O579" s="7"/>
      <c r="P579" s="7"/>
      <c r="Q579" s="7"/>
      <c r="R579" s="7"/>
    </row>
    <row r="580" spans="5:18" ht="14.25" customHeight="1">
      <c r="E580" s="17"/>
      <c r="F580" s="7"/>
      <c r="G580" s="7"/>
      <c r="H580" s="7"/>
      <c r="I580" s="7"/>
      <c r="J580" s="7"/>
      <c r="K580" s="7"/>
      <c r="L580" s="7"/>
      <c r="M580" s="7"/>
      <c r="N580" s="7"/>
      <c r="O580" s="7"/>
      <c r="P580" s="7"/>
      <c r="Q580" s="7"/>
      <c r="R580" s="7"/>
    </row>
    <row r="581" spans="5:18" ht="14.25" customHeight="1">
      <c r="E581" s="17"/>
      <c r="F581" s="7"/>
      <c r="G581" s="7"/>
      <c r="H581" s="7"/>
      <c r="I581" s="7"/>
      <c r="J581" s="7"/>
      <c r="K581" s="7"/>
      <c r="L581" s="7"/>
      <c r="M581" s="7"/>
      <c r="N581" s="7"/>
      <c r="O581" s="7"/>
      <c r="P581" s="7"/>
      <c r="Q581" s="7"/>
      <c r="R581" s="7"/>
    </row>
    <row r="582" spans="5:18" ht="14.25" customHeight="1">
      <c r="E582" s="17"/>
      <c r="F582" s="7"/>
      <c r="G582" s="7"/>
      <c r="H582" s="7"/>
      <c r="I582" s="7"/>
      <c r="J582" s="7"/>
      <c r="K582" s="7"/>
      <c r="L582" s="7"/>
      <c r="M582" s="7"/>
      <c r="N582" s="7"/>
      <c r="O582" s="7"/>
      <c r="P582" s="7"/>
      <c r="Q582" s="7"/>
      <c r="R582" s="7"/>
    </row>
    <row r="583" spans="5:18" ht="14.25" customHeight="1">
      <c r="E583" s="17"/>
      <c r="F583" s="7"/>
      <c r="G583" s="7"/>
      <c r="H583" s="7"/>
      <c r="I583" s="7"/>
      <c r="J583" s="7"/>
      <c r="K583" s="7"/>
      <c r="L583" s="7"/>
      <c r="M583" s="7"/>
      <c r="N583" s="7"/>
      <c r="O583" s="7"/>
      <c r="P583" s="7"/>
      <c r="Q583" s="7"/>
      <c r="R583" s="7"/>
    </row>
    <row r="584" spans="5:18" ht="14.25" customHeight="1">
      <c r="E584" s="17"/>
      <c r="F584" s="7"/>
      <c r="G584" s="7"/>
      <c r="H584" s="7"/>
      <c r="I584" s="7"/>
      <c r="J584" s="7"/>
      <c r="K584" s="7"/>
      <c r="L584" s="7"/>
      <c r="M584" s="7"/>
      <c r="N584" s="7"/>
      <c r="O584" s="7"/>
      <c r="P584" s="7"/>
      <c r="Q584" s="7"/>
      <c r="R584" s="7"/>
    </row>
    <row r="585" spans="5:18" ht="14.25" customHeight="1">
      <c r="E585" s="17"/>
      <c r="F585" s="7"/>
      <c r="G585" s="7"/>
      <c r="H585" s="7"/>
      <c r="I585" s="7"/>
      <c r="J585" s="7"/>
      <c r="K585" s="7"/>
      <c r="L585" s="7"/>
      <c r="M585" s="7"/>
      <c r="N585" s="7"/>
      <c r="O585" s="7"/>
      <c r="P585" s="7"/>
      <c r="Q585" s="7"/>
      <c r="R585" s="7"/>
    </row>
    <row r="586" spans="5:18" ht="14.25" customHeight="1">
      <c r="E586" s="17"/>
      <c r="F586" s="7"/>
      <c r="G586" s="7"/>
      <c r="H586" s="7"/>
      <c r="I586" s="7"/>
      <c r="J586" s="7"/>
      <c r="K586" s="7"/>
      <c r="L586" s="7"/>
      <c r="M586" s="7"/>
      <c r="N586" s="7"/>
      <c r="O586" s="7"/>
      <c r="P586" s="7"/>
      <c r="Q586" s="7"/>
      <c r="R586" s="7"/>
    </row>
    <row r="587" spans="5:18" ht="14.25" customHeight="1">
      <c r="E587" s="17"/>
      <c r="F587" s="7"/>
      <c r="G587" s="7"/>
      <c r="H587" s="7"/>
      <c r="I587" s="7"/>
      <c r="J587" s="7"/>
      <c r="K587" s="7"/>
      <c r="L587" s="7"/>
      <c r="M587" s="7"/>
      <c r="N587" s="7"/>
      <c r="O587" s="7"/>
      <c r="P587" s="7"/>
      <c r="Q587" s="7"/>
      <c r="R587" s="7"/>
    </row>
    <row r="588" spans="5:18" ht="14.25" customHeight="1">
      <c r="E588" s="17"/>
      <c r="F588" s="7"/>
      <c r="G588" s="7"/>
      <c r="H588" s="7"/>
      <c r="I588" s="7"/>
      <c r="J588" s="7"/>
      <c r="K588" s="7"/>
      <c r="L588" s="7"/>
      <c r="M588" s="7"/>
      <c r="N588" s="7"/>
      <c r="O588" s="7"/>
      <c r="P588" s="7"/>
      <c r="Q588" s="7"/>
      <c r="R588" s="7"/>
    </row>
    <row r="589" spans="5:18" ht="14.25" customHeight="1">
      <c r="E589" s="17"/>
      <c r="F589" s="7"/>
      <c r="G589" s="7"/>
      <c r="H589" s="7"/>
      <c r="I589" s="7"/>
      <c r="J589" s="7"/>
      <c r="K589" s="7"/>
      <c r="L589" s="7"/>
      <c r="M589" s="7"/>
      <c r="N589" s="7"/>
      <c r="O589" s="7"/>
      <c r="P589" s="7"/>
      <c r="Q589" s="7"/>
      <c r="R589" s="7"/>
    </row>
    <row r="590" spans="5:18" ht="14.25" customHeight="1">
      <c r="E590" s="17"/>
      <c r="F590" s="7"/>
      <c r="G590" s="7"/>
      <c r="H590" s="7"/>
      <c r="I590" s="7"/>
      <c r="J590" s="7"/>
      <c r="K590" s="7"/>
      <c r="L590" s="7"/>
      <c r="M590" s="7"/>
      <c r="N590" s="7"/>
      <c r="O590" s="7"/>
      <c r="P590" s="7"/>
      <c r="Q590" s="7"/>
      <c r="R590" s="7"/>
    </row>
    <row r="591" spans="5:18" ht="14.25" customHeight="1">
      <c r="E591" s="17"/>
      <c r="F591" s="7"/>
      <c r="G591" s="7"/>
      <c r="H591" s="7"/>
      <c r="I591" s="7"/>
      <c r="J591" s="7"/>
      <c r="K591" s="7"/>
      <c r="L591" s="7"/>
      <c r="M591" s="7"/>
      <c r="N591" s="7"/>
      <c r="O591" s="7"/>
      <c r="P591" s="7"/>
      <c r="Q591" s="7"/>
      <c r="R591" s="7"/>
    </row>
    <row r="592" spans="5:18" ht="14.25" customHeight="1">
      <c r="E592" s="17"/>
      <c r="F592" s="7"/>
      <c r="G592" s="7"/>
      <c r="H592" s="7"/>
      <c r="I592" s="7"/>
      <c r="J592" s="7"/>
      <c r="K592" s="7"/>
      <c r="L592" s="7"/>
      <c r="M592" s="7"/>
      <c r="N592" s="7"/>
      <c r="O592" s="7"/>
      <c r="P592" s="7"/>
      <c r="Q592" s="7"/>
      <c r="R592" s="7"/>
    </row>
    <row r="593" spans="5:18" ht="14.25" customHeight="1">
      <c r="E593" s="17"/>
      <c r="F593" s="7"/>
      <c r="G593" s="7"/>
      <c r="H593" s="7"/>
      <c r="I593" s="7"/>
      <c r="J593" s="7"/>
      <c r="K593" s="7"/>
      <c r="L593" s="7"/>
      <c r="M593" s="7"/>
      <c r="N593" s="7"/>
      <c r="O593" s="7"/>
      <c r="P593" s="7"/>
      <c r="Q593" s="7"/>
      <c r="R593" s="7"/>
    </row>
    <row r="594" spans="5:18" ht="14.25" customHeight="1">
      <c r="E594" s="17"/>
      <c r="F594" s="7"/>
      <c r="G594" s="7"/>
      <c r="H594" s="7"/>
      <c r="I594" s="7"/>
      <c r="J594" s="7"/>
      <c r="K594" s="7"/>
      <c r="L594" s="7"/>
      <c r="M594" s="7"/>
      <c r="N594" s="7"/>
      <c r="O594" s="7"/>
      <c r="P594" s="7"/>
      <c r="Q594" s="7"/>
      <c r="R594" s="7"/>
    </row>
    <row r="595" spans="5:18" ht="14.25" customHeight="1">
      <c r="E595" s="17"/>
      <c r="F595" s="7"/>
      <c r="G595" s="7"/>
      <c r="H595" s="7"/>
      <c r="I595" s="7"/>
      <c r="J595" s="7"/>
      <c r="K595" s="7"/>
      <c r="L595" s="7"/>
      <c r="M595" s="7"/>
      <c r="N595" s="7"/>
      <c r="O595" s="7"/>
      <c r="P595" s="7"/>
      <c r="Q595" s="7"/>
      <c r="R595" s="7"/>
    </row>
    <row r="596" spans="5:18" ht="14.25" customHeight="1">
      <c r="E596" s="17"/>
      <c r="F596" s="7"/>
      <c r="G596" s="7"/>
      <c r="H596" s="7"/>
      <c r="I596" s="7"/>
      <c r="J596" s="7"/>
      <c r="K596" s="7"/>
      <c r="L596" s="7"/>
      <c r="M596" s="7"/>
      <c r="N596" s="7"/>
      <c r="O596" s="7"/>
      <c r="P596" s="7"/>
      <c r="Q596" s="7"/>
      <c r="R596" s="7"/>
    </row>
    <row r="597" spans="5:18" ht="14.25" customHeight="1">
      <c r="E597" s="17"/>
      <c r="F597" s="7"/>
      <c r="G597" s="7"/>
      <c r="H597" s="7"/>
      <c r="I597" s="7"/>
      <c r="J597" s="7"/>
      <c r="K597" s="7"/>
      <c r="L597" s="7"/>
      <c r="M597" s="7"/>
      <c r="N597" s="7"/>
      <c r="O597" s="7"/>
      <c r="P597" s="7"/>
      <c r="Q597" s="7"/>
      <c r="R597" s="7"/>
    </row>
    <row r="598" spans="5:18" ht="14.25" customHeight="1">
      <c r="E598" s="17"/>
      <c r="F598" s="7"/>
      <c r="G598" s="7"/>
      <c r="H598" s="7"/>
      <c r="I598" s="7"/>
      <c r="J598" s="7"/>
      <c r="K598" s="7"/>
      <c r="L598" s="7"/>
      <c r="M598" s="7"/>
      <c r="N598" s="7"/>
      <c r="O598" s="7"/>
      <c r="P598" s="7"/>
      <c r="Q598" s="7"/>
      <c r="R598" s="7"/>
    </row>
    <row r="599" spans="5:18" ht="14.25" customHeight="1">
      <c r="E599" s="17"/>
      <c r="F599" s="7"/>
      <c r="G599" s="7"/>
      <c r="H599" s="7"/>
      <c r="I599" s="7"/>
      <c r="J599" s="7"/>
      <c r="K599" s="7"/>
      <c r="L599" s="7"/>
      <c r="M599" s="7"/>
      <c r="N599" s="7"/>
      <c r="O599" s="7"/>
      <c r="P599" s="7"/>
      <c r="Q599" s="7"/>
      <c r="R599" s="7"/>
    </row>
    <row r="600" spans="5:18" ht="14.25" customHeight="1">
      <c r="E600" s="17"/>
      <c r="F600" s="7"/>
      <c r="G600" s="7"/>
      <c r="H600" s="7"/>
      <c r="I600" s="7"/>
      <c r="J600" s="7"/>
      <c r="K600" s="7"/>
      <c r="L600" s="7"/>
      <c r="M600" s="7"/>
      <c r="N600" s="7"/>
      <c r="O600" s="7"/>
      <c r="P600" s="7"/>
      <c r="Q600" s="7"/>
      <c r="R600" s="7"/>
    </row>
    <row r="601" spans="5:18" ht="14.25" customHeight="1">
      <c r="E601" s="17"/>
      <c r="F601" s="7"/>
      <c r="G601" s="7"/>
      <c r="H601" s="7"/>
      <c r="I601" s="7"/>
      <c r="J601" s="7"/>
      <c r="K601" s="7"/>
      <c r="L601" s="7"/>
      <c r="M601" s="7"/>
      <c r="N601" s="7"/>
      <c r="O601" s="7"/>
      <c r="P601" s="7"/>
      <c r="Q601" s="7"/>
      <c r="R601" s="7"/>
    </row>
    <row r="602" spans="5:18" ht="14.25" customHeight="1">
      <c r="E602" s="17"/>
      <c r="F602" s="7"/>
      <c r="G602" s="7"/>
      <c r="H602" s="7"/>
      <c r="I602" s="7"/>
      <c r="J602" s="7"/>
      <c r="K602" s="7"/>
      <c r="L602" s="7"/>
      <c r="M602" s="7"/>
      <c r="N602" s="7"/>
      <c r="O602" s="7"/>
      <c r="P602" s="7"/>
      <c r="Q602" s="7"/>
      <c r="R602" s="7"/>
    </row>
    <row r="603" spans="5:18" ht="14.25" customHeight="1">
      <c r="E603" s="17"/>
      <c r="F603" s="7"/>
      <c r="G603" s="7"/>
      <c r="H603" s="7"/>
      <c r="I603" s="7"/>
      <c r="J603" s="7"/>
      <c r="K603" s="7"/>
      <c r="L603" s="7"/>
      <c r="M603" s="7"/>
      <c r="N603" s="7"/>
      <c r="O603" s="7"/>
      <c r="P603" s="7"/>
      <c r="Q603" s="7"/>
      <c r="R603" s="7"/>
    </row>
    <row r="604" spans="5:18" ht="14.25" customHeight="1">
      <c r="E604" s="17"/>
      <c r="F604" s="7"/>
      <c r="G604" s="7"/>
      <c r="H604" s="7"/>
      <c r="I604" s="7"/>
      <c r="J604" s="7"/>
      <c r="K604" s="7"/>
      <c r="L604" s="7"/>
      <c r="M604" s="7"/>
      <c r="N604" s="7"/>
      <c r="O604" s="7"/>
      <c r="P604" s="7"/>
      <c r="Q604" s="7"/>
      <c r="R604" s="7"/>
    </row>
    <row r="605" spans="5:18" ht="14.25" customHeight="1">
      <c r="E605" s="17"/>
      <c r="F605" s="7"/>
      <c r="G605" s="7"/>
      <c r="H605" s="7"/>
      <c r="I605" s="7"/>
      <c r="J605" s="7"/>
      <c r="K605" s="7"/>
      <c r="L605" s="7"/>
      <c r="M605" s="7"/>
      <c r="N605" s="7"/>
      <c r="O605" s="7"/>
      <c r="P605" s="7"/>
      <c r="Q605" s="7"/>
      <c r="R605" s="7"/>
    </row>
    <row r="606" spans="5:18" ht="14.25" customHeight="1">
      <c r="E606" s="17"/>
      <c r="F606" s="7"/>
      <c r="G606" s="7"/>
      <c r="H606" s="7"/>
      <c r="I606" s="7"/>
      <c r="J606" s="7"/>
      <c r="K606" s="7"/>
      <c r="L606" s="7"/>
      <c r="M606" s="7"/>
      <c r="N606" s="7"/>
      <c r="O606" s="7"/>
      <c r="P606" s="7"/>
      <c r="Q606" s="7"/>
      <c r="R606" s="7"/>
    </row>
    <row r="607" spans="5:18" ht="14.25" customHeight="1">
      <c r="E607" s="17"/>
      <c r="F607" s="7"/>
      <c r="G607" s="7"/>
      <c r="H607" s="7"/>
      <c r="I607" s="7"/>
      <c r="J607" s="7"/>
      <c r="K607" s="7"/>
      <c r="L607" s="7"/>
      <c r="M607" s="7"/>
      <c r="N607" s="7"/>
      <c r="O607" s="7"/>
      <c r="P607" s="7"/>
      <c r="Q607" s="7"/>
      <c r="R607" s="7"/>
    </row>
    <row r="608" spans="5:18" ht="14.25" customHeight="1">
      <c r="E608" s="17"/>
      <c r="F608" s="7"/>
      <c r="G608" s="7"/>
      <c r="H608" s="7"/>
      <c r="I608" s="7"/>
      <c r="J608" s="7"/>
      <c r="K608" s="7"/>
      <c r="L608" s="7"/>
      <c r="M608" s="7"/>
      <c r="N608" s="7"/>
      <c r="O608" s="7"/>
      <c r="P608" s="7"/>
      <c r="Q608" s="7"/>
      <c r="R608" s="7"/>
    </row>
    <row r="609" spans="5:18" ht="14.25" customHeight="1">
      <c r="E609" s="17"/>
      <c r="F609" s="7"/>
      <c r="G609" s="7"/>
      <c r="H609" s="7"/>
      <c r="I609" s="7"/>
      <c r="J609" s="7"/>
      <c r="K609" s="7"/>
      <c r="L609" s="7"/>
      <c r="M609" s="7"/>
      <c r="N609" s="7"/>
      <c r="O609" s="7"/>
      <c r="P609" s="7"/>
      <c r="Q609" s="7"/>
      <c r="R609" s="7"/>
    </row>
    <row r="610" spans="5:18" ht="14.25" customHeight="1">
      <c r="E610" s="17"/>
      <c r="F610" s="7"/>
      <c r="G610" s="7"/>
      <c r="H610" s="7"/>
      <c r="I610" s="7"/>
      <c r="J610" s="7"/>
      <c r="K610" s="7"/>
      <c r="L610" s="7"/>
      <c r="M610" s="7"/>
      <c r="N610" s="7"/>
      <c r="O610" s="7"/>
      <c r="P610" s="7"/>
      <c r="Q610" s="7"/>
      <c r="R610" s="7"/>
    </row>
    <row r="611" spans="5:18" ht="14.25" customHeight="1">
      <c r="E611" s="17"/>
      <c r="F611" s="7"/>
      <c r="G611" s="7"/>
      <c r="H611" s="7"/>
      <c r="I611" s="7"/>
      <c r="J611" s="7"/>
      <c r="K611" s="7"/>
      <c r="L611" s="7"/>
      <c r="M611" s="7"/>
      <c r="N611" s="7"/>
      <c r="O611" s="7"/>
      <c r="P611" s="7"/>
      <c r="Q611" s="7"/>
      <c r="R611" s="7"/>
    </row>
    <row r="612" spans="5:18" ht="14.25" customHeight="1">
      <c r="E612" s="17"/>
      <c r="F612" s="7"/>
      <c r="G612" s="7"/>
      <c r="H612" s="7"/>
      <c r="I612" s="7"/>
      <c r="J612" s="7"/>
      <c r="K612" s="7"/>
      <c r="L612" s="7"/>
      <c r="M612" s="7"/>
      <c r="N612" s="7"/>
      <c r="O612" s="7"/>
      <c r="P612" s="7"/>
      <c r="Q612" s="7"/>
      <c r="R612" s="7"/>
    </row>
    <row r="613" spans="5:18" ht="14.25" customHeight="1">
      <c r="E613" s="17"/>
      <c r="F613" s="7"/>
      <c r="G613" s="7"/>
      <c r="H613" s="7"/>
      <c r="I613" s="7"/>
      <c r="J613" s="7"/>
      <c r="K613" s="7"/>
      <c r="L613" s="7"/>
      <c r="M613" s="7"/>
      <c r="N613" s="7"/>
      <c r="O613" s="7"/>
      <c r="P613" s="7"/>
      <c r="Q613" s="7"/>
      <c r="R613" s="7"/>
    </row>
    <row r="614" spans="5:18" ht="14.25" customHeight="1">
      <c r="E614" s="17"/>
      <c r="F614" s="7"/>
      <c r="G614" s="7"/>
      <c r="H614" s="7"/>
      <c r="I614" s="7"/>
      <c r="J614" s="7"/>
      <c r="K614" s="7"/>
      <c r="L614" s="7"/>
      <c r="M614" s="7"/>
      <c r="N614" s="7"/>
      <c r="O614" s="7"/>
      <c r="P614" s="7"/>
      <c r="Q614" s="7"/>
      <c r="R614" s="7"/>
    </row>
    <row r="615" spans="5:18" ht="14.25" customHeight="1">
      <c r="E615" s="17"/>
      <c r="F615" s="7"/>
      <c r="G615" s="7"/>
      <c r="H615" s="7"/>
      <c r="I615" s="7"/>
      <c r="J615" s="7"/>
      <c r="K615" s="7"/>
      <c r="L615" s="7"/>
      <c r="M615" s="7"/>
      <c r="N615" s="7"/>
      <c r="O615" s="7"/>
      <c r="P615" s="7"/>
      <c r="Q615" s="7"/>
      <c r="R615" s="7"/>
    </row>
    <row r="616" spans="5:18" ht="14.25" customHeight="1">
      <c r="E616" s="17"/>
      <c r="F616" s="7"/>
      <c r="G616" s="7"/>
      <c r="H616" s="7"/>
      <c r="I616" s="7"/>
      <c r="J616" s="7"/>
      <c r="K616" s="7"/>
      <c r="L616" s="7"/>
      <c r="M616" s="7"/>
      <c r="N616" s="7"/>
      <c r="O616" s="7"/>
      <c r="P616" s="7"/>
      <c r="Q616" s="7"/>
      <c r="R616" s="7"/>
    </row>
    <row r="617" spans="5:18" ht="14.25" customHeight="1">
      <c r="E617" s="17"/>
      <c r="F617" s="7"/>
      <c r="G617" s="7"/>
      <c r="H617" s="7"/>
      <c r="I617" s="7"/>
      <c r="J617" s="7"/>
      <c r="K617" s="7"/>
      <c r="L617" s="7"/>
      <c r="M617" s="7"/>
      <c r="N617" s="7"/>
      <c r="O617" s="7"/>
      <c r="P617" s="7"/>
      <c r="Q617" s="7"/>
      <c r="R617" s="7"/>
    </row>
    <row r="618" spans="5:18" ht="14.25" customHeight="1">
      <c r="E618" s="17"/>
      <c r="F618" s="7"/>
      <c r="G618" s="7"/>
      <c r="H618" s="7"/>
      <c r="I618" s="7"/>
      <c r="J618" s="7"/>
      <c r="K618" s="7"/>
      <c r="L618" s="7"/>
      <c r="M618" s="7"/>
      <c r="N618" s="7"/>
      <c r="O618" s="7"/>
      <c r="P618" s="7"/>
      <c r="Q618" s="7"/>
      <c r="R618" s="7"/>
    </row>
    <row r="619" spans="5:18" ht="14.25" customHeight="1">
      <c r="E619" s="17"/>
      <c r="F619" s="7"/>
      <c r="G619" s="7"/>
      <c r="H619" s="7"/>
      <c r="I619" s="7"/>
      <c r="J619" s="7"/>
      <c r="K619" s="7"/>
      <c r="L619" s="7"/>
      <c r="M619" s="7"/>
      <c r="N619" s="7"/>
      <c r="O619" s="7"/>
      <c r="P619" s="7"/>
      <c r="Q619" s="7"/>
      <c r="R619" s="7"/>
    </row>
    <row r="620" spans="5:18" ht="14.25" customHeight="1">
      <c r="E620" s="17"/>
      <c r="F620" s="7"/>
      <c r="G620" s="7"/>
      <c r="H620" s="7"/>
      <c r="I620" s="7"/>
      <c r="J620" s="7"/>
      <c r="K620" s="7"/>
      <c r="L620" s="7"/>
      <c r="M620" s="7"/>
      <c r="N620" s="7"/>
      <c r="O620" s="7"/>
      <c r="P620" s="7"/>
      <c r="Q620" s="7"/>
      <c r="R620" s="7"/>
    </row>
    <row r="621" spans="5:18" ht="14.25" customHeight="1">
      <c r="E621" s="17"/>
      <c r="F621" s="7"/>
      <c r="G621" s="7"/>
      <c r="H621" s="7"/>
      <c r="I621" s="7"/>
      <c r="J621" s="7"/>
      <c r="K621" s="7"/>
      <c r="L621" s="7"/>
      <c r="M621" s="7"/>
      <c r="N621" s="7"/>
      <c r="O621" s="7"/>
      <c r="P621" s="7"/>
      <c r="Q621" s="7"/>
      <c r="R621" s="7"/>
    </row>
    <row r="622" spans="5:18" ht="14.25" customHeight="1">
      <c r="E622" s="17"/>
      <c r="F622" s="7"/>
      <c r="G622" s="7"/>
      <c r="H622" s="7"/>
      <c r="I622" s="7"/>
      <c r="J622" s="7"/>
      <c r="K622" s="7"/>
      <c r="L622" s="7"/>
      <c r="M622" s="7"/>
      <c r="N622" s="7"/>
      <c r="O622" s="7"/>
      <c r="P622" s="7"/>
      <c r="Q622" s="7"/>
      <c r="R622" s="7"/>
    </row>
    <row r="623" spans="5:18" ht="14.25" customHeight="1">
      <c r="E623" s="17"/>
      <c r="F623" s="7"/>
      <c r="G623" s="7"/>
      <c r="H623" s="7"/>
      <c r="I623" s="7"/>
      <c r="J623" s="7"/>
      <c r="K623" s="7"/>
      <c r="L623" s="7"/>
      <c r="M623" s="7"/>
      <c r="N623" s="7"/>
      <c r="O623" s="7"/>
      <c r="P623" s="7"/>
      <c r="Q623" s="7"/>
      <c r="R623" s="7"/>
    </row>
    <row r="624" spans="5:18" ht="14.25" customHeight="1">
      <c r="E624" s="17"/>
      <c r="F624" s="7"/>
      <c r="G624" s="7"/>
      <c r="H624" s="7"/>
      <c r="I624" s="7"/>
      <c r="J624" s="7"/>
      <c r="K624" s="7"/>
      <c r="L624" s="7"/>
      <c r="M624" s="7"/>
      <c r="N624" s="7"/>
      <c r="O624" s="7"/>
      <c r="P624" s="7"/>
      <c r="Q624" s="7"/>
      <c r="R624" s="7"/>
    </row>
    <row r="625" spans="5:18" ht="14.25" customHeight="1">
      <c r="E625" s="17"/>
      <c r="F625" s="7"/>
      <c r="G625" s="7"/>
      <c r="H625" s="7"/>
      <c r="I625" s="7"/>
      <c r="J625" s="7"/>
      <c r="K625" s="7"/>
      <c r="L625" s="7"/>
      <c r="M625" s="7"/>
      <c r="N625" s="7"/>
      <c r="O625" s="7"/>
      <c r="P625" s="7"/>
      <c r="Q625" s="7"/>
      <c r="R625" s="7"/>
    </row>
    <row r="626" spans="5:18" ht="14.25" customHeight="1">
      <c r="E626" s="17"/>
      <c r="F626" s="7"/>
      <c r="G626" s="7"/>
      <c r="H626" s="7"/>
      <c r="I626" s="7"/>
      <c r="J626" s="7"/>
      <c r="K626" s="7"/>
      <c r="L626" s="7"/>
      <c r="M626" s="7"/>
      <c r="N626" s="7"/>
      <c r="O626" s="7"/>
      <c r="P626" s="7"/>
      <c r="Q626" s="7"/>
      <c r="R626" s="7"/>
    </row>
    <row r="627" spans="5:18" ht="14.25" customHeight="1">
      <c r="E627" s="17"/>
      <c r="F627" s="7"/>
      <c r="G627" s="7"/>
      <c r="H627" s="7"/>
      <c r="I627" s="7"/>
      <c r="J627" s="7"/>
      <c r="K627" s="7"/>
      <c r="L627" s="7"/>
      <c r="M627" s="7"/>
      <c r="N627" s="7"/>
      <c r="O627" s="7"/>
      <c r="P627" s="7"/>
      <c r="Q627" s="7"/>
      <c r="R627" s="7"/>
    </row>
    <row r="628" spans="5:18" ht="14.25" customHeight="1">
      <c r="E628" s="17"/>
      <c r="F628" s="7"/>
      <c r="G628" s="7"/>
      <c r="H628" s="7"/>
      <c r="I628" s="7"/>
      <c r="J628" s="7"/>
      <c r="K628" s="7"/>
      <c r="L628" s="7"/>
      <c r="M628" s="7"/>
      <c r="N628" s="7"/>
      <c r="O628" s="7"/>
      <c r="P628" s="7"/>
      <c r="Q628" s="7"/>
      <c r="R628" s="7"/>
    </row>
    <row r="629" spans="5:18" ht="14.25" customHeight="1">
      <c r="E629" s="17"/>
      <c r="F629" s="7"/>
      <c r="G629" s="7"/>
      <c r="H629" s="7"/>
      <c r="I629" s="7"/>
      <c r="J629" s="7"/>
      <c r="K629" s="7"/>
      <c r="L629" s="7"/>
      <c r="M629" s="7"/>
      <c r="N629" s="7"/>
      <c r="O629" s="7"/>
      <c r="P629" s="7"/>
      <c r="Q629" s="7"/>
      <c r="R629" s="7"/>
    </row>
    <row r="630" spans="5:18" ht="14.25" customHeight="1">
      <c r="E630" s="17"/>
      <c r="F630" s="7"/>
      <c r="G630" s="7"/>
      <c r="H630" s="7"/>
      <c r="I630" s="7"/>
      <c r="J630" s="7"/>
      <c r="K630" s="7"/>
      <c r="L630" s="7"/>
      <c r="M630" s="7"/>
      <c r="N630" s="7"/>
      <c r="O630" s="7"/>
      <c r="P630" s="7"/>
      <c r="Q630" s="7"/>
      <c r="R630" s="7"/>
    </row>
    <row r="631" spans="5:18" ht="14.25" customHeight="1">
      <c r="E631" s="17"/>
      <c r="F631" s="7"/>
      <c r="G631" s="7"/>
      <c r="H631" s="7"/>
      <c r="I631" s="7"/>
      <c r="J631" s="7"/>
      <c r="K631" s="7"/>
      <c r="L631" s="7"/>
      <c r="M631" s="7"/>
      <c r="N631" s="7"/>
      <c r="O631" s="7"/>
      <c r="P631" s="7"/>
      <c r="Q631" s="7"/>
      <c r="R631" s="7"/>
    </row>
    <row r="632" spans="5:18" ht="14.25" customHeight="1">
      <c r="E632" s="17"/>
      <c r="F632" s="7"/>
      <c r="G632" s="7"/>
      <c r="H632" s="7"/>
      <c r="I632" s="7"/>
      <c r="J632" s="7"/>
      <c r="K632" s="7"/>
      <c r="L632" s="7"/>
      <c r="M632" s="7"/>
      <c r="N632" s="7"/>
      <c r="O632" s="7"/>
      <c r="P632" s="7"/>
      <c r="Q632" s="7"/>
      <c r="R632" s="7"/>
    </row>
    <row r="633" spans="5:18" ht="14.25" customHeight="1">
      <c r="E633" s="17"/>
      <c r="F633" s="7"/>
      <c r="G633" s="7"/>
      <c r="H633" s="7"/>
      <c r="I633" s="7"/>
      <c r="J633" s="7"/>
      <c r="K633" s="7"/>
      <c r="L633" s="7"/>
      <c r="M633" s="7"/>
      <c r="N633" s="7"/>
      <c r="O633" s="7"/>
      <c r="P633" s="7"/>
      <c r="Q633" s="7"/>
      <c r="R633" s="7"/>
    </row>
    <row r="634" spans="5:18" ht="14.25" customHeight="1">
      <c r="E634" s="17"/>
      <c r="F634" s="7"/>
      <c r="G634" s="7"/>
      <c r="H634" s="7"/>
      <c r="I634" s="7"/>
      <c r="J634" s="7"/>
      <c r="K634" s="7"/>
      <c r="L634" s="7"/>
      <c r="M634" s="7"/>
      <c r="N634" s="7"/>
      <c r="O634" s="7"/>
      <c r="P634" s="7"/>
      <c r="Q634" s="7"/>
      <c r="R634" s="7"/>
    </row>
    <row r="635" spans="5:18" ht="14.25" customHeight="1">
      <c r="E635" s="17"/>
      <c r="F635" s="7"/>
      <c r="G635" s="7"/>
      <c r="H635" s="7"/>
      <c r="I635" s="7"/>
      <c r="J635" s="7"/>
      <c r="K635" s="7"/>
      <c r="L635" s="7"/>
      <c r="M635" s="7"/>
      <c r="N635" s="7"/>
      <c r="O635" s="7"/>
      <c r="P635" s="7"/>
      <c r="Q635" s="7"/>
      <c r="R635" s="7"/>
    </row>
    <row r="636" spans="5:18" ht="14.25" customHeight="1">
      <c r="E636" s="17"/>
      <c r="F636" s="7"/>
      <c r="G636" s="7"/>
      <c r="H636" s="7"/>
      <c r="I636" s="7"/>
      <c r="J636" s="7"/>
      <c r="K636" s="7"/>
      <c r="L636" s="7"/>
      <c r="M636" s="7"/>
      <c r="N636" s="7"/>
      <c r="O636" s="7"/>
      <c r="P636" s="7"/>
      <c r="Q636" s="7"/>
      <c r="R636" s="7"/>
    </row>
    <row r="637" spans="5:18" ht="14.25" customHeight="1">
      <c r="E637" s="17"/>
      <c r="F637" s="7"/>
      <c r="G637" s="7"/>
      <c r="H637" s="7"/>
      <c r="I637" s="7"/>
      <c r="J637" s="7"/>
      <c r="K637" s="7"/>
      <c r="L637" s="7"/>
      <c r="M637" s="7"/>
      <c r="N637" s="7"/>
      <c r="O637" s="7"/>
      <c r="P637" s="7"/>
      <c r="Q637" s="7"/>
      <c r="R637" s="7"/>
    </row>
    <row r="638" spans="5:18" ht="14.25" customHeight="1">
      <c r="E638" s="17"/>
      <c r="F638" s="7"/>
      <c r="G638" s="7"/>
      <c r="H638" s="7"/>
      <c r="I638" s="7"/>
      <c r="J638" s="7"/>
      <c r="K638" s="7"/>
      <c r="L638" s="7"/>
      <c r="M638" s="7"/>
      <c r="N638" s="7"/>
      <c r="O638" s="7"/>
      <c r="P638" s="7"/>
      <c r="Q638" s="7"/>
      <c r="R638" s="7"/>
    </row>
    <row r="639" spans="5:18" ht="14.25" customHeight="1">
      <c r="E639" s="17"/>
      <c r="F639" s="7"/>
      <c r="G639" s="7"/>
      <c r="H639" s="7"/>
      <c r="I639" s="7"/>
      <c r="J639" s="7"/>
      <c r="K639" s="7"/>
      <c r="L639" s="7"/>
      <c r="M639" s="7"/>
      <c r="N639" s="7"/>
      <c r="O639" s="7"/>
      <c r="P639" s="7"/>
      <c r="Q639" s="7"/>
      <c r="R639" s="7"/>
    </row>
    <row r="640" spans="5:18" ht="14.25" customHeight="1">
      <c r="E640" s="17"/>
      <c r="F640" s="7"/>
      <c r="G640" s="7"/>
      <c r="H640" s="7"/>
      <c r="I640" s="7"/>
      <c r="J640" s="7"/>
      <c r="K640" s="7"/>
      <c r="L640" s="7"/>
      <c r="M640" s="7"/>
      <c r="N640" s="7"/>
      <c r="O640" s="7"/>
      <c r="P640" s="7"/>
      <c r="Q640" s="7"/>
      <c r="R640" s="7"/>
    </row>
    <row r="641" spans="5:18" ht="14.25" customHeight="1">
      <c r="E641" s="17"/>
      <c r="F641" s="7"/>
      <c r="G641" s="7"/>
      <c r="H641" s="7"/>
      <c r="I641" s="7"/>
      <c r="J641" s="7"/>
      <c r="K641" s="7"/>
      <c r="L641" s="7"/>
      <c r="M641" s="7"/>
      <c r="N641" s="7"/>
      <c r="O641" s="7"/>
      <c r="P641" s="7"/>
      <c r="Q641" s="7"/>
      <c r="R641" s="7"/>
    </row>
    <row r="642" spans="5:18" ht="14.25" customHeight="1">
      <c r="E642" s="17"/>
      <c r="F642" s="7"/>
      <c r="G642" s="7"/>
      <c r="H642" s="7"/>
      <c r="I642" s="7"/>
      <c r="J642" s="7"/>
      <c r="K642" s="7"/>
      <c r="L642" s="7"/>
      <c r="M642" s="7"/>
      <c r="N642" s="7"/>
      <c r="O642" s="7"/>
      <c r="P642" s="7"/>
      <c r="Q642" s="7"/>
      <c r="R642" s="7"/>
    </row>
    <row r="643" spans="5:18" ht="14.25" customHeight="1">
      <c r="E643" s="17"/>
      <c r="F643" s="7"/>
      <c r="G643" s="7"/>
      <c r="H643" s="7"/>
      <c r="I643" s="7"/>
      <c r="J643" s="7"/>
      <c r="K643" s="7"/>
      <c r="L643" s="7"/>
      <c r="M643" s="7"/>
      <c r="N643" s="7"/>
      <c r="O643" s="7"/>
      <c r="P643" s="7"/>
      <c r="Q643" s="7"/>
      <c r="R643" s="7"/>
    </row>
    <row r="644" spans="5:18" ht="14.25" customHeight="1">
      <c r="E644" s="17"/>
      <c r="F644" s="7"/>
      <c r="G644" s="7"/>
      <c r="H644" s="7"/>
      <c r="I644" s="7"/>
      <c r="J644" s="7"/>
      <c r="K644" s="7"/>
      <c r="L644" s="7"/>
      <c r="M644" s="7"/>
      <c r="N644" s="7"/>
      <c r="O644" s="7"/>
      <c r="P644" s="7"/>
      <c r="Q644" s="7"/>
      <c r="R644" s="7"/>
    </row>
    <row r="645" spans="5:18" ht="14.25" customHeight="1">
      <c r="E645" s="17"/>
      <c r="F645" s="7"/>
      <c r="G645" s="7"/>
      <c r="H645" s="7"/>
      <c r="I645" s="7"/>
      <c r="J645" s="7"/>
      <c r="K645" s="7"/>
      <c r="L645" s="7"/>
      <c r="M645" s="7"/>
      <c r="N645" s="7"/>
      <c r="O645" s="7"/>
      <c r="P645" s="7"/>
      <c r="Q645" s="7"/>
      <c r="R645" s="7"/>
    </row>
    <row r="646" spans="5:18" ht="14.25" customHeight="1">
      <c r="E646" s="17"/>
      <c r="F646" s="7"/>
      <c r="G646" s="7"/>
      <c r="H646" s="7"/>
      <c r="I646" s="7"/>
      <c r="J646" s="7"/>
      <c r="K646" s="7"/>
      <c r="L646" s="7"/>
      <c r="M646" s="7"/>
      <c r="N646" s="7"/>
      <c r="O646" s="7"/>
      <c r="P646" s="7"/>
      <c r="Q646" s="7"/>
      <c r="R646" s="7"/>
    </row>
    <row r="647" spans="5:18" ht="14.25" customHeight="1">
      <c r="E647" s="17"/>
      <c r="F647" s="7"/>
      <c r="G647" s="7"/>
      <c r="H647" s="7"/>
      <c r="I647" s="7"/>
      <c r="J647" s="7"/>
      <c r="K647" s="7"/>
      <c r="L647" s="7"/>
      <c r="M647" s="7"/>
      <c r="N647" s="7"/>
      <c r="O647" s="7"/>
      <c r="P647" s="7"/>
      <c r="Q647" s="7"/>
      <c r="R647" s="7"/>
    </row>
    <row r="648" spans="5:18" ht="14.25" customHeight="1">
      <c r="E648" s="17"/>
      <c r="F648" s="7"/>
      <c r="G648" s="7"/>
      <c r="H648" s="7"/>
      <c r="I648" s="7"/>
      <c r="J648" s="7"/>
      <c r="K648" s="7"/>
      <c r="L648" s="7"/>
      <c r="M648" s="7"/>
      <c r="N648" s="7"/>
      <c r="O648" s="7"/>
      <c r="P648" s="7"/>
      <c r="Q648" s="7"/>
      <c r="R648" s="7"/>
    </row>
    <row r="649" spans="5:18" ht="14.25" customHeight="1">
      <c r="E649" s="17"/>
      <c r="F649" s="7"/>
      <c r="G649" s="7"/>
      <c r="H649" s="7"/>
      <c r="I649" s="7"/>
      <c r="J649" s="7"/>
      <c r="K649" s="7"/>
      <c r="L649" s="7"/>
      <c r="M649" s="7"/>
      <c r="N649" s="7"/>
      <c r="O649" s="7"/>
      <c r="P649" s="7"/>
      <c r="Q649" s="7"/>
      <c r="R649" s="7"/>
    </row>
    <row r="650" spans="5:18" ht="14.25" customHeight="1">
      <c r="E650" s="17"/>
      <c r="F650" s="7"/>
      <c r="G650" s="7"/>
      <c r="H650" s="7"/>
      <c r="I650" s="7"/>
      <c r="J650" s="7"/>
      <c r="K650" s="7"/>
      <c r="L650" s="7"/>
      <c r="M650" s="7"/>
      <c r="N650" s="7"/>
      <c r="O650" s="7"/>
      <c r="P650" s="7"/>
      <c r="Q650" s="7"/>
      <c r="R650" s="7"/>
    </row>
    <row r="651" spans="5:18" ht="14.25" customHeight="1">
      <c r="E651" s="17"/>
      <c r="F651" s="7"/>
      <c r="G651" s="7"/>
      <c r="H651" s="7"/>
      <c r="I651" s="7"/>
      <c r="J651" s="7"/>
      <c r="K651" s="7"/>
      <c r="L651" s="7"/>
      <c r="M651" s="7"/>
      <c r="N651" s="7"/>
      <c r="O651" s="7"/>
      <c r="P651" s="7"/>
      <c r="Q651" s="7"/>
      <c r="R651" s="7"/>
    </row>
    <row r="652" spans="5:18" ht="14.25" customHeight="1">
      <c r="E652" s="17"/>
      <c r="F652" s="7"/>
      <c r="G652" s="7"/>
      <c r="H652" s="7"/>
      <c r="I652" s="7"/>
      <c r="J652" s="7"/>
      <c r="K652" s="7"/>
      <c r="L652" s="7"/>
      <c r="M652" s="7"/>
      <c r="N652" s="7"/>
      <c r="O652" s="7"/>
      <c r="P652" s="7"/>
      <c r="Q652" s="7"/>
      <c r="R652" s="7"/>
    </row>
    <row r="653" spans="5:18" ht="14.25" customHeight="1">
      <c r="E653" s="17"/>
      <c r="F653" s="7"/>
      <c r="G653" s="7"/>
      <c r="H653" s="7"/>
      <c r="I653" s="7"/>
      <c r="J653" s="7"/>
      <c r="K653" s="7"/>
      <c r="L653" s="7"/>
      <c r="M653" s="7"/>
      <c r="N653" s="7"/>
      <c r="O653" s="7"/>
      <c r="P653" s="7"/>
      <c r="Q653" s="7"/>
      <c r="R653" s="7"/>
    </row>
    <row r="654" spans="5:18" ht="14.25" customHeight="1">
      <c r="E654" s="17"/>
      <c r="F654" s="7"/>
      <c r="G654" s="7"/>
      <c r="H654" s="7"/>
      <c r="I654" s="7"/>
      <c r="J654" s="7"/>
      <c r="K654" s="7"/>
      <c r="L654" s="7"/>
      <c r="M654" s="7"/>
      <c r="N654" s="7"/>
      <c r="O654" s="7"/>
      <c r="P654" s="7"/>
      <c r="Q654" s="7"/>
      <c r="R654" s="7"/>
    </row>
    <row r="655" spans="5:18" ht="14.25" customHeight="1">
      <c r="E655" s="17"/>
      <c r="F655" s="7"/>
      <c r="G655" s="7"/>
      <c r="H655" s="7"/>
      <c r="I655" s="7"/>
      <c r="J655" s="7"/>
      <c r="K655" s="7"/>
      <c r="L655" s="7"/>
      <c r="M655" s="7"/>
      <c r="N655" s="7"/>
      <c r="O655" s="7"/>
      <c r="P655" s="7"/>
      <c r="Q655" s="7"/>
      <c r="R655" s="7"/>
    </row>
    <row r="656" spans="5:18" ht="14.25" customHeight="1">
      <c r="E656" s="17"/>
      <c r="F656" s="7"/>
      <c r="G656" s="7"/>
      <c r="H656" s="7"/>
      <c r="I656" s="7"/>
      <c r="J656" s="7"/>
      <c r="K656" s="7"/>
      <c r="L656" s="7"/>
      <c r="M656" s="7"/>
      <c r="N656" s="7"/>
      <c r="O656" s="7"/>
      <c r="P656" s="7"/>
      <c r="Q656" s="7"/>
      <c r="R656" s="7"/>
    </row>
    <row r="657" spans="5:18" ht="14.25" customHeight="1">
      <c r="E657" s="17"/>
      <c r="F657" s="7"/>
      <c r="G657" s="7"/>
      <c r="H657" s="7"/>
      <c r="I657" s="7"/>
      <c r="J657" s="7"/>
      <c r="K657" s="7"/>
      <c r="L657" s="7"/>
      <c r="M657" s="7"/>
      <c r="N657" s="7"/>
      <c r="O657" s="7"/>
      <c r="P657" s="7"/>
      <c r="Q657" s="7"/>
      <c r="R657" s="7"/>
    </row>
    <row r="658" spans="5:18" ht="14.25" customHeight="1">
      <c r="E658" s="17"/>
      <c r="F658" s="7"/>
      <c r="G658" s="7"/>
      <c r="H658" s="7"/>
      <c r="I658" s="7"/>
      <c r="J658" s="7"/>
      <c r="K658" s="7"/>
      <c r="L658" s="7"/>
      <c r="M658" s="7"/>
      <c r="N658" s="7"/>
      <c r="O658" s="7"/>
      <c r="P658" s="7"/>
      <c r="Q658" s="7"/>
      <c r="R658" s="7"/>
    </row>
    <row r="659" spans="5:18" ht="14.25" customHeight="1">
      <c r="E659" s="17"/>
      <c r="F659" s="7"/>
      <c r="G659" s="7"/>
      <c r="H659" s="7"/>
      <c r="I659" s="7"/>
      <c r="J659" s="7"/>
      <c r="K659" s="7"/>
      <c r="L659" s="7"/>
      <c r="M659" s="7"/>
      <c r="N659" s="7"/>
      <c r="O659" s="7"/>
      <c r="P659" s="7"/>
      <c r="Q659" s="7"/>
      <c r="R659" s="7"/>
    </row>
    <row r="660" spans="5:18" ht="14.25" customHeight="1">
      <c r="E660" s="17"/>
      <c r="F660" s="7"/>
      <c r="G660" s="7"/>
      <c r="H660" s="7"/>
      <c r="I660" s="7"/>
      <c r="J660" s="7"/>
      <c r="K660" s="7"/>
      <c r="L660" s="7"/>
      <c r="M660" s="7"/>
      <c r="N660" s="7"/>
      <c r="O660" s="7"/>
      <c r="P660" s="7"/>
      <c r="Q660" s="7"/>
      <c r="R660" s="7"/>
    </row>
    <row r="661" spans="5:18" ht="14.25" customHeight="1">
      <c r="E661" s="17"/>
      <c r="F661" s="7"/>
      <c r="G661" s="7"/>
      <c r="H661" s="7"/>
      <c r="I661" s="7"/>
      <c r="J661" s="7"/>
      <c r="K661" s="7"/>
      <c r="L661" s="7"/>
      <c r="M661" s="7"/>
      <c r="N661" s="7"/>
      <c r="O661" s="7"/>
      <c r="P661" s="7"/>
      <c r="Q661" s="7"/>
      <c r="R661" s="7"/>
    </row>
    <row r="662" spans="5:18" ht="14.25" customHeight="1">
      <c r="E662" s="17"/>
      <c r="F662" s="7"/>
      <c r="G662" s="7"/>
      <c r="H662" s="7"/>
      <c r="I662" s="7"/>
      <c r="J662" s="7"/>
      <c r="K662" s="7"/>
      <c r="L662" s="7"/>
      <c r="M662" s="7"/>
      <c r="N662" s="7"/>
      <c r="O662" s="7"/>
      <c r="P662" s="7"/>
      <c r="Q662" s="7"/>
      <c r="R662" s="7"/>
    </row>
    <row r="663" spans="5:18" ht="14.25" customHeight="1">
      <c r="E663" s="17"/>
      <c r="F663" s="7"/>
      <c r="G663" s="7"/>
      <c r="H663" s="7"/>
      <c r="I663" s="7"/>
      <c r="J663" s="7"/>
      <c r="K663" s="7"/>
      <c r="L663" s="7"/>
      <c r="M663" s="7"/>
      <c r="N663" s="7"/>
      <c r="O663" s="7"/>
      <c r="P663" s="7"/>
      <c r="Q663" s="7"/>
      <c r="R663" s="7"/>
    </row>
    <row r="664" spans="5:18" ht="14.25" customHeight="1">
      <c r="E664" s="17"/>
      <c r="F664" s="7"/>
      <c r="G664" s="7"/>
      <c r="H664" s="7"/>
      <c r="I664" s="7"/>
      <c r="J664" s="7"/>
      <c r="K664" s="7"/>
      <c r="L664" s="7"/>
      <c r="M664" s="7"/>
      <c r="N664" s="7"/>
      <c r="O664" s="7"/>
      <c r="P664" s="7"/>
      <c r="Q664" s="7"/>
      <c r="R664" s="7"/>
    </row>
    <row r="665" spans="5:18" ht="14.25" customHeight="1">
      <c r="E665" s="17"/>
      <c r="F665" s="7"/>
      <c r="G665" s="7"/>
      <c r="H665" s="7"/>
      <c r="I665" s="7"/>
      <c r="J665" s="7"/>
      <c r="K665" s="7"/>
      <c r="L665" s="7"/>
      <c r="M665" s="7"/>
      <c r="N665" s="7"/>
      <c r="O665" s="7"/>
      <c r="P665" s="7"/>
      <c r="Q665" s="7"/>
      <c r="R665" s="7"/>
    </row>
    <row r="666" spans="5:18" ht="14.25" customHeight="1">
      <c r="E666" s="17"/>
      <c r="F666" s="7"/>
      <c r="G666" s="7"/>
      <c r="H666" s="7"/>
      <c r="I666" s="7"/>
      <c r="J666" s="7"/>
      <c r="K666" s="7"/>
      <c r="L666" s="7"/>
      <c r="M666" s="7"/>
      <c r="N666" s="7"/>
      <c r="O666" s="7"/>
      <c r="P666" s="7"/>
      <c r="Q666" s="7"/>
      <c r="R666" s="7"/>
    </row>
    <row r="667" spans="5:18" ht="14.25" customHeight="1">
      <c r="E667" s="17"/>
      <c r="F667" s="7"/>
      <c r="G667" s="7"/>
      <c r="H667" s="7"/>
      <c r="I667" s="7"/>
      <c r="J667" s="7"/>
      <c r="K667" s="7"/>
      <c r="L667" s="7"/>
      <c r="M667" s="7"/>
      <c r="N667" s="7"/>
      <c r="O667" s="7"/>
      <c r="P667" s="7"/>
      <c r="Q667" s="7"/>
      <c r="R667" s="7"/>
    </row>
    <row r="668" spans="5:18" ht="14.25" customHeight="1">
      <c r="E668" s="17"/>
      <c r="F668" s="7"/>
      <c r="G668" s="7"/>
      <c r="H668" s="7"/>
      <c r="I668" s="7"/>
      <c r="J668" s="7"/>
      <c r="K668" s="7"/>
      <c r="L668" s="7"/>
      <c r="M668" s="7"/>
      <c r="N668" s="7"/>
      <c r="O668" s="7"/>
      <c r="P668" s="7"/>
      <c r="Q668" s="7"/>
      <c r="R668" s="7"/>
    </row>
    <row r="669" spans="5:18" ht="14.25" customHeight="1">
      <c r="E669" s="17"/>
      <c r="F669" s="7"/>
      <c r="G669" s="7"/>
      <c r="H669" s="7"/>
      <c r="I669" s="7"/>
      <c r="J669" s="7"/>
      <c r="K669" s="7"/>
      <c r="L669" s="7"/>
      <c r="M669" s="7"/>
      <c r="N669" s="7"/>
      <c r="O669" s="7"/>
      <c r="P669" s="7"/>
      <c r="Q669" s="7"/>
      <c r="R669" s="7"/>
    </row>
    <row r="670" spans="5:18" ht="14.25" customHeight="1">
      <c r="E670" s="17"/>
      <c r="F670" s="7"/>
      <c r="G670" s="7"/>
      <c r="H670" s="7"/>
      <c r="I670" s="7"/>
      <c r="J670" s="7"/>
      <c r="K670" s="7"/>
      <c r="L670" s="7"/>
      <c r="M670" s="7"/>
      <c r="N670" s="7"/>
      <c r="O670" s="7"/>
      <c r="P670" s="7"/>
      <c r="Q670" s="7"/>
      <c r="R670" s="7"/>
    </row>
    <row r="671" spans="5:18" ht="14.25" customHeight="1">
      <c r="E671" s="17"/>
      <c r="F671" s="7"/>
      <c r="G671" s="7"/>
      <c r="H671" s="7"/>
      <c r="I671" s="7"/>
      <c r="J671" s="7"/>
      <c r="K671" s="7"/>
      <c r="L671" s="7"/>
      <c r="M671" s="7"/>
      <c r="N671" s="7"/>
      <c r="O671" s="7"/>
      <c r="P671" s="7"/>
      <c r="Q671" s="7"/>
      <c r="R671" s="7"/>
    </row>
    <row r="672" spans="5:18" ht="14.25" customHeight="1">
      <c r="E672" s="17"/>
      <c r="F672" s="7"/>
      <c r="G672" s="7"/>
      <c r="H672" s="7"/>
      <c r="I672" s="7"/>
      <c r="J672" s="7"/>
      <c r="K672" s="7"/>
      <c r="L672" s="7"/>
      <c r="M672" s="7"/>
      <c r="N672" s="7"/>
      <c r="O672" s="7"/>
      <c r="P672" s="7"/>
      <c r="Q672" s="7"/>
      <c r="R672" s="7"/>
    </row>
    <row r="673" spans="5:18" ht="14.25" customHeight="1">
      <c r="E673" s="17"/>
      <c r="F673" s="7"/>
      <c r="G673" s="7"/>
      <c r="H673" s="7"/>
      <c r="I673" s="7"/>
      <c r="J673" s="7"/>
      <c r="K673" s="7"/>
      <c r="L673" s="7"/>
      <c r="M673" s="7"/>
      <c r="N673" s="7"/>
      <c r="O673" s="7"/>
      <c r="P673" s="7"/>
      <c r="Q673" s="7"/>
      <c r="R673" s="7"/>
    </row>
    <row r="674" spans="5:18" ht="14.25" customHeight="1">
      <c r="E674" s="17"/>
      <c r="F674" s="7"/>
      <c r="G674" s="7"/>
      <c r="H674" s="7"/>
      <c r="I674" s="7"/>
      <c r="J674" s="7"/>
      <c r="K674" s="7"/>
      <c r="L674" s="7"/>
      <c r="M674" s="7"/>
      <c r="N674" s="7"/>
      <c r="O674" s="7"/>
      <c r="P674" s="7"/>
      <c r="Q674" s="7"/>
      <c r="R674" s="7"/>
    </row>
    <row r="675" spans="5:18" ht="14.25" customHeight="1">
      <c r="E675" s="17"/>
      <c r="F675" s="7"/>
      <c r="G675" s="7"/>
      <c r="H675" s="7"/>
      <c r="I675" s="7"/>
      <c r="J675" s="7"/>
      <c r="K675" s="7"/>
      <c r="L675" s="7"/>
      <c r="M675" s="7"/>
      <c r="N675" s="7"/>
      <c r="O675" s="7"/>
      <c r="P675" s="7"/>
      <c r="Q675" s="7"/>
      <c r="R675" s="7"/>
    </row>
    <row r="676" spans="5:18" ht="14.25" customHeight="1">
      <c r="E676" s="17"/>
      <c r="F676" s="7"/>
      <c r="G676" s="7"/>
      <c r="H676" s="7"/>
      <c r="I676" s="7"/>
      <c r="J676" s="7"/>
      <c r="K676" s="7"/>
      <c r="L676" s="7"/>
      <c r="M676" s="7"/>
      <c r="N676" s="7"/>
      <c r="O676" s="7"/>
      <c r="P676" s="7"/>
      <c r="Q676" s="7"/>
      <c r="R676" s="7"/>
    </row>
    <row r="677" spans="5:18" ht="14.25" customHeight="1">
      <c r="E677" s="17"/>
      <c r="F677" s="7"/>
      <c r="G677" s="7"/>
      <c r="H677" s="7"/>
      <c r="I677" s="7"/>
      <c r="J677" s="7"/>
      <c r="K677" s="7"/>
      <c r="L677" s="7"/>
      <c r="M677" s="7"/>
      <c r="N677" s="7"/>
      <c r="O677" s="7"/>
      <c r="P677" s="7"/>
      <c r="Q677" s="7"/>
      <c r="R677" s="7"/>
    </row>
    <row r="678" spans="5:18" ht="14.25" customHeight="1">
      <c r="E678" s="17"/>
      <c r="F678" s="7"/>
      <c r="G678" s="7"/>
      <c r="H678" s="7"/>
      <c r="I678" s="7"/>
      <c r="J678" s="7"/>
      <c r="K678" s="7"/>
      <c r="L678" s="7"/>
      <c r="M678" s="7"/>
      <c r="N678" s="7"/>
      <c r="O678" s="7"/>
      <c r="P678" s="7"/>
      <c r="Q678" s="7"/>
      <c r="R678" s="7"/>
    </row>
    <row r="679" spans="5:18" ht="14.25" customHeight="1">
      <c r="E679" s="17"/>
      <c r="F679" s="7"/>
      <c r="G679" s="7"/>
      <c r="H679" s="7"/>
      <c r="I679" s="7"/>
      <c r="J679" s="7"/>
      <c r="K679" s="7"/>
      <c r="L679" s="7"/>
      <c r="M679" s="7"/>
      <c r="N679" s="7"/>
      <c r="O679" s="7"/>
      <c r="P679" s="7"/>
      <c r="Q679" s="7"/>
      <c r="R679" s="7"/>
    </row>
    <row r="680" spans="5:18" ht="14.25" customHeight="1">
      <c r="E680" s="17"/>
      <c r="F680" s="7"/>
      <c r="G680" s="7"/>
      <c r="H680" s="7"/>
      <c r="I680" s="7"/>
      <c r="J680" s="7"/>
      <c r="K680" s="7"/>
      <c r="L680" s="7"/>
      <c r="M680" s="7"/>
      <c r="N680" s="7"/>
      <c r="O680" s="7"/>
      <c r="P680" s="7"/>
      <c r="Q680" s="7"/>
      <c r="R680" s="7"/>
    </row>
    <row r="681" spans="5:18" ht="14.25" customHeight="1">
      <c r="E681" s="17"/>
      <c r="F681" s="7"/>
      <c r="G681" s="7"/>
      <c r="H681" s="7"/>
      <c r="I681" s="7"/>
      <c r="J681" s="7"/>
      <c r="K681" s="7"/>
      <c r="L681" s="7"/>
      <c r="M681" s="7"/>
      <c r="N681" s="7"/>
      <c r="O681" s="7"/>
      <c r="P681" s="7"/>
      <c r="Q681" s="7"/>
      <c r="R681" s="7"/>
    </row>
    <row r="682" spans="5:18" ht="14.25" customHeight="1">
      <c r="E682" s="17"/>
      <c r="F682" s="7"/>
      <c r="G682" s="7"/>
      <c r="H682" s="7"/>
      <c r="I682" s="7"/>
      <c r="J682" s="7"/>
      <c r="K682" s="7"/>
      <c r="L682" s="7"/>
      <c r="M682" s="7"/>
      <c r="N682" s="7"/>
      <c r="O682" s="7"/>
      <c r="P682" s="7"/>
      <c r="Q682" s="7"/>
      <c r="R682" s="7"/>
    </row>
    <row r="683" spans="5:18" ht="14.25" customHeight="1">
      <c r="E683" s="17"/>
      <c r="F683" s="7"/>
      <c r="G683" s="7"/>
      <c r="H683" s="7"/>
      <c r="I683" s="7"/>
      <c r="J683" s="7"/>
      <c r="K683" s="7"/>
      <c r="L683" s="7"/>
      <c r="M683" s="7"/>
      <c r="N683" s="7"/>
      <c r="O683" s="7"/>
      <c r="P683" s="7"/>
      <c r="Q683" s="7"/>
      <c r="R683" s="7"/>
    </row>
    <row r="684" spans="5:18" ht="14.25" customHeight="1">
      <c r="E684" s="17"/>
      <c r="F684" s="7"/>
      <c r="G684" s="7"/>
      <c r="H684" s="7"/>
      <c r="I684" s="7"/>
      <c r="J684" s="7"/>
      <c r="K684" s="7"/>
      <c r="L684" s="7"/>
      <c r="M684" s="7"/>
      <c r="N684" s="7"/>
      <c r="O684" s="7"/>
      <c r="P684" s="7"/>
      <c r="Q684" s="7"/>
      <c r="R684" s="7"/>
    </row>
    <row r="685" spans="5:18" ht="14.25" customHeight="1">
      <c r="E685" s="17"/>
      <c r="F685" s="7"/>
      <c r="G685" s="7"/>
      <c r="H685" s="7"/>
      <c r="I685" s="7"/>
      <c r="J685" s="7"/>
      <c r="K685" s="7"/>
      <c r="L685" s="7"/>
      <c r="M685" s="7"/>
      <c r="N685" s="7"/>
      <c r="O685" s="7"/>
      <c r="P685" s="7"/>
      <c r="Q685" s="7"/>
      <c r="R685" s="7"/>
    </row>
    <row r="686" spans="5:18" ht="14.25" customHeight="1">
      <c r="E686" s="17"/>
      <c r="F686" s="7"/>
      <c r="G686" s="7"/>
      <c r="H686" s="7"/>
      <c r="I686" s="7"/>
      <c r="J686" s="7"/>
      <c r="K686" s="7"/>
      <c r="L686" s="7"/>
      <c r="M686" s="7"/>
      <c r="N686" s="7"/>
      <c r="O686" s="7"/>
      <c r="P686" s="7"/>
      <c r="Q686" s="7"/>
      <c r="R686" s="7"/>
    </row>
    <row r="687" spans="5:18" ht="14.25" customHeight="1">
      <c r="E687" s="17"/>
      <c r="F687" s="7"/>
      <c r="G687" s="7"/>
      <c r="H687" s="7"/>
      <c r="I687" s="7"/>
      <c r="J687" s="7"/>
      <c r="K687" s="7"/>
      <c r="L687" s="7"/>
      <c r="M687" s="7"/>
      <c r="N687" s="7"/>
      <c r="O687" s="7"/>
      <c r="P687" s="7"/>
      <c r="Q687" s="7"/>
      <c r="R687" s="7"/>
    </row>
    <row r="688" spans="5:18" ht="14.25" customHeight="1">
      <c r="E688" s="17"/>
      <c r="F688" s="7"/>
      <c r="G688" s="7"/>
      <c r="H688" s="7"/>
      <c r="I688" s="7"/>
      <c r="J688" s="7"/>
      <c r="K688" s="7"/>
      <c r="L688" s="7"/>
      <c r="M688" s="7"/>
      <c r="N688" s="7"/>
      <c r="O688" s="7"/>
      <c r="P688" s="7"/>
      <c r="Q688" s="7"/>
      <c r="R688" s="7"/>
    </row>
    <row r="689" spans="5:18" ht="14.25" customHeight="1">
      <c r="E689" s="17"/>
      <c r="F689" s="7"/>
      <c r="G689" s="7"/>
      <c r="H689" s="7"/>
      <c r="I689" s="7"/>
      <c r="J689" s="7"/>
      <c r="K689" s="7"/>
      <c r="L689" s="7"/>
      <c r="M689" s="7"/>
      <c r="N689" s="7"/>
      <c r="O689" s="7"/>
      <c r="P689" s="7"/>
      <c r="Q689" s="7"/>
      <c r="R689" s="7"/>
    </row>
    <row r="690" spans="5:18" ht="14.25" customHeight="1">
      <c r="E690" s="17"/>
      <c r="F690" s="7"/>
      <c r="G690" s="7"/>
      <c r="H690" s="7"/>
      <c r="I690" s="7"/>
      <c r="J690" s="7"/>
      <c r="K690" s="7"/>
      <c r="L690" s="7"/>
      <c r="M690" s="7"/>
      <c r="N690" s="7"/>
      <c r="O690" s="7"/>
      <c r="P690" s="7"/>
      <c r="Q690" s="7"/>
      <c r="R690" s="7"/>
    </row>
    <row r="691" spans="5:18" ht="14.25" customHeight="1">
      <c r="E691" s="17"/>
      <c r="F691" s="7"/>
      <c r="G691" s="7"/>
      <c r="H691" s="7"/>
      <c r="I691" s="7"/>
      <c r="J691" s="7"/>
      <c r="K691" s="7"/>
      <c r="L691" s="7"/>
      <c r="M691" s="7"/>
      <c r="N691" s="7"/>
      <c r="O691" s="7"/>
      <c r="P691" s="7"/>
      <c r="Q691" s="7"/>
      <c r="R691" s="7"/>
    </row>
    <row r="692" spans="5:18" ht="14.25" customHeight="1">
      <c r="E692" s="17"/>
      <c r="F692" s="7"/>
      <c r="G692" s="7"/>
      <c r="H692" s="7"/>
      <c r="I692" s="7"/>
      <c r="J692" s="7"/>
      <c r="K692" s="7"/>
      <c r="L692" s="7"/>
      <c r="M692" s="7"/>
      <c r="N692" s="7"/>
      <c r="O692" s="7"/>
      <c r="P692" s="7"/>
      <c r="Q692" s="7"/>
      <c r="R692" s="7"/>
    </row>
    <row r="693" spans="5:18" ht="14.25" customHeight="1">
      <c r="E693" s="17"/>
      <c r="F693" s="7"/>
      <c r="G693" s="7"/>
      <c r="H693" s="7"/>
      <c r="I693" s="7"/>
      <c r="J693" s="7"/>
      <c r="K693" s="7"/>
      <c r="L693" s="7"/>
      <c r="M693" s="7"/>
      <c r="N693" s="7"/>
      <c r="O693" s="7"/>
      <c r="P693" s="7"/>
      <c r="Q693" s="7"/>
      <c r="R693" s="7"/>
    </row>
    <row r="694" spans="5:18" ht="14.25" customHeight="1">
      <c r="E694" s="17"/>
      <c r="F694" s="7"/>
      <c r="G694" s="7"/>
      <c r="H694" s="7"/>
      <c r="I694" s="7"/>
      <c r="J694" s="7"/>
      <c r="K694" s="7"/>
      <c r="L694" s="7"/>
      <c r="M694" s="7"/>
      <c r="N694" s="7"/>
      <c r="O694" s="7"/>
      <c r="P694" s="7"/>
      <c r="Q694" s="7"/>
      <c r="R694" s="7"/>
    </row>
    <row r="695" spans="5:18" ht="14.25" customHeight="1">
      <c r="E695" s="17"/>
      <c r="F695" s="7"/>
      <c r="G695" s="7"/>
      <c r="H695" s="7"/>
      <c r="I695" s="7"/>
      <c r="J695" s="7"/>
      <c r="K695" s="7"/>
      <c r="L695" s="7"/>
      <c r="M695" s="7"/>
      <c r="N695" s="7"/>
      <c r="O695" s="7"/>
      <c r="P695" s="7"/>
      <c r="Q695" s="7"/>
      <c r="R695" s="7"/>
    </row>
    <row r="696" spans="5:18" ht="14.25" customHeight="1">
      <c r="E696" s="17"/>
      <c r="F696" s="7"/>
      <c r="G696" s="7"/>
      <c r="H696" s="7"/>
      <c r="I696" s="7"/>
      <c r="J696" s="7"/>
      <c r="K696" s="7"/>
      <c r="L696" s="7"/>
      <c r="M696" s="7"/>
      <c r="N696" s="7"/>
      <c r="O696" s="7"/>
      <c r="P696" s="7"/>
      <c r="Q696" s="7"/>
      <c r="R696" s="7"/>
    </row>
    <row r="697" spans="5:18" ht="14.25" customHeight="1">
      <c r="E697" s="17"/>
      <c r="F697" s="7"/>
      <c r="G697" s="7"/>
      <c r="H697" s="7"/>
      <c r="I697" s="7"/>
      <c r="J697" s="7"/>
      <c r="K697" s="7"/>
      <c r="L697" s="7"/>
      <c r="M697" s="7"/>
      <c r="N697" s="7"/>
      <c r="O697" s="7"/>
      <c r="P697" s="7"/>
      <c r="Q697" s="7"/>
      <c r="R697" s="7"/>
    </row>
    <row r="698" spans="5:18" ht="14.25" customHeight="1">
      <c r="E698" s="17"/>
      <c r="F698" s="7"/>
      <c r="G698" s="7"/>
      <c r="H698" s="7"/>
      <c r="I698" s="7"/>
      <c r="J698" s="7"/>
      <c r="K698" s="7"/>
      <c r="L698" s="7"/>
      <c r="M698" s="7"/>
      <c r="N698" s="7"/>
      <c r="O698" s="7"/>
      <c r="P698" s="7"/>
      <c r="Q698" s="7"/>
      <c r="R698" s="7"/>
    </row>
    <row r="699" spans="5:18" ht="14.25" customHeight="1">
      <c r="E699" s="17"/>
      <c r="F699" s="7"/>
      <c r="G699" s="7"/>
      <c r="H699" s="7"/>
      <c r="I699" s="7"/>
      <c r="J699" s="7"/>
      <c r="K699" s="7"/>
      <c r="L699" s="7"/>
      <c r="M699" s="7"/>
      <c r="N699" s="7"/>
      <c r="O699" s="7"/>
      <c r="P699" s="7"/>
      <c r="Q699" s="7"/>
      <c r="R699" s="7"/>
    </row>
    <row r="700" spans="5:18" ht="14.25" customHeight="1">
      <c r="E700" s="17"/>
      <c r="F700" s="7"/>
      <c r="G700" s="7"/>
      <c r="H700" s="7"/>
      <c r="I700" s="7"/>
      <c r="J700" s="7"/>
      <c r="K700" s="7"/>
      <c r="L700" s="7"/>
      <c r="M700" s="7"/>
      <c r="N700" s="7"/>
      <c r="O700" s="7"/>
      <c r="P700" s="7"/>
      <c r="Q700" s="7"/>
      <c r="R700" s="7"/>
    </row>
    <row r="701" spans="5:18" ht="14.25" customHeight="1">
      <c r="E701" s="17"/>
      <c r="F701" s="7"/>
      <c r="G701" s="7"/>
      <c r="H701" s="7"/>
      <c r="I701" s="7"/>
      <c r="J701" s="7"/>
      <c r="K701" s="7"/>
      <c r="L701" s="7"/>
      <c r="M701" s="7"/>
      <c r="N701" s="7"/>
      <c r="O701" s="7"/>
      <c r="P701" s="7"/>
      <c r="Q701" s="7"/>
      <c r="R701" s="7"/>
    </row>
    <row r="702" spans="5:18" ht="14.25" customHeight="1">
      <c r="E702" s="17"/>
      <c r="F702" s="7"/>
      <c r="G702" s="7"/>
      <c r="H702" s="7"/>
      <c r="I702" s="7"/>
      <c r="J702" s="7"/>
      <c r="K702" s="7"/>
      <c r="L702" s="7"/>
      <c r="M702" s="7"/>
      <c r="N702" s="7"/>
      <c r="O702" s="7"/>
      <c r="P702" s="7"/>
      <c r="Q702" s="7"/>
      <c r="R702" s="7"/>
    </row>
    <row r="703" spans="5:18" ht="14.25" customHeight="1">
      <c r="E703" s="17"/>
      <c r="F703" s="7"/>
      <c r="G703" s="7"/>
      <c r="H703" s="7"/>
      <c r="I703" s="7"/>
      <c r="J703" s="7"/>
      <c r="K703" s="7"/>
      <c r="L703" s="7"/>
      <c r="M703" s="7"/>
      <c r="N703" s="7"/>
      <c r="O703" s="7"/>
      <c r="P703" s="7"/>
      <c r="Q703" s="7"/>
      <c r="R703" s="7"/>
    </row>
    <row r="704" spans="5:18" ht="14.25" customHeight="1">
      <c r="E704" s="17"/>
      <c r="F704" s="7"/>
      <c r="G704" s="7"/>
      <c r="H704" s="7"/>
      <c r="I704" s="7"/>
      <c r="J704" s="7"/>
      <c r="K704" s="7"/>
      <c r="L704" s="7"/>
      <c r="M704" s="7"/>
      <c r="N704" s="7"/>
      <c r="O704" s="7"/>
      <c r="P704" s="7"/>
      <c r="Q704" s="7"/>
      <c r="R704" s="7"/>
    </row>
    <row r="705" spans="5:18" ht="14.25" customHeight="1">
      <c r="E705" s="17"/>
      <c r="F705" s="7"/>
      <c r="G705" s="7"/>
      <c r="H705" s="7"/>
      <c r="I705" s="7"/>
      <c r="J705" s="7"/>
      <c r="K705" s="7"/>
      <c r="L705" s="7"/>
      <c r="M705" s="7"/>
      <c r="N705" s="7"/>
      <c r="O705" s="7"/>
      <c r="P705" s="7"/>
      <c r="Q705" s="7"/>
      <c r="R705" s="7"/>
    </row>
    <row r="706" spans="5:18" ht="14.25" customHeight="1">
      <c r="E706" s="17"/>
      <c r="F706" s="7"/>
      <c r="G706" s="7"/>
      <c r="H706" s="7"/>
      <c r="I706" s="7"/>
      <c r="J706" s="7"/>
      <c r="K706" s="7"/>
      <c r="L706" s="7"/>
      <c r="M706" s="7"/>
      <c r="N706" s="7"/>
      <c r="O706" s="7"/>
      <c r="P706" s="7"/>
      <c r="Q706" s="7"/>
      <c r="R706" s="7"/>
    </row>
    <row r="707" spans="5:18" ht="14.25" customHeight="1">
      <c r="E707" s="17"/>
      <c r="F707" s="7"/>
      <c r="G707" s="7"/>
      <c r="H707" s="7"/>
      <c r="I707" s="7"/>
      <c r="J707" s="7"/>
      <c r="K707" s="7"/>
      <c r="L707" s="7"/>
      <c r="M707" s="7"/>
      <c r="N707" s="7"/>
      <c r="O707" s="7"/>
      <c r="P707" s="7"/>
      <c r="Q707" s="7"/>
      <c r="R707" s="7"/>
    </row>
    <row r="708" spans="5:18" ht="14.25" customHeight="1">
      <c r="E708" s="17"/>
      <c r="F708" s="7"/>
      <c r="G708" s="7"/>
      <c r="H708" s="7"/>
      <c r="I708" s="7"/>
      <c r="J708" s="7"/>
      <c r="K708" s="7"/>
      <c r="L708" s="7"/>
      <c r="M708" s="7"/>
      <c r="N708" s="7"/>
      <c r="O708" s="7"/>
      <c r="P708" s="7"/>
      <c r="Q708" s="7"/>
      <c r="R708" s="7"/>
    </row>
    <row r="709" spans="5:18" ht="14.25" customHeight="1">
      <c r="E709" s="17"/>
      <c r="F709" s="7"/>
      <c r="G709" s="7"/>
      <c r="H709" s="7"/>
      <c r="I709" s="7"/>
      <c r="J709" s="7"/>
      <c r="K709" s="7"/>
      <c r="L709" s="7"/>
      <c r="M709" s="7"/>
      <c r="N709" s="7"/>
      <c r="O709" s="7"/>
      <c r="P709" s="7"/>
      <c r="Q709" s="7"/>
      <c r="R709" s="7"/>
    </row>
    <row r="710" spans="5:18" ht="14.25" customHeight="1">
      <c r="E710" s="17"/>
      <c r="F710" s="7"/>
      <c r="G710" s="7"/>
      <c r="H710" s="7"/>
      <c r="I710" s="7"/>
      <c r="J710" s="7"/>
      <c r="K710" s="7"/>
      <c r="L710" s="7"/>
      <c r="M710" s="7"/>
      <c r="N710" s="7"/>
      <c r="O710" s="7"/>
      <c r="P710" s="7"/>
      <c r="Q710" s="7"/>
      <c r="R710" s="7"/>
    </row>
    <row r="711" spans="5:18" ht="14.25" customHeight="1">
      <c r="E711" s="17"/>
      <c r="F711" s="7"/>
      <c r="G711" s="7"/>
      <c r="H711" s="7"/>
      <c r="I711" s="7"/>
      <c r="J711" s="7"/>
      <c r="K711" s="7"/>
      <c r="L711" s="7"/>
      <c r="M711" s="7"/>
      <c r="N711" s="7"/>
      <c r="O711" s="7"/>
      <c r="P711" s="7"/>
      <c r="Q711" s="7"/>
      <c r="R711" s="7"/>
    </row>
    <row r="712" spans="5:18" ht="14.25" customHeight="1">
      <c r="E712" s="17"/>
      <c r="F712" s="7"/>
      <c r="G712" s="7"/>
      <c r="H712" s="7"/>
      <c r="I712" s="7"/>
      <c r="J712" s="7"/>
      <c r="K712" s="7"/>
      <c r="L712" s="7"/>
      <c r="M712" s="7"/>
      <c r="N712" s="7"/>
      <c r="O712" s="7"/>
      <c r="P712" s="7"/>
      <c r="Q712" s="7"/>
      <c r="R712" s="7"/>
    </row>
    <row r="713" spans="5:18" ht="14.25" customHeight="1">
      <c r="E713" s="17"/>
      <c r="F713" s="7"/>
      <c r="G713" s="7"/>
      <c r="H713" s="7"/>
      <c r="I713" s="7"/>
      <c r="J713" s="7"/>
      <c r="K713" s="7"/>
      <c r="L713" s="7"/>
      <c r="M713" s="7"/>
      <c r="N713" s="7"/>
      <c r="O713" s="7"/>
      <c r="P713" s="7"/>
      <c r="Q713" s="7"/>
      <c r="R713" s="7"/>
    </row>
    <row r="714" spans="5:18" ht="14.25" customHeight="1">
      <c r="E714" s="17"/>
      <c r="F714" s="7"/>
      <c r="G714" s="7"/>
      <c r="H714" s="7"/>
      <c r="I714" s="7"/>
      <c r="J714" s="7"/>
      <c r="K714" s="7"/>
      <c r="L714" s="7"/>
      <c r="M714" s="7"/>
      <c r="N714" s="7"/>
      <c r="O714" s="7"/>
      <c r="P714" s="7"/>
      <c r="Q714" s="7"/>
      <c r="R714" s="7"/>
    </row>
    <row r="715" spans="5:18" ht="14.25" customHeight="1">
      <c r="E715" s="17"/>
      <c r="F715" s="7"/>
      <c r="G715" s="7"/>
      <c r="H715" s="7"/>
      <c r="I715" s="7"/>
      <c r="J715" s="7"/>
      <c r="K715" s="7"/>
      <c r="L715" s="7"/>
      <c r="M715" s="7"/>
      <c r="N715" s="7"/>
      <c r="O715" s="7"/>
      <c r="P715" s="7"/>
      <c r="Q715" s="7"/>
      <c r="R715" s="7"/>
    </row>
    <row r="716" spans="5:18" ht="14.25" customHeight="1">
      <c r="E716" s="17"/>
      <c r="F716" s="7"/>
      <c r="G716" s="7"/>
      <c r="H716" s="7"/>
      <c r="I716" s="7"/>
      <c r="J716" s="7"/>
      <c r="K716" s="7"/>
      <c r="L716" s="7"/>
      <c r="M716" s="7"/>
      <c r="N716" s="7"/>
      <c r="O716" s="7"/>
      <c r="P716" s="7"/>
      <c r="Q716" s="7"/>
      <c r="R716" s="7"/>
    </row>
    <row r="717" spans="5:18" ht="14.25" customHeight="1">
      <c r="E717" s="17"/>
      <c r="F717" s="7"/>
      <c r="G717" s="7"/>
      <c r="H717" s="7"/>
      <c r="I717" s="7"/>
      <c r="J717" s="7"/>
      <c r="K717" s="7"/>
      <c r="L717" s="7"/>
      <c r="M717" s="7"/>
      <c r="N717" s="7"/>
      <c r="O717" s="7"/>
      <c r="P717" s="7"/>
      <c r="Q717" s="7"/>
      <c r="R717" s="7"/>
    </row>
    <row r="718" spans="5:18" ht="14.25" customHeight="1">
      <c r="E718" s="17"/>
      <c r="F718" s="7"/>
      <c r="G718" s="7"/>
      <c r="H718" s="7"/>
      <c r="I718" s="7"/>
      <c r="J718" s="7"/>
      <c r="K718" s="7"/>
      <c r="L718" s="7"/>
      <c r="M718" s="7"/>
      <c r="N718" s="7"/>
      <c r="O718" s="7"/>
      <c r="P718" s="7"/>
      <c r="Q718" s="7"/>
      <c r="R718" s="7"/>
    </row>
    <row r="719" spans="5:18" ht="14.25" customHeight="1">
      <c r="E719" s="17"/>
      <c r="F719" s="7"/>
      <c r="G719" s="7"/>
      <c r="H719" s="7"/>
      <c r="I719" s="7"/>
      <c r="J719" s="7"/>
      <c r="K719" s="7"/>
      <c r="L719" s="7"/>
      <c r="M719" s="7"/>
      <c r="N719" s="7"/>
      <c r="O719" s="7"/>
      <c r="P719" s="7"/>
      <c r="Q719" s="7"/>
      <c r="R719" s="7"/>
    </row>
    <row r="720" spans="5:18" ht="14.25" customHeight="1">
      <c r="E720" s="17"/>
      <c r="F720" s="7"/>
      <c r="G720" s="7"/>
      <c r="H720" s="7"/>
      <c r="I720" s="7"/>
      <c r="J720" s="7"/>
      <c r="K720" s="7"/>
      <c r="L720" s="7"/>
      <c r="M720" s="7"/>
      <c r="N720" s="7"/>
      <c r="O720" s="7"/>
      <c r="P720" s="7"/>
      <c r="Q720" s="7"/>
      <c r="R720" s="7"/>
    </row>
    <row r="721" spans="5:18" ht="14.25" customHeight="1">
      <c r="E721" s="17"/>
      <c r="F721" s="7"/>
      <c r="G721" s="7"/>
      <c r="H721" s="7"/>
      <c r="I721" s="7"/>
      <c r="J721" s="7"/>
      <c r="K721" s="7"/>
      <c r="L721" s="7"/>
      <c r="M721" s="7"/>
      <c r="N721" s="7"/>
      <c r="O721" s="7"/>
      <c r="P721" s="7"/>
      <c r="Q721" s="7"/>
      <c r="R721" s="7"/>
    </row>
    <row r="722" spans="5:18" ht="14.25" customHeight="1">
      <c r="E722" s="17"/>
      <c r="F722" s="7"/>
      <c r="G722" s="7"/>
      <c r="H722" s="7"/>
      <c r="I722" s="7"/>
      <c r="J722" s="7"/>
      <c r="K722" s="7"/>
      <c r="L722" s="7"/>
      <c r="M722" s="7"/>
      <c r="N722" s="7"/>
      <c r="O722" s="7"/>
      <c r="P722" s="7"/>
      <c r="Q722" s="7"/>
      <c r="R722" s="7"/>
    </row>
    <row r="723" spans="5:18" ht="14.25" customHeight="1">
      <c r="E723" s="17"/>
      <c r="F723" s="7"/>
      <c r="G723" s="7"/>
      <c r="H723" s="7"/>
      <c r="I723" s="7"/>
      <c r="J723" s="7"/>
      <c r="K723" s="7"/>
      <c r="L723" s="7"/>
      <c r="M723" s="7"/>
      <c r="N723" s="7"/>
      <c r="O723" s="7"/>
      <c r="P723" s="7"/>
      <c r="Q723" s="7"/>
      <c r="R723" s="7"/>
    </row>
    <row r="724" spans="5:18" ht="14.25" customHeight="1">
      <c r="E724" s="17"/>
      <c r="F724" s="7"/>
      <c r="G724" s="7"/>
      <c r="H724" s="7"/>
      <c r="I724" s="7"/>
      <c r="J724" s="7"/>
      <c r="K724" s="7"/>
      <c r="L724" s="7"/>
      <c r="M724" s="7"/>
      <c r="N724" s="7"/>
      <c r="O724" s="7"/>
      <c r="P724" s="7"/>
      <c r="Q724" s="7"/>
      <c r="R724" s="7"/>
    </row>
    <row r="725" spans="5:18" ht="14.25" customHeight="1">
      <c r="E725" s="17"/>
      <c r="F725" s="7"/>
      <c r="G725" s="7"/>
      <c r="H725" s="7"/>
      <c r="I725" s="7"/>
      <c r="J725" s="7"/>
      <c r="K725" s="7"/>
      <c r="L725" s="7"/>
      <c r="M725" s="7"/>
      <c r="N725" s="7"/>
      <c r="O725" s="7"/>
      <c r="P725" s="7"/>
      <c r="Q725" s="7"/>
      <c r="R725" s="7"/>
    </row>
    <row r="726" spans="5:18" ht="14.25" customHeight="1">
      <c r="E726" s="17"/>
      <c r="F726" s="7"/>
      <c r="G726" s="7"/>
      <c r="H726" s="7"/>
      <c r="I726" s="7"/>
      <c r="J726" s="7"/>
      <c r="K726" s="7"/>
      <c r="L726" s="7"/>
      <c r="M726" s="7"/>
      <c r="N726" s="7"/>
      <c r="O726" s="7"/>
      <c r="P726" s="7"/>
      <c r="Q726" s="7"/>
      <c r="R726" s="7"/>
    </row>
    <row r="727" spans="5:18" ht="14.25" customHeight="1">
      <c r="E727" s="17"/>
      <c r="F727" s="7"/>
      <c r="G727" s="7"/>
      <c r="H727" s="7"/>
      <c r="I727" s="7"/>
      <c r="J727" s="7"/>
      <c r="K727" s="7"/>
      <c r="L727" s="7"/>
      <c r="M727" s="7"/>
      <c r="N727" s="7"/>
      <c r="O727" s="7"/>
      <c r="P727" s="7"/>
      <c r="Q727" s="7"/>
      <c r="R727" s="7"/>
    </row>
    <row r="728" spans="5:18" ht="14.25" customHeight="1">
      <c r="E728" s="17"/>
      <c r="F728" s="7"/>
      <c r="G728" s="7"/>
      <c r="H728" s="7"/>
      <c r="I728" s="7"/>
      <c r="J728" s="7"/>
      <c r="K728" s="7"/>
      <c r="L728" s="7"/>
      <c r="M728" s="7"/>
      <c r="N728" s="7"/>
      <c r="O728" s="7"/>
      <c r="P728" s="7"/>
      <c r="Q728" s="7"/>
      <c r="R728" s="7"/>
    </row>
    <row r="729" spans="5:18" ht="14.25" customHeight="1">
      <c r="E729" s="17"/>
      <c r="F729" s="7"/>
      <c r="G729" s="7"/>
      <c r="H729" s="7"/>
      <c r="I729" s="7"/>
      <c r="J729" s="7"/>
      <c r="K729" s="7"/>
      <c r="L729" s="7"/>
      <c r="M729" s="7"/>
      <c r="N729" s="7"/>
      <c r="O729" s="7"/>
      <c r="P729" s="7"/>
      <c r="Q729" s="7"/>
      <c r="R729" s="7"/>
    </row>
    <row r="730" spans="5:18" ht="14.25" customHeight="1">
      <c r="E730" s="17"/>
      <c r="F730" s="7"/>
      <c r="G730" s="7"/>
      <c r="H730" s="7"/>
      <c r="I730" s="7"/>
      <c r="J730" s="7"/>
      <c r="K730" s="7"/>
      <c r="L730" s="7"/>
      <c r="M730" s="7"/>
      <c r="N730" s="7"/>
      <c r="O730" s="7"/>
      <c r="P730" s="7"/>
      <c r="Q730" s="7"/>
      <c r="R730" s="7"/>
    </row>
    <row r="731" spans="5:18" ht="14.25" customHeight="1">
      <c r="E731" s="17"/>
      <c r="F731" s="7"/>
      <c r="G731" s="7"/>
      <c r="H731" s="7"/>
      <c r="I731" s="7"/>
      <c r="J731" s="7"/>
      <c r="K731" s="7"/>
      <c r="L731" s="7"/>
      <c r="M731" s="7"/>
      <c r="N731" s="7"/>
      <c r="O731" s="7"/>
      <c r="P731" s="7"/>
      <c r="Q731" s="7"/>
      <c r="R731" s="7"/>
    </row>
    <row r="732" spans="5:18" ht="14.25" customHeight="1">
      <c r="E732" s="17"/>
      <c r="F732" s="7"/>
      <c r="G732" s="7"/>
      <c r="H732" s="7"/>
      <c r="I732" s="7"/>
      <c r="J732" s="7"/>
      <c r="K732" s="7"/>
      <c r="L732" s="7"/>
      <c r="M732" s="7"/>
      <c r="N732" s="7"/>
      <c r="O732" s="7"/>
      <c r="P732" s="7"/>
      <c r="Q732" s="7"/>
      <c r="R732" s="7"/>
    </row>
    <row r="733" spans="5:18" ht="14.25" customHeight="1">
      <c r="E733" s="17"/>
      <c r="F733" s="7"/>
      <c r="G733" s="7"/>
      <c r="H733" s="7"/>
      <c r="I733" s="7"/>
      <c r="J733" s="7"/>
      <c r="K733" s="7"/>
      <c r="L733" s="7"/>
      <c r="M733" s="7"/>
      <c r="N733" s="7"/>
      <c r="O733" s="7"/>
      <c r="P733" s="7"/>
      <c r="Q733" s="7"/>
      <c r="R733" s="7"/>
    </row>
    <row r="734" spans="5:18" ht="14.25" customHeight="1">
      <c r="E734" s="17"/>
      <c r="F734" s="7"/>
      <c r="G734" s="7"/>
      <c r="H734" s="7"/>
      <c r="I734" s="7"/>
      <c r="J734" s="7"/>
      <c r="K734" s="7"/>
      <c r="L734" s="7"/>
      <c r="M734" s="7"/>
      <c r="N734" s="7"/>
      <c r="O734" s="7"/>
      <c r="P734" s="7"/>
      <c r="Q734" s="7"/>
      <c r="R734" s="7"/>
    </row>
    <row r="735" spans="5:18" ht="14.25" customHeight="1">
      <c r="E735" s="17"/>
      <c r="F735" s="7"/>
      <c r="G735" s="7"/>
      <c r="H735" s="7"/>
      <c r="I735" s="7"/>
      <c r="J735" s="7"/>
      <c r="K735" s="7"/>
      <c r="L735" s="7"/>
      <c r="M735" s="7"/>
      <c r="N735" s="7"/>
      <c r="O735" s="7"/>
      <c r="P735" s="7"/>
      <c r="Q735" s="7"/>
      <c r="R735" s="7"/>
    </row>
    <row r="736" spans="5:18" ht="14.25" customHeight="1">
      <c r="E736" s="17"/>
      <c r="F736" s="7"/>
      <c r="G736" s="7"/>
      <c r="H736" s="7"/>
      <c r="I736" s="7"/>
      <c r="J736" s="7"/>
      <c r="K736" s="7"/>
      <c r="L736" s="7"/>
      <c r="M736" s="7"/>
      <c r="N736" s="7"/>
      <c r="O736" s="7"/>
      <c r="P736" s="7"/>
      <c r="Q736" s="7"/>
      <c r="R736" s="7"/>
    </row>
    <row r="737" spans="5:18" ht="14.25" customHeight="1">
      <c r="E737" s="17"/>
      <c r="F737" s="7"/>
      <c r="G737" s="7"/>
      <c r="H737" s="7"/>
      <c r="I737" s="7"/>
      <c r="J737" s="7"/>
      <c r="K737" s="7"/>
      <c r="L737" s="7"/>
      <c r="M737" s="7"/>
      <c r="N737" s="7"/>
      <c r="O737" s="7"/>
      <c r="P737" s="7"/>
      <c r="Q737" s="7"/>
      <c r="R737" s="7"/>
    </row>
    <row r="738" spans="5:18" ht="14.25" customHeight="1">
      <c r="E738" s="17"/>
      <c r="F738" s="7"/>
      <c r="G738" s="7"/>
      <c r="H738" s="7"/>
      <c r="I738" s="7"/>
      <c r="J738" s="7"/>
      <c r="K738" s="7"/>
      <c r="L738" s="7"/>
      <c r="M738" s="7"/>
      <c r="N738" s="7"/>
      <c r="O738" s="7"/>
      <c r="P738" s="7"/>
      <c r="Q738" s="7"/>
      <c r="R738" s="7"/>
    </row>
    <row r="739" spans="5:18" ht="14.25" customHeight="1">
      <c r="E739" s="17"/>
      <c r="F739" s="7"/>
      <c r="G739" s="7"/>
      <c r="H739" s="7"/>
      <c r="I739" s="7"/>
      <c r="J739" s="7"/>
      <c r="K739" s="7"/>
      <c r="L739" s="7"/>
      <c r="M739" s="7"/>
      <c r="N739" s="7"/>
      <c r="O739" s="7"/>
      <c r="P739" s="7"/>
      <c r="Q739" s="7"/>
      <c r="R739" s="7"/>
    </row>
    <row r="740" spans="5:18" ht="14.25" customHeight="1">
      <c r="E740" s="17"/>
      <c r="F740" s="7"/>
      <c r="G740" s="7"/>
      <c r="H740" s="7"/>
      <c r="I740" s="7"/>
      <c r="J740" s="7"/>
      <c r="K740" s="7"/>
      <c r="L740" s="7"/>
      <c r="M740" s="7"/>
      <c r="N740" s="7"/>
      <c r="O740" s="7"/>
      <c r="P740" s="7"/>
      <c r="Q740" s="7"/>
      <c r="R740" s="7"/>
    </row>
    <row r="741" spans="5:18" ht="14.25" customHeight="1">
      <c r="E741" s="17"/>
      <c r="F741" s="7"/>
      <c r="G741" s="7"/>
      <c r="H741" s="7"/>
      <c r="I741" s="7"/>
      <c r="J741" s="7"/>
      <c r="K741" s="7"/>
      <c r="L741" s="7"/>
      <c r="M741" s="7"/>
      <c r="N741" s="7"/>
      <c r="O741" s="7"/>
      <c r="P741" s="7"/>
      <c r="Q741" s="7"/>
      <c r="R741" s="7"/>
    </row>
    <row r="742" spans="5:18" ht="14.25" customHeight="1">
      <c r="E742" s="17"/>
      <c r="F742" s="7"/>
      <c r="G742" s="7"/>
      <c r="H742" s="7"/>
      <c r="I742" s="7"/>
      <c r="J742" s="7"/>
      <c r="K742" s="7"/>
      <c r="L742" s="7"/>
      <c r="M742" s="7"/>
      <c r="N742" s="7"/>
      <c r="O742" s="7"/>
      <c r="P742" s="7"/>
      <c r="Q742" s="7"/>
      <c r="R742" s="7"/>
    </row>
    <row r="743" spans="5:18" ht="14.25" customHeight="1">
      <c r="E743" s="17"/>
      <c r="F743" s="7"/>
      <c r="G743" s="7"/>
      <c r="H743" s="7"/>
      <c r="I743" s="7"/>
      <c r="J743" s="7"/>
      <c r="K743" s="7"/>
      <c r="L743" s="7"/>
      <c r="M743" s="7"/>
      <c r="N743" s="7"/>
      <c r="O743" s="7"/>
      <c r="P743" s="7"/>
      <c r="Q743" s="7"/>
      <c r="R743" s="7"/>
    </row>
    <row r="744" spans="5:18" ht="14.25" customHeight="1">
      <c r="E744" s="17"/>
      <c r="F744" s="7"/>
      <c r="G744" s="7"/>
      <c r="H744" s="7"/>
      <c r="I744" s="7"/>
      <c r="J744" s="7"/>
      <c r="K744" s="7"/>
      <c r="L744" s="7"/>
      <c r="M744" s="7"/>
      <c r="N744" s="7"/>
      <c r="O744" s="7"/>
      <c r="P744" s="7"/>
      <c r="Q744" s="7"/>
      <c r="R744" s="7"/>
    </row>
    <row r="745" spans="5:18" ht="14.25" customHeight="1">
      <c r="E745" s="17"/>
      <c r="F745" s="7"/>
      <c r="G745" s="7"/>
      <c r="H745" s="7"/>
      <c r="I745" s="7"/>
      <c r="J745" s="7"/>
      <c r="K745" s="7"/>
      <c r="L745" s="7"/>
      <c r="M745" s="7"/>
      <c r="N745" s="7"/>
      <c r="O745" s="7"/>
      <c r="P745" s="7"/>
      <c r="Q745" s="7"/>
      <c r="R745" s="7"/>
    </row>
    <row r="746" spans="5:18" ht="14.25" customHeight="1">
      <c r="E746" s="17"/>
      <c r="F746" s="7"/>
      <c r="G746" s="7"/>
      <c r="H746" s="7"/>
      <c r="I746" s="7"/>
      <c r="J746" s="7"/>
      <c r="K746" s="7"/>
      <c r="L746" s="7"/>
      <c r="M746" s="7"/>
      <c r="N746" s="7"/>
      <c r="O746" s="7"/>
      <c r="P746" s="7"/>
      <c r="Q746" s="7"/>
      <c r="R746" s="7"/>
    </row>
    <row r="747" spans="5:18" ht="14.25" customHeight="1">
      <c r="E747" s="17"/>
      <c r="F747" s="7"/>
      <c r="G747" s="7"/>
      <c r="H747" s="7"/>
      <c r="I747" s="7"/>
      <c r="J747" s="7"/>
      <c r="K747" s="7"/>
      <c r="L747" s="7"/>
      <c r="M747" s="7"/>
      <c r="N747" s="7"/>
      <c r="O747" s="7"/>
      <c r="P747" s="7"/>
      <c r="Q747" s="7"/>
      <c r="R747" s="7"/>
    </row>
    <row r="748" spans="5:18" ht="14.25" customHeight="1">
      <c r="E748" s="17"/>
      <c r="F748" s="7"/>
      <c r="G748" s="7"/>
      <c r="H748" s="7"/>
      <c r="I748" s="7"/>
      <c r="J748" s="7"/>
      <c r="K748" s="7"/>
      <c r="L748" s="7"/>
      <c r="M748" s="7"/>
      <c r="N748" s="7"/>
      <c r="O748" s="7"/>
      <c r="P748" s="7"/>
      <c r="Q748" s="7"/>
      <c r="R748" s="7"/>
    </row>
    <row r="749" spans="5:18" ht="14.25" customHeight="1">
      <c r="E749" s="17"/>
      <c r="F749" s="7"/>
      <c r="G749" s="7"/>
      <c r="H749" s="7"/>
      <c r="I749" s="7"/>
      <c r="J749" s="7"/>
      <c r="K749" s="7"/>
      <c r="L749" s="7"/>
      <c r="M749" s="7"/>
      <c r="N749" s="7"/>
      <c r="O749" s="7"/>
      <c r="P749" s="7"/>
      <c r="Q749" s="7"/>
      <c r="R749" s="7"/>
    </row>
    <row r="750" spans="5:18" ht="14.25" customHeight="1">
      <c r="E750" s="17"/>
      <c r="F750" s="7"/>
      <c r="G750" s="7"/>
      <c r="H750" s="7"/>
      <c r="I750" s="7"/>
      <c r="J750" s="7"/>
      <c r="K750" s="7"/>
      <c r="L750" s="7"/>
      <c r="M750" s="7"/>
      <c r="N750" s="7"/>
      <c r="O750" s="7"/>
      <c r="P750" s="7"/>
      <c r="Q750" s="7"/>
      <c r="R750" s="7"/>
    </row>
    <row r="751" spans="5:18" ht="14.25" customHeight="1">
      <c r="E751" s="17"/>
      <c r="F751" s="7"/>
      <c r="G751" s="7"/>
      <c r="H751" s="7"/>
      <c r="I751" s="7"/>
      <c r="J751" s="7"/>
      <c r="K751" s="7"/>
      <c r="L751" s="7"/>
      <c r="M751" s="7"/>
      <c r="N751" s="7"/>
      <c r="O751" s="7"/>
      <c r="P751" s="7"/>
      <c r="Q751" s="7"/>
      <c r="R751" s="7"/>
    </row>
    <row r="752" spans="5:18" ht="14.25" customHeight="1">
      <c r="E752" s="17"/>
      <c r="F752" s="7"/>
      <c r="G752" s="7"/>
      <c r="H752" s="7"/>
      <c r="I752" s="7"/>
      <c r="J752" s="7"/>
      <c r="K752" s="7"/>
      <c r="L752" s="7"/>
      <c r="M752" s="7"/>
      <c r="N752" s="7"/>
      <c r="O752" s="7"/>
      <c r="P752" s="7"/>
      <c r="Q752" s="7"/>
      <c r="R752" s="7"/>
    </row>
    <row r="753" spans="5:18" ht="14.25" customHeight="1">
      <c r="E753" s="17"/>
      <c r="F753" s="7"/>
      <c r="G753" s="7"/>
      <c r="H753" s="7"/>
      <c r="I753" s="7"/>
      <c r="J753" s="7"/>
      <c r="K753" s="7"/>
      <c r="L753" s="7"/>
      <c r="M753" s="7"/>
      <c r="N753" s="7"/>
      <c r="O753" s="7"/>
      <c r="P753" s="7"/>
      <c r="Q753" s="7"/>
      <c r="R753" s="7"/>
    </row>
    <row r="754" spans="5:18" ht="14.25" customHeight="1">
      <c r="E754" s="17"/>
      <c r="F754" s="7"/>
      <c r="G754" s="7"/>
      <c r="H754" s="7"/>
      <c r="I754" s="7"/>
      <c r="J754" s="7"/>
      <c r="K754" s="7"/>
      <c r="L754" s="7"/>
      <c r="M754" s="7"/>
      <c r="N754" s="7"/>
      <c r="O754" s="7"/>
      <c r="P754" s="7"/>
      <c r="Q754" s="7"/>
      <c r="R754" s="7"/>
    </row>
    <row r="755" spans="5:18" ht="14.25" customHeight="1">
      <c r="E755" s="17"/>
      <c r="F755" s="7"/>
      <c r="G755" s="7"/>
      <c r="H755" s="7"/>
      <c r="I755" s="7"/>
      <c r="J755" s="7"/>
      <c r="K755" s="7"/>
      <c r="L755" s="7"/>
      <c r="M755" s="7"/>
      <c r="N755" s="7"/>
      <c r="O755" s="7"/>
      <c r="P755" s="7"/>
      <c r="Q755" s="7"/>
      <c r="R755" s="7"/>
    </row>
    <row r="756" spans="5:18" ht="14.25" customHeight="1">
      <c r="E756" s="17"/>
      <c r="F756" s="7"/>
      <c r="G756" s="7"/>
      <c r="H756" s="7"/>
      <c r="I756" s="7"/>
      <c r="J756" s="7"/>
      <c r="K756" s="7"/>
      <c r="L756" s="7"/>
      <c r="M756" s="7"/>
      <c r="N756" s="7"/>
      <c r="O756" s="7"/>
      <c r="P756" s="7"/>
      <c r="Q756" s="7"/>
      <c r="R756" s="7"/>
    </row>
    <row r="757" spans="5:18" ht="14.25" customHeight="1">
      <c r="E757" s="17"/>
      <c r="F757" s="7"/>
      <c r="G757" s="7"/>
      <c r="H757" s="7"/>
      <c r="I757" s="7"/>
      <c r="J757" s="7"/>
      <c r="K757" s="7"/>
      <c r="L757" s="7"/>
      <c r="M757" s="7"/>
      <c r="N757" s="7"/>
      <c r="O757" s="7"/>
      <c r="P757" s="7"/>
      <c r="Q757" s="7"/>
      <c r="R757" s="7"/>
    </row>
    <row r="758" spans="5:18" ht="14.25" customHeight="1">
      <c r="E758" s="17"/>
      <c r="F758" s="7"/>
      <c r="G758" s="7"/>
      <c r="H758" s="7"/>
      <c r="I758" s="7"/>
      <c r="J758" s="7"/>
      <c r="K758" s="7"/>
      <c r="L758" s="7"/>
      <c r="M758" s="7"/>
      <c r="N758" s="7"/>
      <c r="O758" s="7"/>
      <c r="P758" s="7"/>
      <c r="Q758" s="7"/>
      <c r="R758" s="7"/>
    </row>
    <row r="759" spans="5:18" ht="14.25" customHeight="1">
      <c r="E759" s="17"/>
      <c r="F759" s="7"/>
      <c r="G759" s="7"/>
      <c r="H759" s="7"/>
      <c r="I759" s="7"/>
      <c r="J759" s="7"/>
      <c r="K759" s="7"/>
      <c r="L759" s="7"/>
      <c r="M759" s="7"/>
      <c r="N759" s="7"/>
      <c r="O759" s="7"/>
      <c r="P759" s="7"/>
      <c r="Q759" s="7"/>
      <c r="R759" s="7"/>
    </row>
    <row r="760" spans="5:18" ht="14.25" customHeight="1">
      <c r="E760" s="17"/>
      <c r="F760" s="7"/>
      <c r="G760" s="7"/>
      <c r="H760" s="7"/>
      <c r="I760" s="7"/>
      <c r="J760" s="7"/>
      <c r="K760" s="7"/>
      <c r="L760" s="7"/>
      <c r="M760" s="7"/>
      <c r="N760" s="7"/>
      <c r="O760" s="7"/>
      <c r="P760" s="7"/>
      <c r="Q760" s="7"/>
      <c r="R760" s="7"/>
    </row>
    <row r="761" spans="5:18" ht="14.25" customHeight="1">
      <c r="E761" s="17"/>
      <c r="F761" s="7"/>
      <c r="G761" s="7"/>
      <c r="H761" s="7"/>
      <c r="I761" s="7"/>
      <c r="J761" s="7"/>
      <c r="K761" s="7"/>
      <c r="L761" s="7"/>
      <c r="M761" s="7"/>
      <c r="N761" s="7"/>
      <c r="O761" s="7"/>
      <c r="P761" s="7"/>
      <c r="Q761" s="7"/>
      <c r="R761" s="7"/>
    </row>
    <row r="762" spans="5:18" ht="14.25" customHeight="1">
      <c r="E762" s="17"/>
      <c r="F762" s="7"/>
      <c r="G762" s="7"/>
      <c r="H762" s="7"/>
      <c r="I762" s="7"/>
      <c r="J762" s="7"/>
      <c r="K762" s="7"/>
      <c r="L762" s="7"/>
      <c r="M762" s="7"/>
      <c r="N762" s="7"/>
      <c r="O762" s="7"/>
      <c r="P762" s="7"/>
      <c r="Q762" s="7"/>
      <c r="R762" s="7"/>
    </row>
    <row r="763" spans="5:18" ht="14.25" customHeight="1">
      <c r="E763" s="17"/>
      <c r="F763" s="7"/>
      <c r="G763" s="7"/>
      <c r="H763" s="7"/>
      <c r="I763" s="7"/>
      <c r="J763" s="7"/>
      <c r="K763" s="7"/>
      <c r="L763" s="7"/>
      <c r="M763" s="7"/>
      <c r="N763" s="7"/>
      <c r="O763" s="7"/>
      <c r="P763" s="7"/>
      <c r="Q763" s="7"/>
      <c r="R763" s="7"/>
    </row>
    <row r="764" spans="5:18" ht="14.25" customHeight="1">
      <c r="E764" s="17"/>
      <c r="F764" s="7"/>
      <c r="G764" s="7"/>
      <c r="H764" s="7"/>
      <c r="I764" s="7"/>
      <c r="J764" s="7"/>
      <c r="K764" s="7"/>
      <c r="L764" s="7"/>
      <c r="M764" s="7"/>
      <c r="N764" s="7"/>
      <c r="O764" s="7"/>
      <c r="P764" s="7"/>
      <c r="Q764" s="7"/>
      <c r="R764" s="7"/>
    </row>
    <row r="765" spans="5:18" ht="14.25" customHeight="1">
      <c r="E765" s="17"/>
      <c r="F765" s="7"/>
      <c r="G765" s="7"/>
      <c r="H765" s="7"/>
      <c r="I765" s="7"/>
      <c r="J765" s="7"/>
      <c r="K765" s="7"/>
      <c r="L765" s="7"/>
      <c r="M765" s="7"/>
      <c r="N765" s="7"/>
      <c r="O765" s="7"/>
      <c r="P765" s="7"/>
      <c r="Q765" s="7"/>
      <c r="R765" s="7"/>
    </row>
    <row r="766" spans="5:18" ht="14.25" customHeight="1">
      <c r="E766" s="17"/>
      <c r="F766" s="7"/>
      <c r="G766" s="7"/>
      <c r="H766" s="7"/>
      <c r="I766" s="7"/>
      <c r="J766" s="7"/>
      <c r="K766" s="7"/>
      <c r="L766" s="7"/>
      <c r="M766" s="7"/>
      <c r="N766" s="7"/>
      <c r="O766" s="7"/>
      <c r="P766" s="7"/>
      <c r="Q766" s="7"/>
      <c r="R766" s="7"/>
    </row>
    <row r="767" spans="5:18" ht="14.25" customHeight="1">
      <c r="E767" s="17"/>
      <c r="F767" s="7"/>
      <c r="G767" s="7"/>
      <c r="H767" s="7"/>
      <c r="I767" s="7"/>
      <c r="J767" s="7"/>
      <c r="K767" s="7"/>
      <c r="L767" s="7"/>
      <c r="M767" s="7"/>
      <c r="N767" s="7"/>
      <c r="O767" s="7"/>
      <c r="P767" s="7"/>
      <c r="Q767" s="7"/>
      <c r="R767" s="7"/>
    </row>
    <row r="768" spans="5:18" ht="14.25" customHeight="1">
      <c r="E768" s="17"/>
      <c r="F768" s="7"/>
      <c r="G768" s="7"/>
      <c r="H768" s="7"/>
      <c r="I768" s="7"/>
      <c r="J768" s="7"/>
      <c r="K768" s="7"/>
      <c r="L768" s="7"/>
      <c r="M768" s="7"/>
      <c r="N768" s="7"/>
      <c r="O768" s="7"/>
      <c r="P768" s="7"/>
      <c r="Q768" s="7"/>
      <c r="R768" s="7"/>
    </row>
    <row r="769" spans="5:18" ht="14.25" customHeight="1">
      <c r="E769" s="17"/>
      <c r="F769" s="7"/>
      <c r="G769" s="7"/>
      <c r="H769" s="7"/>
      <c r="I769" s="7"/>
      <c r="J769" s="7"/>
      <c r="K769" s="7"/>
      <c r="L769" s="7"/>
      <c r="M769" s="7"/>
      <c r="N769" s="7"/>
      <c r="O769" s="7"/>
      <c r="P769" s="7"/>
      <c r="Q769" s="7"/>
      <c r="R769" s="7"/>
    </row>
    <row r="770" spans="5:18" ht="14.25" customHeight="1">
      <c r="E770" s="17"/>
      <c r="F770" s="7"/>
      <c r="G770" s="7"/>
      <c r="H770" s="7"/>
      <c r="I770" s="7"/>
      <c r="J770" s="7"/>
      <c r="K770" s="7"/>
      <c r="L770" s="7"/>
      <c r="M770" s="7"/>
      <c r="N770" s="7"/>
      <c r="O770" s="7"/>
      <c r="P770" s="7"/>
      <c r="Q770" s="7"/>
      <c r="R770" s="7"/>
    </row>
    <row r="771" spans="5:18" ht="14.25" customHeight="1">
      <c r="E771" s="17"/>
      <c r="F771" s="7"/>
      <c r="G771" s="7"/>
      <c r="H771" s="7"/>
      <c r="I771" s="7"/>
      <c r="J771" s="7"/>
      <c r="K771" s="7"/>
      <c r="L771" s="7"/>
      <c r="M771" s="7"/>
      <c r="N771" s="7"/>
      <c r="O771" s="7"/>
      <c r="P771" s="7"/>
      <c r="Q771" s="7"/>
      <c r="R771" s="7"/>
    </row>
    <row r="772" spans="5:18" ht="14.25" customHeight="1">
      <c r="E772" s="17"/>
      <c r="F772" s="7"/>
      <c r="G772" s="7"/>
      <c r="H772" s="7"/>
      <c r="I772" s="7"/>
      <c r="J772" s="7"/>
      <c r="K772" s="7"/>
      <c r="L772" s="7"/>
      <c r="M772" s="7"/>
      <c r="N772" s="7"/>
      <c r="O772" s="7"/>
      <c r="P772" s="7"/>
      <c r="Q772" s="7"/>
      <c r="R772" s="7"/>
    </row>
    <row r="773" spans="5:18" ht="14.25" customHeight="1">
      <c r="E773" s="17"/>
      <c r="F773" s="7"/>
      <c r="G773" s="7"/>
      <c r="H773" s="7"/>
      <c r="I773" s="7"/>
      <c r="J773" s="7"/>
      <c r="K773" s="7"/>
      <c r="L773" s="7"/>
      <c r="M773" s="7"/>
      <c r="N773" s="7"/>
      <c r="O773" s="7"/>
      <c r="P773" s="7"/>
      <c r="Q773" s="7"/>
      <c r="R773" s="7"/>
    </row>
    <row r="774" spans="5:18" ht="14.25" customHeight="1">
      <c r="E774" s="17"/>
      <c r="F774" s="7"/>
      <c r="G774" s="7"/>
      <c r="H774" s="7"/>
      <c r="I774" s="7"/>
      <c r="J774" s="7"/>
      <c r="K774" s="7"/>
      <c r="L774" s="7"/>
      <c r="M774" s="7"/>
      <c r="N774" s="7"/>
      <c r="O774" s="7"/>
      <c r="P774" s="7"/>
      <c r="Q774" s="7"/>
      <c r="R774" s="7"/>
    </row>
    <row r="775" spans="5:18" ht="14.25" customHeight="1">
      <c r="E775" s="17"/>
      <c r="F775" s="7"/>
      <c r="G775" s="7"/>
      <c r="H775" s="7"/>
      <c r="I775" s="7"/>
      <c r="J775" s="7"/>
      <c r="K775" s="7"/>
      <c r="L775" s="7"/>
      <c r="M775" s="7"/>
      <c r="N775" s="7"/>
      <c r="O775" s="7"/>
      <c r="P775" s="7"/>
      <c r="Q775" s="7"/>
      <c r="R775" s="7"/>
    </row>
    <row r="776" spans="5:18" ht="14.25" customHeight="1">
      <c r="E776" s="17"/>
      <c r="F776" s="7"/>
      <c r="G776" s="7"/>
      <c r="H776" s="7"/>
      <c r="I776" s="7"/>
      <c r="J776" s="7"/>
      <c r="K776" s="7"/>
      <c r="L776" s="7"/>
      <c r="M776" s="7"/>
      <c r="N776" s="7"/>
      <c r="O776" s="7"/>
      <c r="P776" s="7"/>
      <c r="Q776" s="7"/>
      <c r="R776" s="7"/>
    </row>
    <row r="777" spans="5:18" ht="14.25" customHeight="1">
      <c r="E777" s="17"/>
      <c r="F777" s="7"/>
      <c r="G777" s="7"/>
      <c r="H777" s="7"/>
      <c r="I777" s="7"/>
      <c r="J777" s="7"/>
      <c r="K777" s="7"/>
      <c r="L777" s="7"/>
      <c r="M777" s="7"/>
      <c r="N777" s="7"/>
      <c r="O777" s="7"/>
      <c r="P777" s="7"/>
      <c r="Q777" s="7"/>
      <c r="R777" s="7"/>
    </row>
    <row r="778" spans="5:18" ht="14.25" customHeight="1">
      <c r="E778" s="17"/>
      <c r="F778" s="7"/>
      <c r="G778" s="7"/>
      <c r="H778" s="7"/>
      <c r="I778" s="7"/>
      <c r="J778" s="7"/>
      <c r="K778" s="7"/>
      <c r="L778" s="7"/>
      <c r="M778" s="7"/>
      <c r="N778" s="7"/>
      <c r="O778" s="7"/>
      <c r="P778" s="7"/>
      <c r="Q778" s="7"/>
      <c r="R778" s="7"/>
    </row>
    <row r="779" spans="5:18" ht="14.25" customHeight="1">
      <c r="E779" s="17"/>
      <c r="F779" s="7"/>
      <c r="G779" s="7"/>
      <c r="H779" s="7"/>
      <c r="I779" s="7"/>
      <c r="J779" s="7"/>
      <c r="K779" s="7"/>
      <c r="L779" s="7"/>
      <c r="M779" s="7"/>
      <c r="N779" s="7"/>
      <c r="O779" s="7"/>
      <c r="P779" s="7"/>
      <c r="Q779" s="7"/>
      <c r="R779" s="7"/>
    </row>
    <row r="780" spans="5:18" ht="14.25" customHeight="1">
      <c r="E780" s="17"/>
      <c r="F780" s="7"/>
      <c r="G780" s="7"/>
      <c r="H780" s="7"/>
      <c r="I780" s="7"/>
      <c r="J780" s="7"/>
      <c r="K780" s="7"/>
      <c r="L780" s="7"/>
      <c r="M780" s="7"/>
      <c r="N780" s="7"/>
      <c r="O780" s="7"/>
      <c r="P780" s="7"/>
      <c r="Q780" s="7"/>
      <c r="R780" s="7"/>
    </row>
    <row r="781" spans="5:18" ht="14.25" customHeight="1">
      <c r="E781" s="17"/>
      <c r="F781" s="7"/>
      <c r="G781" s="7"/>
      <c r="H781" s="7"/>
      <c r="I781" s="7"/>
      <c r="J781" s="7"/>
      <c r="K781" s="7"/>
      <c r="L781" s="7"/>
      <c r="M781" s="7"/>
      <c r="N781" s="7"/>
      <c r="O781" s="7"/>
      <c r="P781" s="7"/>
      <c r="Q781" s="7"/>
      <c r="R781" s="7"/>
    </row>
    <row r="782" spans="5:18" ht="14.25" customHeight="1">
      <c r="E782" s="17"/>
      <c r="F782" s="7"/>
      <c r="G782" s="7"/>
      <c r="H782" s="7"/>
      <c r="I782" s="7"/>
      <c r="J782" s="7"/>
      <c r="K782" s="7"/>
      <c r="L782" s="7"/>
      <c r="M782" s="7"/>
      <c r="N782" s="7"/>
      <c r="O782" s="7"/>
      <c r="P782" s="7"/>
      <c r="Q782" s="7"/>
      <c r="R782" s="7"/>
    </row>
    <row r="783" spans="5:18" ht="14.25" customHeight="1">
      <c r="E783" s="17"/>
      <c r="F783" s="7"/>
      <c r="G783" s="7"/>
      <c r="H783" s="7"/>
      <c r="I783" s="7"/>
      <c r="J783" s="7"/>
      <c r="K783" s="7"/>
      <c r="L783" s="7"/>
      <c r="M783" s="7"/>
      <c r="N783" s="7"/>
      <c r="O783" s="7"/>
      <c r="P783" s="7"/>
      <c r="Q783" s="7"/>
      <c r="R783" s="7"/>
    </row>
    <row r="784" spans="5:18" ht="14.25" customHeight="1">
      <c r="E784" s="17"/>
      <c r="F784" s="7"/>
      <c r="G784" s="7"/>
      <c r="H784" s="7"/>
      <c r="I784" s="7"/>
      <c r="J784" s="7"/>
      <c r="K784" s="7"/>
      <c r="L784" s="7"/>
      <c r="M784" s="7"/>
      <c r="N784" s="7"/>
      <c r="O784" s="7"/>
      <c r="P784" s="7"/>
      <c r="Q784" s="7"/>
      <c r="R784" s="7"/>
    </row>
    <row r="785" spans="5:18" ht="14.25" customHeight="1">
      <c r="E785" s="17"/>
      <c r="F785" s="7"/>
      <c r="G785" s="7"/>
      <c r="H785" s="7"/>
      <c r="I785" s="7"/>
      <c r="J785" s="7"/>
      <c r="K785" s="7"/>
      <c r="L785" s="7"/>
      <c r="M785" s="7"/>
      <c r="N785" s="7"/>
      <c r="O785" s="7"/>
      <c r="P785" s="7"/>
      <c r="Q785" s="7"/>
      <c r="R785" s="7"/>
    </row>
    <row r="786" spans="5:18" ht="14.25" customHeight="1">
      <c r="E786" s="17"/>
      <c r="F786" s="7"/>
      <c r="G786" s="7"/>
      <c r="H786" s="7"/>
      <c r="I786" s="7"/>
      <c r="J786" s="7"/>
      <c r="K786" s="7"/>
      <c r="L786" s="7"/>
      <c r="M786" s="7"/>
      <c r="N786" s="7"/>
      <c r="O786" s="7"/>
      <c r="P786" s="7"/>
      <c r="Q786" s="7"/>
      <c r="R786" s="7"/>
    </row>
    <row r="787" spans="5:18" ht="14.25" customHeight="1">
      <c r="E787" s="17"/>
      <c r="F787" s="7"/>
      <c r="G787" s="7"/>
      <c r="H787" s="7"/>
      <c r="I787" s="7"/>
      <c r="J787" s="7"/>
      <c r="K787" s="7"/>
      <c r="L787" s="7"/>
      <c r="M787" s="7"/>
      <c r="N787" s="7"/>
      <c r="O787" s="7"/>
      <c r="P787" s="7"/>
      <c r="Q787" s="7"/>
      <c r="R787" s="7"/>
    </row>
    <row r="788" spans="5:18" ht="14.25" customHeight="1">
      <c r="E788" s="17"/>
      <c r="F788" s="7"/>
      <c r="G788" s="7"/>
      <c r="H788" s="7"/>
      <c r="I788" s="7"/>
      <c r="J788" s="7"/>
      <c r="K788" s="7"/>
      <c r="L788" s="7"/>
      <c r="M788" s="7"/>
      <c r="N788" s="7"/>
      <c r="O788" s="7"/>
      <c r="P788" s="7"/>
      <c r="Q788" s="7"/>
      <c r="R788" s="7"/>
    </row>
    <row r="789" spans="5:18" ht="14.25" customHeight="1">
      <c r="E789" s="17"/>
      <c r="F789" s="7"/>
      <c r="G789" s="7"/>
      <c r="H789" s="7"/>
      <c r="I789" s="7"/>
      <c r="J789" s="7"/>
      <c r="K789" s="7"/>
      <c r="L789" s="7"/>
      <c r="M789" s="7"/>
      <c r="N789" s="7"/>
      <c r="O789" s="7"/>
      <c r="P789" s="7"/>
      <c r="Q789" s="7"/>
      <c r="R789" s="7"/>
    </row>
    <row r="790" spans="5:18" ht="14.25" customHeight="1">
      <c r="E790" s="17"/>
      <c r="F790" s="7"/>
      <c r="G790" s="7"/>
      <c r="H790" s="7"/>
      <c r="I790" s="7"/>
      <c r="J790" s="7"/>
      <c r="K790" s="7"/>
      <c r="L790" s="7"/>
      <c r="M790" s="7"/>
      <c r="N790" s="7"/>
      <c r="O790" s="7"/>
      <c r="P790" s="7"/>
      <c r="Q790" s="7"/>
      <c r="R790" s="7"/>
    </row>
    <row r="791" spans="5:18" ht="14.25" customHeight="1">
      <c r="E791" s="17"/>
      <c r="F791" s="7"/>
      <c r="G791" s="7"/>
      <c r="H791" s="7"/>
      <c r="I791" s="7"/>
      <c r="J791" s="7"/>
      <c r="K791" s="7"/>
      <c r="L791" s="7"/>
      <c r="M791" s="7"/>
      <c r="N791" s="7"/>
      <c r="O791" s="7"/>
      <c r="P791" s="7"/>
      <c r="Q791" s="7"/>
      <c r="R791" s="7"/>
    </row>
    <row r="792" spans="5:18" ht="14.25" customHeight="1">
      <c r="E792" s="17"/>
      <c r="F792" s="7"/>
      <c r="G792" s="7"/>
      <c r="H792" s="7"/>
      <c r="I792" s="7"/>
      <c r="J792" s="7"/>
      <c r="K792" s="7"/>
      <c r="L792" s="7"/>
      <c r="M792" s="7"/>
      <c r="N792" s="7"/>
      <c r="O792" s="7"/>
      <c r="P792" s="7"/>
      <c r="Q792" s="7"/>
      <c r="R792" s="7"/>
    </row>
    <row r="793" spans="5:18" ht="14.25" customHeight="1">
      <c r="E793" s="17"/>
      <c r="F793" s="7"/>
      <c r="G793" s="7"/>
      <c r="H793" s="7"/>
      <c r="I793" s="7"/>
      <c r="J793" s="7"/>
      <c r="K793" s="7"/>
      <c r="L793" s="7"/>
      <c r="M793" s="7"/>
      <c r="N793" s="7"/>
      <c r="O793" s="7"/>
      <c r="P793" s="7"/>
      <c r="Q793" s="7"/>
      <c r="R793" s="7"/>
    </row>
    <row r="794" spans="5:18" ht="14.25" customHeight="1">
      <c r="E794" s="17"/>
      <c r="F794" s="7"/>
      <c r="G794" s="7"/>
      <c r="H794" s="7"/>
      <c r="I794" s="7"/>
      <c r="J794" s="7"/>
      <c r="K794" s="7"/>
      <c r="L794" s="7"/>
      <c r="M794" s="7"/>
      <c r="N794" s="7"/>
      <c r="O794" s="7"/>
      <c r="P794" s="7"/>
      <c r="Q794" s="7"/>
      <c r="R794" s="7"/>
    </row>
    <row r="795" spans="5:18" ht="14.25" customHeight="1">
      <c r="E795" s="17"/>
      <c r="F795" s="7"/>
      <c r="G795" s="7"/>
      <c r="H795" s="7"/>
      <c r="I795" s="7"/>
      <c r="J795" s="7"/>
      <c r="K795" s="7"/>
      <c r="L795" s="7"/>
      <c r="M795" s="7"/>
      <c r="N795" s="7"/>
      <c r="O795" s="7"/>
      <c r="P795" s="7"/>
      <c r="Q795" s="7"/>
      <c r="R795" s="7"/>
    </row>
    <row r="796" spans="5:18" ht="14.25" customHeight="1">
      <c r="E796" s="17"/>
      <c r="F796" s="7"/>
      <c r="G796" s="7"/>
      <c r="H796" s="7"/>
      <c r="I796" s="7"/>
      <c r="J796" s="7"/>
      <c r="K796" s="7"/>
      <c r="L796" s="7"/>
      <c r="M796" s="7"/>
      <c r="N796" s="7"/>
      <c r="O796" s="7"/>
      <c r="P796" s="7"/>
      <c r="Q796" s="7"/>
      <c r="R796" s="7"/>
    </row>
    <row r="797" spans="5:18" ht="14.25" customHeight="1">
      <c r="E797" s="17"/>
      <c r="F797" s="7"/>
      <c r="G797" s="7"/>
      <c r="H797" s="7"/>
      <c r="I797" s="7"/>
      <c r="J797" s="7"/>
      <c r="K797" s="7"/>
      <c r="L797" s="7"/>
      <c r="M797" s="7"/>
      <c r="N797" s="7"/>
      <c r="O797" s="7"/>
      <c r="P797" s="7"/>
      <c r="Q797" s="7"/>
      <c r="R797" s="7"/>
    </row>
    <row r="798" spans="5:18" ht="14.25" customHeight="1">
      <c r="E798" s="17"/>
      <c r="F798" s="7"/>
      <c r="G798" s="7"/>
      <c r="H798" s="7"/>
      <c r="I798" s="7"/>
      <c r="J798" s="7"/>
      <c r="K798" s="7"/>
      <c r="L798" s="7"/>
      <c r="M798" s="7"/>
      <c r="N798" s="7"/>
      <c r="O798" s="7"/>
      <c r="P798" s="7"/>
      <c r="Q798" s="7"/>
      <c r="R798" s="7"/>
    </row>
    <row r="799" spans="5:18" ht="14.25" customHeight="1">
      <c r="E799" s="17"/>
      <c r="F799" s="7"/>
      <c r="G799" s="7"/>
      <c r="H799" s="7"/>
      <c r="I799" s="7"/>
      <c r="J799" s="7"/>
      <c r="K799" s="7"/>
      <c r="L799" s="7"/>
      <c r="M799" s="7"/>
      <c r="N799" s="7"/>
      <c r="O799" s="7"/>
      <c r="P799" s="7"/>
      <c r="Q799" s="7"/>
      <c r="R799" s="7"/>
    </row>
    <row r="800" spans="5:18" ht="14.25" customHeight="1">
      <c r="E800" s="17"/>
      <c r="F800" s="7"/>
      <c r="G800" s="7"/>
      <c r="H800" s="7"/>
      <c r="I800" s="7"/>
      <c r="J800" s="7"/>
      <c r="K800" s="7"/>
      <c r="L800" s="7"/>
      <c r="M800" s="7"/>
      <c r="N800" s="7"/>
      <c r="O800" s="7"/>
      <c r="P800" s="7"/>
      <c r="Q800" s="7"/>
      <c r="R800" s="7"/>
    </row>
    <row r="801" spans="5:18" ht="14.25" customHeight="1">
      <c r="E801" s="17"/>
      <c r="F801" s="7"/>
      <c r="G801" s="7"/>
      <c r="H801" s="7"/>
      <c r="I801" s="7"/>
      <c r="J801" s="7"/>
      <c r="K801" s="7"/>
      <c r="L801" s="7"/>
      <c r="M801" s="7"/>
      <c r="N801" s="7"/>
      <c r="O801" s="7"/>
      <c r="P801" s="7"/>
      <c r="Q801" s="7"/>
      <c r="R801" s="7"/>
    </row>
    <row r="802" spans="5:18" ht="14.25" customHeight="1">
      <c r="E802" s="17"/>
      <c r="F802" s="7"/>
      <c r="G802" s="7"/>
      <c r="H802" s="7"/>
      <c r="I802" s="7"/>
      <c r="J802" s="7"/>
      <c r="K802" s="7"/>
      <c r="L802" s="7"/>
      <c r="M802" s="7"/>
      <c r="N802" s="7"/>
      <c r="O802" s="7"/>
      <c r="P802" s="7"/>
      <c r="Q802" s="7"/>
      <c r="R802" s="7"/>
    </row>
    <row r="803" spans="5:18" ht="14.25" customHeight="1">
      <c r="E803" s="17"/>
      <c r="F803" s="7"/>
      <c r="G803" s="7"/>
      <c r="H803" s="7"/>
      <c r="I803" s="7"/>
      <c r="J803" s="7"/>
      <c r="K803" s="7"/>
      <c r="L803" s="7"/>
      <c r="M803" s="7"/>
      <c r="N803" s="7"/>
      <c r="O803" s="7"/>
      <c r="P803" s="7"/>
      <c r="Q803" s="7"/>
      <c r="R803" s="7"/>
    </row>
    <row r="804" spans="5:18" ht="14.25" customHeight="1">
      <c r="E804" s="17"/>
      <c r="F804" s="7"/>
      <c r="G804" s="7"/>
      <c r="H804" s="7"/>
      <c r="I804" s="7"/>
      <c r="J804" s="7"/>
      <c r="K804" s="7"/>
      <c r="L804" s="7"/>
      <c r="M804" s="7"/>
      <c r="N804" s="7"/>
      <c r="O804" s="7"/>
      <c r="P804" s="7"/>
      <c r="Q804" s="7"/>
      <c r="R804" s="7"/>
    </row>
    <row r="805" spans="5:18" ht="14.25" customHeight="1">
      <c r="E805" s="17"/>
      <c r="F805" s="7"/>
      <c r="G805" s="7"/>
      <c r="H805" s="7"/>
      <c r="I805" s="7"/>
      <c r="J805" s="7"/>
      <c r="K805" s="7"/>
      <c r="L805" s="7"/>
      <c r="M805" s="7"/>
      <c r="N805" s="7"/>
      <c r="O805" s="7"/>
      <c r="P805" s="7"/>
      <c r="Q805" s="7"/>
      <c r="R805" s="7"/>
    </row>
    <row r="806" spans="5:18" ht="14.25" customHeight="1">
      <c r="E806" s="17"/>
      <c r="F806" s="7"/>
      <c r="G806" s="7"/>
      <c r="H806" s="7"/>
      <c r="I806" s="7"/>
      <c r="J806" s="7"/>
      <c r="K806" s="7"/>
      <c r="L806" s="7"/>
      <c r="M806" s="7"/>
      <c r="N806" s="7"/>
      <c r="O806" s="7"/>
      <c r="P806" s="7"/>
      <c r="Q806" s="7"/>
      <c r="R806" s="7"/>
    </row>
    <row r="807" spans="5:18" ht="14.25" customHeight="1">
      <c r="E807" s="17"/>
      <c r="F807" s="7"/>
      <c r="G807" s="7"/>
      <c r="H807" s="7"/>
      <c r="I807" s="7"/>
      <c r="J807" s="7"/>
      <c r="K807" s="7"/>
      <c r="L807" s="7"/>
      <c r="M807" s="7"/>
      <c r="N807" s="7"/>
      <c r="O807" s="7"/>
      <c r="P807" s="7"/>
      <c r="Q807" s="7"/>
      <c r="R807" s="7"/>
    </row>
    <row r="808" spans="5:18" ht="14.25" customHeight="1">
      <c r="E808" s="17"/>
      <c r="F808" s="7"/>
      <c r="G808" s="7"/>
      <c r="H808" s="7"/>
      <c r="I808" s="7"/>
      <c r="J808" s="7"/>
      <c r="K808" s="7"/>
      <c r="L808" s="7"/>
      <c r="M808" s="7"/>
      <c r="N808" s="7"/>
      <c r="O808" s="7"/>
      <c r="P808" s="7"/>
      <c r="Q808" s="7"/>
      <c r="R808" s="7"/>
    </row>
    <row r="809" spans="5:18" ht="14.25" customHeight="1">
      <c r="E809" s="17"/>
      <c r="F809" s="7"/>
      <c r="G809" s="7"/>
      <c r="H809" s="7"/>
      <c r="I809" s="7"/>
      <c r="J809" s="7"/>
      <c r="K809" s="7"/>
      <c r="L809" s="7"/>
      <c r="M809" s="7"/>
      <c r="N809" s="7"/>
      <c r="O809" s="7"/>
      <c r="P809" s="7"/>
      <c r="Q809" s="7"/>
      <c r="R809" s="7"/>
    </row>
    <row r="810" spans="5:18" ht="14.25" customHeight="1">
      <c r="E810" s="17"/>
      <c r="F810" s="7"/>
      <c r="G810" s="7"/>
      <c r="H810" s="7"/>
      <c r="I810" s="7"/>
      <c r="J810" s="7"/>
      <c r="K810" s="7"/>
      <c r="L810" s="7"/>
      <c r="M810" s="7"/>
      <c r="N810" s="7"/>
      <c r="O810" s="7"/>
      <c r="P810" s="7"/>
      <c r="Q810" s="7"/>
      <c r="R810" s="7"/>
    </row>
    <row r="811" spans="5:18" ht="14.25" customHeight="1">
      <c r="E811" s="17"/>
      <c r="F811" s="7"/>
      <c r="G811" s="7"/>
      <c r="H811" s="7"/>
      <c r="I811" s="7"/>
      <c r="J811" s="7"/>
      <c r="K811" s="7"/>
      <c r="L811" s="7"/>
      <c r="M811" s="7"/>
      <c r="N811" s="7"/>
      <c r="O811" s="7"/>
      <c r="P811" s="7"/>
      <c r="Q811" s="7"/>
      <c r="R811" s="7"/>
    </row>
    <row r="812" spans="5:18" ht="14.25" customHeight="1">
      <c r="E812" s="17"/>
      <c r="F812" s="7"/>
      <c r="G812" s="7"/>
      <c r="H812" s="7"/>
      <c r="I812" s="7"/>
      <c r="J812" s="7"/>
      <c r="K812" s="7"/>
      <c r="L812" s="7"/>
      <c r="M812" s="7"/>
      <c r="N812" s="7"/>
      <c r="O812" s="7"/>
      <c r="P812" s="7"/>
      <c r="Q812" s="7"/>
      <c r="R812" s="7"/>
    </row>
    <row r="813" spans="5:18" ht="14.25" customHeight="1">
      <c r="E813" s="17"/>
      <c r="F813" s="7"/>
      <c r="G813" s="7"/>
      <c r="H813" s="7"/>
      <c r="I813" s="7"/>
      <c r="J813" s="7"/>
      <c r="K813" s="7"/>
      <c r="L813" s="7"/>
      <c r="M813" s="7"/>
      <c r="N813" s="7"/>
      <c r="O813" s="7"/>
      <c r="P813" s="7"/>
      <c r="Q813" s="7"/>
      <c r="R813" s="7"/>
    </row>
    <row r="814" spans="5:18" ht="14.25" customHeight="1">
      <c r="E814" s="17"/>
      <c r="F814" s="7"/>
      <c r="G814" s="7"/>
      <c r="H814" s="7"/>
      <c r="I814" s="7"/>
      <c r="J814" s="7"/>
      <c r="K814" s="7"/>
      <c r="L814" s="7"/>
      <c r="M814" s="7"/>
      <c r="N814" s="7"/>
      <c r="O814" s="7"/>
      <c r="P814" s="7"/>
      <c r="Q814" s="7"/>
      <c r="R814" s="7"/>
    </row>
    <row r="815" spans="5:18" ht="14.25" customHeight="1">
      <c r="E815" s="17"/>
      <c r="F815" s="7"/>
      <c r="G815" s="7"/>
      <c r="H815" s="7"/>
      <c r="I815" s="7"/>
      <c r="J815" s="7"/>
      <c r="K815" s="7"/>
      <c r="L815" s="7"/>
      <c r="M815" s="7"/>
      <c r="N815" s="7"/>
      <c r="O815" s="7"/>
      <c r="P815" s="7"/>
      <c r="Q815" s="7"/>
      <c r="R815" s="7"/>
    </row>
    <row r="816" spans="5:18" ht="14.25" customHeight="1">
      <c r="E816" s="17"/>
      <c r="F816" s="7"/>
      <c r="G816" s="7"/>
      <c r="H816" s="7"/>
      <c r="I816" s="7"/>
      <c r="J816" s="7"/>
      <c r="K816" s="7"/>
      <c r="L816" s="7"/>
      <c r="M816" s="7"/>
      <c r="N816" s="7"/>
      <c r="O816" s="7"/>
      <c r="P816" s="7"/>
      <c r="Q816" s="7"/>
      <c r="R816" s="7"/>
    </row>
    <row r="817" spans="5:18" ht="14.25" customHeight="1">
      <c r="E817" s="17"/>
      <c r="F817" s="7"/>
      <c r="G817" s="7"/>
      <c r="H817" s="7"/>
      <c r="I817" s="7"/>
      <c r="J817" s="7"/>
      <c r="K817" s="7"/>
      <c r="L817" s="7"/>
      <c r="M817" s="7"/>
      <c r="N817" s="7"/>
      <c r="O817" s="7"/>
      <c r="P817" s="7"/>
      <c r="Q817" s="7"/>
      <c r="R817" s="7"/>
    </row>
    <row r="818" spans="5:18" ht="14.25" customHeight="1">
      <c r="E818" s="17"/>
      <c r="F818" s="7"/>
      <c r="G818" s="7"/>
      <c r="H818" s="7"/>
      <c r="I818" s="7"/>
      <c r="J818" s="7"/>
      <c r="K818" s="7"/>
      <c r="L818" s="7"/>
      <c r="M818" s="7"/>
      <c r="N818" s="7"/>
      <c r="O818" s="7"/>
      <c r="P818" s="7"/>
      <c r="Q818" s="7"/>
      <c r="R818" s="7"/>
    </row>
    <row r="819" spans="5:18" ht="14.25" customHeight="1">
      <c r="E819" s="17"/>
      <c r="F819" s="7"/>
      <c r="G819" s="7"/>
      <c r="H819" s="7"/>
      <c r="I819" s="7"/>
      <c r="J819" s="7"/>
      <c r="K819" s="7"/>
      <c r="L819" s="7"/>
      <c r="M819" s="7"/>
      <c r="N819" s="7"/>
      <c r="O819" s="7"/>
      <c r="P819" s="7"/>
      <c r="Q819" s="7"/>
      <c r="R819" s="7"/>
    </row>
    <row r="820" spans="5:18" ht="14.25" customHeight="1">
      <c r="E820" s="17"/>
      <c r="F820" s="7"/>
      <c r="G820" s="7"/>
      <c r="H820" s="7"/>
      <c r="I820" s="7"/>
      <c r="J820" s="7"/>
      <c r="K820" s="7"/>
      <c r="L820" s="7"/>
      <c r="M820" s="7"/>
      <c r="N820" s="7"/>
      <c r="O820" s="7"/>
      <c r="P820" s="7"/>
      <c r="Q820" s="7"/>
      <c r="R820" s="7"/>
    </row>
    <row r="821" spans="5:18" ht="14.25" customHeight="1">
      <c r="E821" s="17"/>
      <c r="F821" s="7"/>
      <c r="G821" s="7"/>
      <c r="H821" s="7"/>
      <c r="I821" s="7"/>
      <c r="J821" s="7"/>
      <c r="K821" s="7"/>
      <c r="L821" s="7"/>
      <c r="M821" s="7"/>
      <c r="N821" s="7"/>
      <c r="O821" s="7"/>
      <c r="P821" s="7"/>
      <c r="Q821" s="7"/>
      <c r="R821" s="7"/>
    </row>
    <row r="822" spans="5:18" ht="14.25" customHeight="1">
      <c r="E822" s="17"/>
      <c r="F822" s="7"/>
      <c r="G822" s="7"/>
      <c r="H822" s="7"/>
      <c r="I822" s="7"/>
      <c r="J822" s="7"/>
      <c r="K822" s="7"/>
      <c r="L822" s="7"/>
      <c r="M822" s="7"/>
      <c r="N822" s="7"/>
      <c r="O822" s="7"/>
      <c r="P822" s="7"/>
      <c r="Q822" s="7"/>
      <c r="R822" s="7"/>
    </row>
    <row r="823" spans="5:18" ht="14.25" customHeight="1">
      <c r="E823" s="17"/>
      <c r="F823" s="7"/>
      <c r="G823" s="7"/>
      <c r="H823" s="7"/>
      <c r="I823" s="7"/>
      <c r="J823" s="7"/>
      <c r="K823" s="7"/>
      <c r="L823" s="7"/>
      <c r="M823" s="7"/>
      <c r="N823" s="7"/>
      <c r="O823" s="7"/>
      <c r="P823" s="7"/>
      <c r="Q823" s="7"/>
      <c r="R823" s="7"/>
    </row>
    <row r="824" spans="5:18" ht="14.25" customHeight="1">
      <c r="E824" s="17"/>
      <c r="F824" s="7"/>
      <c r="G824" s="7"/>
      <c r="H824" s="7"/>
      <c r="I824" s="7"/>
      <c r="J824" s="7"/>
      <c r="K824" s="7"/>
      <c r="L824" s="7"/>
      <c r="M824" s="7"/>
      <c r="N824" s="7"/>
      <c r="O824" s="7"/>
      <c r="P824" s="7"/>
      <c r="Q824" s="7"/>
      <c r="R824" s="7"/>
    </row>
    <row r="825" spans="5:18" ht="14.25" customHeight="1">
      <c r="E825" s="17"/>
      <c r="F825" s="7"/>
      <c r="G825" s="7"/>
      <c r="H825" s="7"/>
      <c r="I825" s="7"/>
      <c r="J825" s="7"/>
      <c r="K825" s="7"/>
      <c r="L825" s="7"/>
      <c r="M825" s="7"/>
      <c r="N825" s="7"/>
      <c r="O825" s="7"/>
      <c r="P825" s="7"/>
      <c r="Q825" s="7"/>
      <c r="R825" s="7"/>
    </row>
    <row r="826" spans="5:18" ht="14.25" customHeight="1">
      <c r="E826" s="17"/>
      <c r="F826" s="7"/>
      <c r="G826" s="7"/>
      <c r="H826" s="7"/>
      <c r="I826" s="7"/>
      <c r="J826" s="7"/>
      <c r="K826" s="7"/>
      <c r="L826" s="7"/>
      <c r="M826" s="7"/>
      <c r="N826" s="7"/>
      <c r="O826" s="7"/>
      <c r="P826" s="7"/>
      <c r="Q826" s="7"/>
      <c r="R826" s="7"/>
    </row>
    <row r="827" spans="5:18" ht="14.25" customHeight="1">
      <c r="E827" s="17"/>
      <c r="F827" s="7"/>
      <c r="G827" s="7"/>
      <c r="H827" s="7"/>
      <c r="I827" s="7"/>
      <c r="J827" s="7"/>
      <c r="K827" s="7"/>
      <c r="L827" s="7"/>
      <c r="M827" s="7"/>
      <c r="N827" s="7"/>
      <c r="O827" s="7"/>
      <c r="P827" s="7"/>
      <c r="Q827" s="7"/>
      <c r="R827" s="7"/>
    </row>
    <row r="828" spans="5:18" ht="14.25" customHeight="1">
      <c r="E828" s="17"/>
      <c r="F828" s="7"/>
      <c r="G828" s="7"/>
      <c r="H828" s="7"/>
      <c r="I828" s="7"/>
      <c r="J828" s="7"/>
      <c r="K828" s="7"/>
      <c r="L828" s="7"/>
      <c r="M828" s="7"/>
      <c r="N828" s="7"/>
      <c r="O828" s="7"/>
      <c r="P828" s="7"/>
      <c r="Q828" s="7"/>
      <c r="R828" s="7"/>
    </row>
    <row r="829" spans="5:18" ht="14.25" customHeight="1">
      <c r="E829" s="17"/>
      <c r="F829" s="7"/>
      <c r="G829" s="7"/>
      <c r="H829" s="7"/>
      <c r="I829" s="7"/>
      <c r="J829" s="7"/>
      <c r="K829" s="7"/>
      <c r="L829" s="7"/>
      <c r="M829" s="7"/>
      <c r="N829" s="7"/>
      <c r="O829" s="7"/>
      <c r="P829" s="7"/>
      <c r="Q829" s="7"/>
      <c r="R829" s="7"/>
    </row>
    <row r="830" spans="5:18" ht="14.25" customHeight="1">
      <c r="E830" s="17"/>
      <c r="F830" s="7"/>
      <c r="G830" s="7"/>
      <c r="H830" s="7"/>
      <c r="I830" s="7"/>
      <c r="J830" s="7"/>
      <c r="K830" s="7"/>
      <c r="L830" s="7"/>
      <c r="M830" s="7"/>
      <c r="N830" s="7"/>
      <c r="O830" s="7"/>
      <c r="P830" s="7"/>
      <c r="Q830" s="7"/>
      <c r="R830" s="7"/>
    </row>
    <row r="831" spans="5:18" ht="14.25" customHeight="1">
      <c r="E831" s="17"/>
      <c r="F831" s="7"/>
      <c r="G831" s="7"/>
      <c r="H831" s="7"/>
      <c r="I831" s="7"/>
      <c r="J831" s="7"/>
      <c r="K831" s="7"/>
      <c r="L831" s="7"/>
      <c r="M831" s="7"/>
      <c r="N831" s="7"/>
      <c r="O831" s="7"/>
      <c r="P831" s="7"/>
      <c r="Q831" s="7"/>
      <c r="R831" s="7"/>
    </row>
    <row r="832" spans="5:18" ht="14.25" customHeight="1">
      <c r="E832" s="17"/>
      <c r="F832" s="7"/>
      <c r="G832" s="7"/>
      <c r="H832" s="7"/>
      <c r="I832" s="7"/>
      <c r="J832" s="7"/>
      <c r="K832" s="7"/>
      <c r="L832" s="7"/>
      <c r="M832" s="7"/>
      <c r="N832" s="7"/>
      <c r="O832" s="7"/>
      <c r="P832" s="7"/>
      <c r="Q832" s="7"/>
      <c r="R832" s="7"/>
    </row>
    <row r="833" spans="5:18" ht="14.25" customHeight="1">
      <c r="E833" s="17"/>
      <c r="F833" s="7"/>
      <c r="G833" s="7"/>
      <c r="H833" s="7"/>
      <c r="I833" s="7"/>
      <c r="J833" s="7"/>
      <c r="K833" s="7"/>
      <c r="L833" s="7"/>
      <c r="M833" s="7"/>
      <c r="N833" s="7"/>
      <c r="O833" s="7"/>
      <c r="P833" s="7"/>
      <c r="Q833" s="7"/>
      <c r="R833" s="7"/>
    </row>
    <row r="834" spans="5:18" ht="14.25" customHeight="1">
      <c r="E834" s="17"/>
      <c r="F834" s="7"/>
      <c r="G834" s="7"/>
      <c r="H834" s="7"/>
      <c r="I834" s="7"/>
      <c r="J834" s="7"/>
      <c r="K834" s="7"/>
      <c r="L834" s="7"/>
      <c r="M834" s="7"/>
      <c r="N834" s="7"/>
      <c r="O834" s="7"/>
      <c r="P834" s="7"/>
      <c r="Q834" s="7"/>
      <c r="R834" s="7"/>
    </row>
    <row r="835" spans="5:18" ht="14.25" customHeight="1">
      <c r="E835" s="17"/>
      <c r="F835" s="7"/>
      <c r="G835" s="7"/>
      <c r="H835" s="7"/>
      <c r="I835" s="7"/>
      <c r="J835" s="7"/>
      <c r="K835" s="7"/>
      <c r="L835" s="7"/>
      <c r="M835" s="7"/>
      <c r="N835" s="7"/>
      <c r="O835" s="7"/>
      <c r="P835" s="7"/>
      <c r="Q835" s="7"/>
      <c r="R835" s="7"/>
    </row>
    <row r="836" spans="5:18" ht="14.25" customHeight="1">
      <c r="E836" s="17"/>
      <c r="F836" s="7"/>
      <c r="G836" s="7"/>
      <c r="H836" s="7"/>
      <c r="I836" s="7"/>
      <c r="J836" s="7"/>
      <c r="K836" s="7"/>
      <c r="L836" s="7"/>
      <c r="M836" s="7"/>
      <c r="N836" s="7"/>
      <c r="O836" s="7"/>
      <c r="P836" s="7"/>
      <c r="Q836" s="7"/>
      <c r="R836" s="7"/>
    </row>
    <row r="837" spans="5:18" ht="14.25" customHeight="1">
      <c r="E837" s="17"/>
      <c r="F837" s="7"/>
      <c r="G837" s="7"/>
      <c r="H837" s="7"/>
      <c r="I837" s="7"/>
      <c r="J837" s="7"/>
      <c r="K837" s="7"/>
      <c r="L837" s="7"/>
      <c r="M837" s="7"/>
      <c r="N837" s="7"/>
      <c r="O837" s="7"/>
      <c r="P837" s="7"/>
      <c r="Q837" s="7"/>
      <c r="R837" s="7"/>
    </row>
    <row r="838" spans="5:18" ht="14.25" customHeight="1">
      <c r="E838" s="17"/>
      <c r="F838" s="7"/>
      <c r="G838" s="7"/>
      <c r="H838" s="7"/>
      <c r="I838" s="7"/>
      <c r="J838" s="7"/>
      <c r="K838" s="7"/>
      <c r="L838" s="7"/>
      <c r="M838" s="7"/>
      <c r="N838" s="7"/>
      <c r="O838" s="7"/>
      <c r="P838" s="7"/>
      <c r="Q838" s="7"/>
      <c r="R838" s="7"/>
    </row>
    <row r="839" spans="5:18" ht="14.25" customHeight="1">
      <c r="E839" s="17"/>
      <c r="F839" s="7"/>
      <c r="G839" s="7"/>
      <c r="H839" s="7"/>
      <c r="I839" s="7"/>
      <c r="J839" s="7"/>
      <c r="K839" s="7"/>
      <c r="L839" s="7"/>
      <c r="M839" s="7"/>
      <c r="N839" s="7"/>
      <c r="O839" s="7"/>
      <c r="P839" s="7"/>
      <c r="Q839" s="7"/>
      <c r="R839" s="7"/>
    </row>
    <row r="840" spans="5:18" ht="14.25" customHeight="1">
      <c r="E840" s="17"/>
      <c r="F840" s="7"/>
      <c r="G840" s="7"/>
      <c r="H840" s="7"/>
      <c r="I840" s="7"/>
      <c r="J840" s="7"/>
      <c r="K840" s="7"/>
      <c r="L840" s="7"/>
      <c r="M840" s="7"/>
      <c r="N840" s="7"/>
      <c r="O840" s="7"/>
      <c r="P840" s="7"/>
      <c r="Q840" s="7"/>
      <c r="R840" s="7"/>
    </row>
    <row r="841" spans="5:18" ht="14.25" customHeight="1">
      <c r="E841" s="17"/>
      <c r="F841" s="7"/>
      <c r="G841" s="7"/>
      <c r="H841" s="7"/>
      <c r="I841" s="7"/>
      <c r="J841" s="7"/>
      <c r="K841" s="7"/>
      <c r="L841" s="7"/>
      <c r="M841" s="7"/>
      <c r="N841" s="7"/>
      <c r="O841" s="7"/>
      <c r="P841" s="7"/>
      <c r="Q841" s="7"/>
      <c r="R841" s="7"/>
    </row>
    <row r="842" spans="5:18" ht="14.25" customHeight="1">
      <c r="E842" s="17"/>
      <c r="F842" s="7"/>
      <c r="G842" s="7"/>
      <c r="H842" s="7"/>
      <c r="I842" s="7"/>
      <c r="J842" s="7"/>
      <c r="K842" s="7"/>
      <c r="L842" s="7"/>
      <c r="M842" s="7"/>
      <c r="N842" s="7"/>
      <c r="O842" s="7"/>
      <c r="P842" s="7"/>
      <c r="Q842" s="7"/>
      <c r="R842" s="7"/>
    </row>
    <row r="843" spans="5:18" ht="14.25" customHeight="1">
      <c r="E843" s="17"/>
      <c r="F843" s="7"/>
      <c r="G843" s="7"/>
      <c r="H843" s="7"/>
      <c r="I843" s="7"/>
      <c r="J843" s="7"/>
      <c r="K843" s="7"/>
      <c r="L843" s="7"/>
      <c r="M843" s="7"/>
      <c r="N843" s="7"/>
      <c r="O843" s="7"/>
      <c r="P843" s="7"/>
      <c r="Q843" s="7"/>
      <c r="R843" s="7"/>
    </row>
    <row r="844" spans="5:18" ht="14.25" customHeight="1">
      <c r="E844" s="17"/>
      <c r="F844" s="7"/>
      <c r="G844" s="7"/>
      <c r="H844" s="7"/>
      <c r="I844" s="7"/>
      <c r="J844" s="7"/>
      <c r="K844" s="7"/>
      <c r="L844" s="7"/>
      <c r="M844" s="7"/>
      <c r="N844" s="7"/>
      <c r="O844" s="7"/>
      <c r="P844" s="7"/>
      <c r="Q844" s="7"/>
      <c r="R844" s="7"/>
    </row>
    <row r="845" spans="5:18" ht="14.25" customHeight="1">
      <c r="E845" s="17"/>
      <c r="F845" s="7"/>
      <c r="G845" s="7"/>
      <c r="H845" s="7"/>
      <c r="I845" s="7"/>
      <c r="J845" s="7"/>
      <c r="K845" s="7"/>
      <c r="L845" s="7"/>
      <c r="M845" s="7"/>
      <c r="N845" s="7"/>
      <c r="O845" s="7"/>
      <c r="P845" s="7"/>
      <c r="Q845" s="7"/>
      <c r="R845" s="7"/>
    </row>
    <row r="846" spans="5:18" ht="14.25" customHeight="1">
      <c r="E846" s="17"/>
      <c r="F846" s="7"/>
      <c r="G846" s="7"/>
      <c r="H846" s="7"/>
      <c r="I846" s="7"/>
      <c r="J846" s="7"/>
      <c r="K846" s="7"/>
      <c r="L846" s="7"/>
      <c r="M846" s="7"/>
      <c r="N846" s="7"/>
      <c r="O846" s="7"/>
      <c r="P846" s="7"/>
      <c r="Q846" s="7"/>
      <c r="R846" s="7"/>
    </row>
    <row r="847" spans="5:18" ht="14.25" customHeight="1">
      <c r="E847" s="17"/>
      <c r="F847" s="7"/>
      <c r="G847" s="7"/>
      <c r="H847" s="7"/>
      <c r="I847" s="7"/>
      <c r="J847" s="7"/>
      <c r="K847" s="7"/>
      <c r="L847" s="7"/>
      <c r="M847" s="7"/>
      <c r="N847" s="7"/>
      <c r="O847" s="7"/>
      <c r="P847" s="7"/>
      <c r="Q847" s="7"/>
      <c r="R847" s="7"/>
    </row>
    <row r="848" spans="5:18" ht="14.25" customHeight="1">
      <c r="E848" s="17"/>
      <c r="F848" s="7"/>
      <c r="G848" s="7"/>
      <c r="H848" s="7"/>
      <c r="I848" s="7"/>
      <c r="J848" s="7"/>
      <c r="K848" s="7"/>
      <c r="L848" s="7"/>
      <c r="M848" s="7"/>
      <c r="N848" s="7"/>
      <c r="O848" s="7"/>
      <c r="P848" s="7"/>
      <c r="Q848" s="7"/>
      <c r="R848" s="7"/>
    </row>
    <row r="849" spans="5:18" ht="14.25" customHeight="1">
      <c r="E849" s="17"/>
      <c r="F849" s="7"/>
      <c r="G849" s="7"/>
      <c r="H849" s="7"/>
      <c r="I849" s="7"/>
      <c r="J849" s="7"/>
      <c r="K849" s="7"/>
      <c r="L849" s="7"/>
      <c r="M849" s="7"/>
      <c r="N849" s="7"/>
      <c r="O849" s="7"/>
      <c r="P849" s="7"/>
      <c r="Q849" s="7"/>
      <c r="R849" s="7"/>
    </row>
    <row r="850" spans="5:18" ht="14.25" customHeight="1">
      <c r="E850" s="17"/>
      <c r="F850" s="7"/>
      <c r="G850" s="7"/>
      <c r="H850" s="7"/>
      <c r="I850" s="7"/>
      <c r="J850" s="7"/>
      <c r="K850" s="7"/>
      <c r="L850" s="7"/>
      <c r="M850" s="7"/>
      <c r="N850" s="7"/>
      <c r="O850" s="7"/>
      <c r="P850" s="7"/>
      <c r="Q850" s="7"/>
      <c r="R850" s="7"/>
    </row>
    <row r="851" spans="5:18" ht="14.25" customHeight="1">
      <c r="E851" s="17"/>
      <c r="F851" s="7"/>
      <c r="G851" s="7"/>
      <c r="H851" s="7"/>
      <c r="I851" s="7"/>
      <c r="J851" s="7"/>
      <c r="K851" s="7"/>
      <c r="L851" s="7"/>
      <c r="M851" s="7"/>
      <c r="N851" s="7"/>
      <c r="O851" s="7"/>
      <c r="P851" s="7"/>
      <c r="Q851" s="7"/>
      <c r="R851" s="7"/>
    </row>
    <row r="852" spans="5:18" ht="14.25" customHeight="1">
      <c r="E852" s="17"/>
      <c r="F852" s="7"/>
      <c r="G852" s="7"/>
      <c r="H852" s="7"/>
      <c r="I852" s="7"/>
      <c r="J852" s="7"/>
      <c r="K852" s="7"/>
      <c r="L852" s="7"/>
      <c r="M852" s="7"/>
      <c r="N852" s="7"/>
      <c r="O852" s="7"/>
      <c r="P852" s="7"/>
      <c r="Q852" s="7"/>
      <c r="R852" s="7"/>
    </row>
    <row r="853" spans="5:18" ht="14.25" customHeight="1">
      <c r="E853" s="17"/>
      <c r="F853" s="7"/>
      <c r="G853" s="7"/>
      <c r="H853" s="7"/>
      <c r="I853" s="7"/>
      <c r="J853" s="7"/>
      <c r="K853" s="7"/>
      <c r="L853" s="7"/>
      <c r="M853" s="7"/>
      <c r="N853" s="7"/>
      <c r="O853" s="7"/>
      <c r="P853" s="7"/>
      <c r="Q853" s="7"/>
      <c r="R853" s="7"/>
    </row>
    <row r="854" spans="5:18" ht="14.25" customHeight="1">
      <c r="E854" s="17"/>
      <c r="F854" s="7"/>
      <c r="G854" s="7"/>
      <c r="H854" s="7"/>
      <c r="I854" s="7"/>
      <c r="J854" s="7"/>
      <c r="K854" s="7"/>
      <c r="L854" s="7"/>
      <c r="M854" s="7"/>
      <c r="N854" s="7"/>
      <c r="O854" s="7"/>
      <c r="P854" s="7"/>
      <c r="Q854" s="7"/>
      <c r="R854" s="7"/>
    </row>
    <row r="855" spans="5:18" ht="14.25" customHeight="1">
      <c r="E855" s="17"/>
      <c r="F855" s="7"/>
      <c r="G855" s="7"/>
      <c r="H855" s="7"/>
      <c r="I855" s="7"/>
      <c r="J855" s="7"/>
      <c r="K855" s="7"/>
      <c r="L855" s="7"/>
      <c r="M855" s="7"/>
      <c r="N855" s="7"/>
      <c r="O855" s="7"/>
      <c r="P855" s="7"/>
      <c r="Q855" s="7"/>
      <c r="R855" s="7"/>
    </row>
    <row r="856" spans="5:18" ht="14.25" customHeight="1">
      <c r="E856" s="17"/>
      <c r="F856" s="7"/>
      <c r="G856" s="7"/>
      <c r="H856" s="7"/>
      <c r="I856" s="7"/>
      <c r="J856" s="7"/>
      <c r="K856" s="7"/>
      <c r="L856" s="7"/>
      <c r="M856" s="7"/>
      <c r="N856" s="7"/>
      <c r="O856" s="7"/>
      <c r="P856" s="7"/>
      <c r="Q856" s="7"/>
      <c r="R856" s="7"/>
    </row>
    <row r="857" spans="5:18" ht="14.25" customHeight="1">
      <c r="E857" s="17"/>
      <c r="F857" s="7"/>
      <c r="G857" s="7"/>
      <c r="H857" s="7"/>
      <c r="I857" s="7"/>
      <c r="J857" s="7"/>
      <c r="K857" s="7"/>
      <c r="L857" s="7"/>
      <c r="M857" s="7"/>
      <c r="N857" s="7"/>
      <c r="O857" s="7"/>
      <c r="P857" s="7"/>
      <c r="Q857" s="7"/>
      <c r="R857" s="7"/>
    </row>
    <row r="858" spans="5:18" ht="14.25" customHeight="1">
      <c r="E858" s="17"/>
      <c r="F858" s="7"/>
      <c r="G858" s="7"/>
      <c r="H858" s="7"/>
      <c r="I858" s="7"/>
      <c r="J858" s="7"/>
      <c r="K858" s="7"/>
      <c r="L858" s="7"/>
      <c r="M858" s="7"/>
      <c r="N858" s="7"/>
      <c r="O858" s="7"/>
      <c r="P858" s="7"/>
      <c r="Q858" s="7"/>
      <c r="R858" s="7"/>
    </row>
    <row r="859" spans="5:18" ht="14.25" customHeight="1">
      <c r="E859" s="17"/>
      <c r="F859" s="7"/>
      <c r="G859" s="7"/>
      <c r="H859" s="7"/>
      <c r="I859" s="7"/>
      <c r="J859" s="7"/>
      <c r="K859" s="7"/>
      <c r="L859" s="7"/>
      <c r="M859" s="7"/>
      <c r="N859" s="7"/>
      <c r="O859" s="7"/>
      <c r="P859" s="7"/>
      <c r="Q859" s="7"/>
      <c r="R859" s="7"/>
    </row>
    <row r="860" spans="5:18" ht="14.25" customHeight="1">
      <c r="E860" s="17"/>
      <c r="F860" s="7"/>
      <c r="G860" s="7"/>
      <c r="H860" s="7"/>
      <c r="I860" s="7"/>
      <c r="J860" s="7"/>
      <c r="K860" s="7"/>
      <c r="L860" s="7"/>
      <c r="M860" s="7"/>
      <c r="N860" s="7"/>
      <c r="O860" s="7"/>
      <c r="P860" s="7"/>
      <c r="Q860" s="7"/>
      <c r="R860" s="7"/>
    </row>
    <row r="861" spans="5:18" ht="14.25" customHeight="1">
      <c r="E861" s="17"/>
      <c r="F861" s="7"/>
      <c r="G861" s="7"/>
      <c r="H861" s="7"/>
      <c r="I861" s="7"/>
      <c r="J861" s="7"/>
      <c r="K861" s="7"/>
      <c r="L861" s="7"/>
      <c r="M861" s="7"/>
      <c r="N861" s="7"/>
      <c r="O861" s="7"/>
      <c r="P861" s="7"/>
      <c r="Q861" s="7"/>
      <c r="R861" s="7"/>
    </row>
    <row r="862" spans="5:18" ht="14.25" customHeight="1">
      <c r="E862" s="17"/>
      <c r="F862" s="7"/>
      <c r="G862" s="7"/>
      <c r="H862" s="7"/>
      <c r="I862" s="7"/>
      <c r="J862" s="7"/>
      <c r="K862" s="7"/>
      <c r="L862" s="7"/>
      <c r="M862" s="7"/>
      <c r="N862" s="7"/>
      <c r="O862" s="7"/>
      <c r="P862" s="7"/>
      <c r="Q862" s="7"/>
      <c r="R862" s="7"/>
    </row>
    <row r="863" spans="5:18" ht="14.25" customHeight="1">
      <c r="E863" s="17"/>
      <c r="F863" s="7"/>
      <c r="G863" s="7"/>
      <c r="H863" s="7"/>
      <c r="I863" s="7"/>
      <c r="J863" s="7"/>
      <c r="K863" s="7"/>
      <c r="L863" s="7"/>
      <c r="M863" s="7"/>
      <c r="N863" s="7"/>
      <c r="O863" s="7"/>
      <c r="P863" s="7"/>
      <c r="Q863" s="7"/>
      <c r="R863" s="7"/>
    </row>
    <row r="864" spans="5:18" ht="14.25" customHeight="1">
      <c r="E864" s="17"/>
      <c r="F864" s="7"/>
      <c r="G864" s="7"/>
      <c r="H864" s="7"/>
      <c r="I864" s="7"/>
      <c r="J864" s="7"/>
      <c r="K864" s="7"/>
      <c r="L864" s="7"/>
      <c r="M864" s="7"/>
      <c r="N864" s="7"/>
      <c r="O864" s="7"/>
      <c r="P864" s="7"/>
      <c r="Q864" s="7"/>
      <c r="R864" s="7"/>
    </row>
    <row r="865" spans="5:18" ht="14.25" customHeight="1">
      <c r="E865" s="17"/>
      <c r="F865" s="7"/>
      <c r="G865" s="7"/>
      <c r="H865" s="7"/>
      <c r="I865" s="7"/>
      <c r="J865" s="7"/>
      <c r="K865" s="7"/>
      <c r="L865" s="7"/>
      <c r="M865" s="7"/>
      <c r="N865" s="7"/>
      <c r="O865" s="7"/>
      <c r="P865" s="7"/>
      <c r="Q865" s="7"/>
      <c r="R865" s="7"/>
    </row>
    <row r="866" spans="5:18" ht="14.25" customHeight="1">
      <c r="E866" s="17"/>
      <c r="F866" s="7"/>
      <c r="G866" s="7"/>
      <c r="H866" s="7"/>
      <c r="I866" s="7"/>
      <c r="J866" s="7"/>
      <c r="K866" s="7"/>
      <c r="L866" s="7"/>
      <c r="M866" s="7"/>
      <c r="N866" s="7"/>
      <c r="O866" s="7"/>
      <c r="P866" s="7"/>
      <c r="Q866" s="7"/>
      <c r="R866" s="7"/>
    </row>
    <row r="867" spans="5:18" ht="14.25" customHeight="1">
      <c r="E867" s="17"/>
      <c r="F867" s="7"/>
      <c r="G867" s="7"/>
      <c r="H867" s="7"/>
      <c r="I867" s="7"/>
      <c r="J867" s="7"/>
      <c r="K867" s="7"/>
      <c r="L867" s="7"/>
      <c r="M867" s="7"/>
      <c r="N867" s="7"/>
      <c r="O867" s="7"/>
      <c r="P867" s="7"/>
      <c r="Q867" s="7"/>
      <c r="R867" s="7"/>
    </row>
    <row r="868" spans="5:18" ht="14.25" customHeight="1">
      <c r="E868" s="17"/>
      <c r="F868" s="7"/>
      <c r="G868" s="7"/>
      <c r="H868" s="7"/>
      <c r="I868" s="7"/>
      <c r="J868" s="7"/>
      <c r="K868" s="7"/>
      <c r="L868" s="7"/>
      <c r="M868" s="7"/>
      <c r="N868" s="7"/>
      <c r="O868" s="7"/>
      <c r="P868" s="7"/>
      <c r="Q868" s="7"/>
      <c r="R868" s="7"/>
    </row>
    <row r="869" spans="5:18" ht="14.25" customHeight="1">
      <c r="E869" s="17"/>
      <c r="F869" s="7"/>
      <c r="G869" s="7"/>
      <c r="H869" s="7"/>
      <c r="I869" s="7"/>
      <c r="J869" s="7"/>
      <c r="K869" s="7"/>
      <c r="L869" s="7"/>
      <c r="M869" s="7"/>
      <c r="N869" s="7"/>
      <c r="O869" s="7"/>
      <c r="P869" s="7"/>
      <c r="Q869" s="7"/>
      <c r="R869" s="7"/>
    </row>
    <row r="870" spans="5:18" ht="14.25" customHeight="1">
      <c r="E870" s="17"/>
      <c r="F870" s="7"/>
      <c r="G870" s="7"/>
      <c r="H870" s="7"/>
      <c r="I870" s="7"/>
      <c r="J870" s="7"/>
      <c r="K870" s="7"/>
      <c r="L870" s="7"/>
      <c r="M870" s="7"/>
      <c r="N870" s="7"/>
      <c r="O870" s="7"/>
      <c r="P870" s="7"/>
      <c r="Q870" s="7"/>
      <c r="R870" s="7"/>
    </row>
    <row r="871" spans="5:18" ht="14.25" customHeight="1">
      <c r="E871" s="17"/>
      <c r="F871" s="7"/>
      <c r="G871" s="7"/>
      <c r="H871" s="7"/>
      <c r="I871" s="7"/>
      <c r="J871" s="7"/>
      <c r="K871" s="7"/>
      <c r="L871" s="7"/>
      <c r="M871" s="7"/>
      <c r="N871" s="7"/>
      <c r="O871" s="7"/>
      <c r="P871" s="7"/>
      <c r="Q871" s="7"/>
      <c r="R871" s="7"/>
    </row>
    <row r="872" spans="5:18" ht="14.25" customHeight="1">
      <c r="E872" s="17"/>
      <c r="F872" s="7"/>
      <c r="G872" s="7"/>
      <c r="H872" s="7"/>
      <c r="I872" s="7"/>
      <c r="J872" s="7"/>
      <c r="K872" s="7"/>
      <c r="L872" s="7"/>
      <c r="M872" s="7"/>
      <c r="N872" s="7"/>
      <c r="O872" s="7"/>
      <c r="P872" s="7"/>
      <c r="Q872" s="7"/>
      <c r="R872" s="7"/>
    </row>
    <row r="873" spans="5:18" ht="14.25" customHeight="1">
      <c r="E873" s="17"/>
      <c r="F873" s="7"/>
      <c r="G873" s="7"/>
      <c r="H873" s="7"/>
      <c r="I873" s="7"/>
      <c r="J873" s="7"/>
      <c r="K873" s="7"/>
      <c r="L873" s="7"/>
      <c r="M873" s="7"/>
      <c r="N873" s="7"/>
      <c r="O873" s="7"/>
      <c r="P873" s="7"/>
      <c r="Q873" s="7"/>
      <c r="R873" s="7"/>
    </row>
    <row r="874" spans="5:18" ht="14.25" customHeight="1">
      <c r="E874" s="17"/>
      <c r="F874" s="7"/>
      <c r="G874" s="7"/>
      <c r="H874" s="7"/>
      <c r="I874" s="7"/>
      <c r="J874" s="7"/>
      <c r="K874" s="7"/>
      <c r="L874" s="7"/>
      <c r="M874" s="7"/>
      <c r="N874" s="7"/>
      <c r="O874" s="7"/>
      <c r="P874" s="7"/>
      <c r="Q874" s="7"/>
      <c r="R874" s="7"/>
    </row>
    <row r="875" spans="5:18" ht="14.25" customHeight="1">
      <c r="E875" s="17"/>
      <c r="F875" s="7"/>
      <c r="G875" s="7"/>
      <c r="H875" s="7"/>
      <c r="I875" s="7"/>
      <c r="J875" s="7"/>
      <c r="K875" s="7"/>
      <c r="L875" s="7"/>
      <c r="M875" s="7"/>
      <c r="N875" s="7"/>
      <c r="O875" s="7"/>
      <c r="P875" s="7"/>
      <c r="Q875" s="7"/>
      <c r="R875" s="7"/>
    </row>
    <row r="876" spans="5:18" ht="14.25" customHeight="1">
      <c r="E876" s="17"/>
      <c r="F876" s="7"/>
      <c r="G876" s="7"/>
      <c r="H876" s="7"/>
      <c r="I876" s="7"/>
      <c r="J876" s="7"/>
      <c r="K876" s="7"/>
      <c r="L876" s="7"/>
      <c r="M876" s="7"/>
      <c r="N876" s="7"/>
      <c r="O876" s="7"/>
      <c r="P876" s="7"/>
      <c r="Q876" s="7"/>
      <c r="R876" s="7"/>
    </row>
    <row r="877" spans="5:18" ht="14.25" customHeight="1">
      <c r="E877" s="17"/>
      <c r="F877" s="7"/>
      <c r="G877" s="7"/>
      <c r="H877" s="7"/>
      <c r="I877" s="7"/>
      <c r="J877" s="7"/>
      <c r="K877" s="7"/>
      <c r="L877" s="7"/>
      <c r="M877" s="7"/>
      <c r="N877" s="7"/>
      <c r="O877" s="7"/>
      <c r="P877" s="7"/>
      <c r="Q877" s="7"/>
      <c r="R877" s="7"/>
    </row>
    <row r="878" spans="5:18" ht="14.25" customHeight="1">
      <c r="E878" s="17"/>
      <c r="F878" s="7"/>
      <c r="G878" s="7"/>
      <c r="H878" s="7"/>
      <c r="I878" s="7"/>
      <c r="J878" s="7"/>
      <c r="K878" s="7"/>
      <c r="L878" s="7"/>
      <c r="M878" s="7"/>
      <c r="N878" s="7"/>
      <c r="O878" s="7"/>
      <c r="P878" s="7"/>
      <c r="Q878" s="7"/>
      <c r="R878" s="7"/>
    </row>
    <row r="879" spans="5:18" ht="14.25" customHeight="1">
      <c r="E879" s="17"/>
      <c r="F879" s="7"/>
      <c r="G879" s="7"/>
      <c r="H879" s="7"/>
      <c r="I879" s="7"/>
      <c r="J879" s="7"/>
      <c r="K879" s="7"/>
      <c r="L879" s="7"/>
      <c r="M879" s="7"/>
      <c r="N879" s="7"/>
      <c r="O879" s="7"/>
      <c r="P879" s="7"/>
      <c r="Q879" s="7"/>
      <c r="R879" s="7"/>
    </row>
    <row r="880" spans="5:18" ht="14.25" customHeight="1">
      <c r="E880" s="17"/>
      <c r="F880" s="7"/>
      <c r="G880" s="7"/>
      <c r="H880" s="7"/>
      <c r="I880" s="7"/>
      <c r="J880" s="7"/>
      <c r="K880" s="7"/>
      <c r="L880" s="7"/>
      <c r="M880" s="7"/>
      <c r="N880" s="7"/>
      <c r="O880" s="7"/>
      <c r="P880" s="7"/>
      <c r="Q880" s="7"/>
      <c r="R880" s="7"/>
    </row>
    <row r="881" spans="5:18" ht="14.25" customHeight="1">
      <c r="E881" s="17"/>
      <c r="F881" s="7"/>
      <c r="G881" s="7"/>
      <c r="H881" s="7"/>
      <c r="I881" s="7"/>
      <c r="J881" s="7"/>
      <c r="K881" s="7"/>
      <c r="L881" s="7"/>
      <c r="M881" s="7"/>
      <c r="N881" s="7"/>
      <c r="O881" s="7"/>
      <c r="P881" s="7"/>
      <c r="Q881" s="7"/>
      <c r="R881" s="7"/>
    </row>
    <row r="882" spans="5:18" ht="14.25" customHeight="1">
      <c r="E882" s="17"/>
      <c r="F882" s="7"/>
      <c r="G882" s="7"/>
      <c r="H882" s="7"/>
      <c r="I882" s="7"/>
      <c r="J882" s="7"/>
      <c r="K882" s="7"/>
      <c r="L882" s="7"/>
      <c r="M882" s="7"/>
      <c r="N882" s="7"/>
      <c r="O882" s="7"/>
      <c r="P882" s="7"/>
      <c r="Q882" s="7"/>
      <c r="R882" s="7"/>
    </row>
    <row r="883" spans="5:18" ht="14.25" customHeight="1">
      <c r="E883" s="17"/>
      <c r="F883" s="7"/>
      <c r="G883" s="7"/>
      <c r="H883" s="7"/>
      <c r="I883" s="7"/>
      <c r="J883" s="7"/>
      <c r="K883" s="7"/>
      <c r="L883" s="7"/>
      <c r="M883" s="7"/>
      <c r="N883" s="7"/>
      <c r="O883" s="7"/>
      <c r="P883" s="7"/>
      <c r="Q883" s="7"/>
      <c r="R883" s="7"/>
    </row>
    <row r="884" spans="5:18" ht="14.25" customHeight="1">
      <c r="E884" s="17"/>
      <c r="F884" s="7"/>
      <c r="G884" s="7"/>
      <c r="H884" s="7"/>
      <c r="I884" s="7"/>
      <c r="J884" s="7"/>
      <c r="K884" s="7"/>
      <c r="L884" s="7"/>
      <c r="M884" s="7"/>
      <c r="N884" s="7"/>
      <c r="O884" s="7"/>
      <c r="P884" s="7"/>
      <c r="Q884" s="7"/>
      <c r="R884" s="7"/>
    </row>
    <row r="885" spans="5:18" ht="14.25" customHeight="1">
      <c r="E885" s="17"/>
      <c r="F885" s="7"/>
      <c r="G885" s="7"/>
      <c r="H885" s="7"/>
      <c r="I885" s="7"/>
      <c r="J885" s="7"/>
      <c r="K885" s="7"/>
      <c r="L885" s="7"/>
      <c r="M885" s="7"/>
      <c r="N885" s="7"/>
      <c r="O885" s="7"/>
      <c r="P885" s="7"/>
      <c r="Q885" s="7"/>
      <c r="R885" s="7"/>
    </row>
    <row r="886" spans="5:18" ht="14.25" customHeight="1">
      <c r="E886" s="17"/>
      <c r="F886" s="7"/>
      <c r="G886" s="7"/>
      <c r="H886" s="7"/>
      <c r="I886" s="7"/>
      <c r="J886" s="7"/>
      <c r="K886" s="7"/>
      <c r="L886" s="7"/>
      <c r="M886" s="7"/>
      <c r="N886" s="7"/>
      <c r="O886" s="7"/>
      <c r="P886" s="7"/>
      <c r="Q886" s="7"/>
      <c r="R886" s="7"/>
    </row>
    <row r="887" spans="5:18" ht="14.25" customHeight="1">
      <c r="E887" s="17"/>
      <c r="F887" s="7"/>
      <c r="G887" s="7"/>
      <c r="H887" s="7"/>
      <c r="I887" s="7"/>
      <c r="J887" s="7"/>
      <c r="K887" s="7"/>
      <c r="L887" s="7"/>
      <c r="M887" s="7"/>
      <c r="N887" s="7"/>
      <c r="O887" s="7"/>
      <c r="P887" s="7"/>
      <c r="Q887" s="7"/>
      <c r="R887" s="7"/>
    </row>
    <row r="888" spans="5:18" ht="14.25" customHeight="1">
      <c r="E888" s="17"/>
      <c r="F888" s="7"/>
      <c r="G888" s="7"/>
      <c r="H888" s="7"/>
      <c r="I888" s="7"/>
      <c r="J888" s="7"/>
      <c r="K888" s="7"/>
      <c r="L888" s="7"/>
      <c r="M888" s="7"/>
      <c r="N888" s="7"/>
      <c r="O888" s="7"/>
      <c r="P888" s="7"/>
      <c r="Q888" s="7"/>
      <c r="R888" s="7"/>
    </row>
    <row r="889" spans="5:18" ht="14.25" customHeight="1">
      <c r="E889" s="17"/>
      <c r="F889" s="7"/>
      <c r="G889" s="7"/>
      <c r="H889" s="7"/>
      <c r="I889" s="7"/>
      <c r="J889" s="7"/>
      <c r="K889" s="7"/>
      <c r="L889" s="7"/>
      <c r="M889" s="7"/>
      <c r="N889" s="7"/>
      <c r="O889" s="7"/>
      <c r="P889" s="7"/>
      <c r="Q889" s="7"/>
      <c r="R889" s="7"/>
    </row>
    <row r="890" spans="5:18" ht="14.25" customHeight="1">
      <c r="E890" s="17"/>
      <c r="F890" s="7"/>
      <c r="G890" s="7"/>
      <c r="H890" s="7"/>
      <c r="I890" s="7"/>
      <c r="J890" s="7"/>
      <c r="K890" s="7"/>
      <c r="L890" s="7"/>
      <c r="M890" s="7"/>
      <c r="N890" s="7"/>
      <c r="O890" s="7"/>
      <c r="P890" s="7"/>
      <c r="Q890" s="7"/>
      <c r="R890" s="7"/>
    </row>
    <row r="891" spans="5:18" ht="14.25" customHeight="1">
      <c r="E891" s="17"/>
      <c r="F891" s="7"/>
      <c r="G891" s="7"/>
      <c r="H891" s="7"/>
      <c r="I891" s="7"/>
      <c r="J891" s="7"/>
      <c r="K891" s="7"/>
      <c r="L891" s="7"/>
      <c r="M891" s="7"/>
      <c r="N891" s="7"/>
      <c r="O891" s="7"/>
      <c r="P891" s="7"/>
      <c r="Q891" s="7"/>
      <c r="R891" s="7"/>
    </row>
    <row r="892" spans="5:18" ht="14.25" customHeight="1">
      <c r="E892" s="17"/>
      <c r="F892" s="7"/>
      <c r="G892" s="7"/>
      <c r="H892" s="7"/>
      <c r="I892" s="7"/>
      <c r="J892" s="7"/>
      <c r="K892" s="7"/>
      <c r="L892" s="7"/>
      <c r="M892" s="7"/>
      <c r="N892" s="7"/>
      <c r="O892" s="7"/>
      <c r="P892" s="7"/>
      <c r="Q892" s="7"/>
      <c r="R892" s="7"/>
    </row>
    <row r="893" spans="5:18" ht="14.25" customHeight="1">
      <c r="E893" s="17"/>
      <c r="F893" s="7"/>
      <c r="G893" s="7"/>
      <c r="H893" s="7"/>
      <c r="I893" s="7"/>
      <c r="J893" s="7"/>
      <c r="K893" s="7"/>
      <c r="L893" s="7"/>
      <c r="M893" s="7"/>
      <c r="N893" s="7"/>
      <c r="O893" s="7"/>
      <c r="P893" s="7"/>
      <c r="Q893" s="7"/>
      <c r="R893" s="7"/>
    </row>
    <row r="894" spans="5:18" ht="14.25" customHeight="1">
      <c r="E894" s="17"/>
      <c r="F894" s="7"/>
      <c r="G894" s="7"/>
      <c r="H894" s="7"/>
      <c r="I894" s="7"/>
      <c r="J894" s="7"/>
      <c r="K894" s="7"/>
      <c r="L894" s="7"/>
      <c r="M894" s="7"/>
      <c r="N894" s="7"/>
      <c r="O894" s="7"/>
      <c r="P894" s="7"/>
      <c r="Q894" s="7"/>
      <c r="R894" s="7"/>
    </row>
    <row r="895" spans="5:18" ht="14.25" customHeight="1">
      <c r="E895" s="17"/>
      <c r="F895" s="7"/>
      <c r="G895" s="7"/>
      <c r="H895" s="7"/>
      <c r="I895" s="7"/>
      <c r="J895" s="7"/>
      <c r="K895" s="7"/>
      <c r="L895" s="7"/>
      <c r="M895" s="7"/>
      <c r="N895" s="7"/>
      <c r="O895" s="7"/>
      <c r="P895" s="7"/>
      <c r="Q895" s="7"/>
      <c r="R895" s="7"/>
    </row>
    <row r="896" spans="5:18" ht="14.25" customHeight="1">
      <c r="E896" s="17"/>
      <c r="F896" s="7"/>
      <c r="G896" s="7"/>
      <c r="H896" s="7"/>
      <c r="I896" s="7"/>
      <c r="J896" s="7"/>
      <c r="K896" s="7"/>
      <c r="L896" s="7"/>
      <c r="M896" s="7"/>
      <c r="N896" s="7"/>
      <c r="O896" s="7"/>
      <c r="P896" s="7"/>
      <c r="Q896" s="7"/>
      <c r="R896" s="7"/>
    </row>
    <row r="897" spans="5:18" ht="14.25" customHeight="1">
      <c r="E897" s="17"/>
      <c r="F897" s="7"/>
      <c r="G897" s="7"/>
      <c r="H897" s="7"/>
      <c r="I897" s="7"/>
      <c r="J897" s="7"/>
      <c r="K897" s="7"/>
      <c r="L897" s="7"/>
      <c r="M897" s="7"/>
      <c r="N897" s="7"/>
      <c r="O897" s="7"/>
      <c r="P897" s="7"/>
      <c r="Q897" s="7"/>
      <c r="R897" s="7"/>
    </row>
    <row r="898" spans="5:18" ht="14.25" customHeight="1">
      <c r="E898" s="17"/>
      <c r="F898" s="7"/>
      <c r="G898" s="7"/>
      <c r="H898" s="7"/>
      <c r="I898" s="7"/>
      <c r="J898" s="7"/>
      <c r="K898" s="7"/>
      <c r="L898" s="7"/>
      <c r="M898" s="7"/>
      <c r="N898" s="7"/>
      <c r="O898" s="7"/>
      <c r="P898" s="7"/>
      <c r="Q898" s="7"/>
      <c r="R898" s="7"/>
    </row>
    <row r="899" spans="5:18" ht="14.25" customHeight="1">
      <c r="E899" s="17"/>
      <c r="F899" s="7"/>
      <c r="G899" s="7"/>
      <c r="H899" s="7"/>
      <c r="I899" s="7"/>
      <c r="J899" s="7"/>
      <c r="K899" s="7"/>
      <c r="L899" s="7"/>
      <c r="M899" s="7"/>
      <c r="N899" s="7"/>
      <c r="O899" s="7"/>
      <c r="P899" s="7"/>
      <c r="Q899" s="7"/>
      <c r="R899" s="7"/>
    </row>
    <row r="900" spans="5:18" ht="14.25" customHeight="1">
      <c r="E900" s="17"/>
      <c r="F900" s="7"/>
      <c r="G900" s="7"/>
      <c r="H900" s="7"/>
      <c r="I900" s="7"/>
      <c r="J900" s="7"/>
      <c r="K900" s="7"/>
      <c r="L900" s="7"/>
      <c r="M900" s="7"/>
      <c r="N900" s="7"/>
      <c r="O900" s="7"/>
      <c r="P900" s="7"/>
      <c r="Q900" s="7"/>
      <c r="R900" s="7"/>
    </row>
    <row r="901" spans="5:18" ht="14.25" customHeight="1">
      <c r="E901" s="17"/>
      <c r="F901" s="7"/>
      <c r="G901" s="7"/>
      <c r="H901" s="7"/>
      <c r="I901" s="7"/>
      <c r="J901" s="7"/>
      <c r="K901" s="7"/>
      <c r="L901" s="7"/>
      <c r="M901" s="7"/>
      <c r="N901" s="7"/>
      <c r="O901" s="7"/>
      <c r="P901" s="7"/>
      <c r="Q901" s="7"/>
      <c r="R901" s="7"/>
    </row>
    <row r="902" spans="5:18" ht="14.25" customHeight="1">
      <c r="E902" s="17"/>
      <c r="F902" s="7"/>
      <c r="G902" s="7"/>
      <c r="H902" s="7"/>
      <c r="I902" s="7"/>
      <c r="J902" s="7"/>
      <c r="K902" s="7"/>
      <c r="L902" s="7"/>
      <c r="M902" s="7"/>
      <c r="N902" s="7"/>
      <c r="O902" s="7"/>
      <c r="P902" s="7"/>
      <c r="Q902" s="7"/>
      <c r="R902" s="7"/>
    </row>
    <row r="903" spans="5:18" ht="14.25" customHeight="1">
      <c r="E903" s="17"/>
      <c r="F903" s="7"/>
      <c r="G903" s="7"/>
      <c r="H903" s="7"/>
      <c r="I903" s="7"/>
      <c r="J903" s="7"/>
      <c r="K903" s="7"/>
      <c r="L903" s="7"/>
      <c r="M903" s="7"/>
      <c r="N903" s="7"/>
      <c r="O903" s="7"/>
      <c r="P903" s="7"/>
      <c r="Q903" s="7"/>
      <c r="R903" s="7"/>
    </row>
    <row r="904" spans="5:18" ht="14.25" customHeight="1">
      <c r="E904" s="17"/>
      <c r="F904" s="7"/>
      <c r="G904" s="7"/>
      <c r="H904" s="7"/>
      <c r="I904" s="7"/>
      <c r="J904" s="7"/>
      <c r="K904" s="7"/>
      <c r="L904" s="7"/>
      <c r="M904" s="7"/>
      <c r="N904" s="7"/>
      <c r="O904" s="7"/>
      <c r="P904" s="7"/>
      <c r="Q904" s="7"/>
      <c r="R904" s="7"/>
    </row>
    <row r="905" spans="5:18" ht="14.25" customHeight="1">
      <c r="E905" s="17"/>
      <c r="F905" s="7"/>
      <c r="G905" s="7"/>
      <c r="H905" s="7"/>
      <c r="I905" s="7"/>
      <c r="J905" s="7"/>
      <c r="K905" s="7"/>
      <c r="L905" s="7"/>
      <c r="M905" s="7"/>
      <c r="N905" s="7"/>
      <c r="O905" s="7"/>
      <c r="P905" s="7"/>
      <c r="Q905" s="7"/>
      <c r="R905" s="7"/>
    </row>
    <row r="906" spans="5:18" ht="14.25" customHeight="1">
      <c r="E906" s="17"/>
      <c r="F906" s="7"/>
      <c r="G906" s="7"/>
      <c r="H906" s="7"/>
      <c r="I906" s="7"/>
      <c r="J906" s="7"/>
      <c r="K906" s="7"/>
      <c r="L906" s="7"/>
      <c r="M906" s="7"/>
      <c r="N906" s="7"/>
      <c r="O906" s="7"/>
      <c r="P906" s="7"/>
      <c r="Q906" s="7"/>
      <c r="R906" s="7"/>
    </row>
    <row r="907" spans="5:18" ht="14.25" customHeight="1">
      <c r="E907" s="17"/>
      <c r="F907" s="7"/>
      <c r="G907" s="7"/>
      <c r="H907" s="7"/>
      <c r="I907" s="7"/>
      <c r="J907" s="7"/>
      <c r="K907" s="7"/>
      <c r="L907" s="7"/>
      <c r="M907" s="7"/>
      <c r="N907" s="7"/>
      <c r="O907" s="7"/>
      <c r="P907" s="7"/>
      <c r="Q907" s="7"/>
      <c r="R907" s="7"/>
    </row>
    <row r="908" spans="5:18" ht="14.25" customHeight="1">
      <c r="E908" s="17"/>
      <c r="F908" s="7"/>
      <c r="G908" s="7"/>
      <c r="H908" s="7"/>
      <c r="I908" s="7"/>
      <c r="J908" s="7"/>
      <c r="K908" s="7"/>
      <c r="L908" s="7"/>
      <c r="M908" s="7"/>
      <c r="N908" s="7"/>
      <c r="O908" s="7"/>
      <c r="P908" s="7"/>
      <c r="Q908" s="7"/>
      <c r="R908" s="7"/>
    </row>
    <row r="909" spans="5:18" ht="14.25" customHeight="1">
      <c r="E909" s="17"/>
      <c r="F909" s="7"/>
      <c r="G909" s="7"/>
      <c r="H909" s="7"/>
      <c r="I909" s="7"/>
      <c r="J909" s="7"/>
      <c r="K909" s="7"/>
      <c r="L909" s="7"/>
      <c r="M909" s="7"/>
      <c r="N909" s="7"/>
      <c r="O909" s="7"/>
      <c r="P909" s="7"/>
      <c r="Q909" s="7"/>
      <c r="R909" s="7"/>
    </row>
    <row r="910" spans="5:18" ht="14.25" customHeight="1">
      <c r="E910" s="17"/>
      <c r="F910" s="7"/>
      <c r="G910" s="7"/>
      <c r="H910" s="7"/>
      <c r="I910" s="7"/>
      <c r="J910" s="7"/>
      <c r="K910" s="7"/>
      <c r="L910" s="7"/>
      <c r="M910" s="7"/>
      <c r="N910" s="7"/>
      <c r="O910" s="7"/>
      <c r="P910" s="7"/>
      <c r="Q910" s="7"/>
      <c r="R910" s="7"/>
    </row>
    <row r="911" spans="5:18" ht="14.25" customHeight="1">
      <c r="E911" s="17"/>
      <c r="F911" s="7"/>
      <c r="G911" s="7"/>
      <c r="H911" s="7"/>
      <c r="I911" s="7"/>
      <c r="J911" s="7"/>
      <c r="K911" s="7"/>
      <c r="L911" s="7"/>
      <c r="M911" s="7"/>
      <c r="N911" s="7"/>
      <c r="O911" s="7"/>
      <c r="P911" s="7"/>
      <c r="Q911" s="7"/>
      <c r="R911" s="7"/>
    </row>
    <row r="912" spans="5:18" ht="14.25" customHeight="1">
      <c r="E912" s="17"/>
      <c r="F912" s="7"/>
      <c r="G912" s="7"/>
      <c r="H912" s="7"/>
      <c r="I912" s="7"/>
      <c r="J912" s="7"/>
      <c r="K912" s="7"/>
      <c r="L912" s="7"/>
      <c r="M912" s="7"/>
      <c r="N912" s="7"/>
      <c r="O912" s="7"/>
      <c r="P912" s="7"/>
      <c r="Q912" s="7"/>
      <c r="R912" s="7"/>
    </row>
    <row r="913" spans="5:18" ht="14.25" customHeight="1">
      <c r="E913" s="17"/>
      <c r="F913" s="7"/>
      <c r="G913" s="7"/>
      <c r="H913" s="7"/>
      <c r="I913" s="7"/>
      <c r="J913" s="7"/>
      <c r="K913" s="7"/>
      <c r="L913" s="7"/>
      <c r="M913" s="7"/>
      <c r="N913" s="7"/>
      <c r="O913" s="7"/>
      <c r="P913" s="7"/>
      <c r="Q913" s="7"/>
      <c r="R913" s="7"/>
    </row>
    <row r="914" spans="5:18" ht="14.25" customHeight="1">
      <c r="E914" s="17"/>
      <c r="F914" s="7"/>
      <c r="G914" s="7"/>
      <c r="H914" s="7"/>
      <c r="I914" s="7"/>
      <c r="J914" s="7"/>
      <c r="K914" s="7"/>
      <c r="L914" s="7"/>
      <c r="M914" s="7"/>
      <c r="N914" s="7"/>
      <c r="O914" s="7"/>
      <c r="P914" s="7"/>
      <c r="Q914" s="7"/>
      <c r="R914" s="7"/>
    </row>
    <row r="915" spans="5:18" ht="14.25" customHeight="1">
      <c r="E915" s="17"/>
      <c r="F915" s="7"/>
      <c r="G915" s="7"/>
      <c r="H915" s="7"/>
      <c r="I915" s="7"/>
      <c r="J915" s="7"/>
      <c r="K915" s="7"/>
      <c r="L915" s="7"/>
      <c r="M915" s="7"/>
      <c r="N915" s="7"/>
      <c r="O915" s="7"/>
      <c r="P915" s="7"/>
      <c r="Q915" s="7"/>
      <c r="R915" s="7"/>
    </row>
    <row r="916" spans="5:18" ht="14.25" customHeight="1">
      <c r="E916" s="17"/>
      <c r="F916" s="7"/>
      <c r="G916" s="7"/>
      <c r="H916" s="7"/>
      <c r="I916" s="7"/>
      <c r="J916" s="7"/>
      <c r="K916" s="7"/>
      <c r="L916" s="7"/>
      <c r="M916" s="7"/>
      <c r="N916" s="7"/>
      <c r="O916" s="7"/>
      <c r="P916" s="7"/>
      <c r="Q916" s="7"/>
      <c r="R916" s="7"/>
    </row>
    <row r="917" spans="5:18" ht="14.25" customHeight="1">
      <c r="E917" s="17"/>
      <c r="F917" s="7"/>
      <c r="G917" s="7"/>
      <c r="H917" s="7"/>
      <c r="I917" s="7"/>
      <c r="J917" s="7"/>
      <c r="K917" s="7"/>
      <c r="L917" s="7"/>
      <c r="M917" s="7"/>
      <c r="N917" s="7"/>
      <c r="O917" s="7"/>
      <c r="P917" s="7"/>
      <c r="Q917" s="7"/>
      <c r="R917" s="7"/>
    </row>
    <row r="918" spans="5:18" ht="14.25" customHeight="1">
      <c r="E918" s="17"/>
      <c r="F918" s="7"/>
      <c r="G918" s="7"/>
      <c r="H918" s="7"/>
      <c r="I918" s="7"/>
      <c r="J918" s="7"/>
      <c r="K918" s="7"/>
      <c r="L918" s="7"/>
      <c r="M918" s="7"/>
      <c r="N918" s="7"/>
      <c r="O918" s="7"/>
      <c r="P918" s="7"/>
      <c r="Q918" s="7"/>
      <c r="R918" s="7"/>
    </row>
    <row r="919" spans="5:18" ht="14.25" customHeight="1">
      <c r="E919" s="17"/>
      <c r="F919" s="7"/>
      <c r="G919" s="7"/>
      <c r="H919" s="7"/>
      <c r="I919" s="7"/>
      <c r="J919" s="7"/>
      <c r="K919" s="7"/>
      <c r="L919" s="7"/>
      <c r="M919" s="7"/>
      <c r="N919" s="7"/>
      <c r="O919" s="7"/>
      <c r="P919" s="7"/>
      <c r="Q919" s="7"/>
      <c r="R919" s="7"/>
    </row>
    <row r="920" spans="5:18" ht="14.25" customHeight="1">
      <c r="E920" s="17"/>
      <c r="F920" s="7"/>
      <c r="G920" s="7"/>
      <c r="H920" s="7"/>
      <c r="I920" s="7"/>
      <c r="J920" s="7"/>
      <c r="K920" s="7"/>
      <c r="L920" s="7"/>
      <c r="M920" s="7"/>
      <c r="N920" s="7"/>
      <c r="O920" s="7"/>
      <c r="P920" s="7"/>
      <c r="Q920" s="7"/>
      <c r="R920" s="7"/>
    </row>
    <row r="921" spans="5:18" ht="14.25" customHeight="1">
      <c r="E921" s="17"/>
      <c r="F921" s="7"/>
      <c r="G921" s="7"/>
      <c r="H921" s="7"/>
      <c r="I921" s="7"/>
      <c r="J921" s="7"/>
      <c r="K921" s="7"/>
      <c r="L921" s="7"/>
      <c r="M921" s="7"/>
      <c r="N921" s="7"/>
      <c r="O921" s="7"/>
      <c r="P921" s="7"/>
      <c r="Q921" s="7"/>
      <c r="R921" s="7"/>
    </row>
    <row r="922" spans="5:18" ht="14.25" customHeight="1">
      <c r="E922" s="17"/>
      <c r="F922" s="7"/>
      <c r="G922" s="7"/>
      <c r="H922" s="7"/>
      <c r="I922" s="7"/>
      <c r="J922" s="7"/>
      <c r="K922" s="7"/>
      <c r="L922" s="7"/>
      <c r="M922" s="7"/>
      <c r="N922" s="7"/>
      <c r="O922" s="7"/>
      <c r="P922" s="7"/>
      <c r="Q922" s="7"/>
      <c r="R922" s="7"/>
    </row>
    <row r="923" spans="5:18" ht="14.25" customHeight="1">
      <c r="E923" s="17"/>
      <c r="F923" s="7"/>
      <c r="G923" s="7"/>
      <c r="H923" s="7"/>
      <c r="I923" s="7"/>
      <c r="J923" s="7"/>
      <c r="K923" s="7"/>
      <c r="L923" s="7"/>
      <c r="M923" s="7"/>
      <c r="N923" s="7"/>
      <c r="O923" s="7"/>
      <c r="P923" s="7"/>
      <c r="Q923" s="7"/>
      <c r="R923" s="7"/>
    </row>
    <row r="924" spans="5:18" ht="14.25" customHeight="1">
      <c r="E924" s="17"/>
      <c r="F924" s="7"/>
      <c r="G924" s="7"/>
      <c r="H924" s="7"/>
      <c r="I924" s="7"/>
      <c r="J924" s="7"/>
      <c r="K924" s="7"/>
      <c r="L924" s="7"/>
      <c r="M924" s="7"/>
      <c r="N924" s="7"/>
      <c r="O924" s="7"/>
      <c r="P924" s="7"/>
      <c r="Q924" s="7"/>
      <c r="R924" s="7"/>
    </row>
    <row r="925" spans="5:18" ht="14.25" customHeight="1">
      <c r="E925" s="17"/>
      <c r="F925" s="7"/>
      <c r="G925" s="7"/>
      <c r="H925" s="7"/>
      <c r="I925" s="7"/>
      <c r="J925" s="7"/>
      <c r="K925" s="7"/>
      <c r="L925" s="7"/>
      <c r="M925" s="7"/>
      <c r="N925" s="7"/>
      <c r="O925" s="7"/>
      <c r="P925" s="7"/>
      <c r="Q925" s="7"/>
      <c r="R925" s="7"/>
    </row>
    <row r="926" spans="5:18" ht="14.25" customHeight="1">
      <c r="E926" s="17"/>
      <c r="F926" s="7"/>
      <c r="G926" s="7"/>
      <c r="H926" s="7"/>
      <c r="I926" s="7"/>
      <c r="J926" s="7"/>
      <c r="K926" s="7"/>
      <c r="L926" s="7"/>
      <c r="M926" s="7"/>
      <c r="N926" s="7"/>
      <c r="O926" s="7"/>
      <c r="P926" s="7"/>
      <c r="Q926" s="7"/>
      <c r="R926" s="7"/>
    </row>
    <row r="927" spans="5:18" ht="14.25" customHeight="1">
      <c r="E927" s="17"/>
      <c r="F927" s="7"/>
      <c r="G927" s="7"/>
      <c r="H927" s="7"/>
      <c r="I927" s="7"/>
      <c r="J927" s="7"/>
      <c r="K927" s="7"/>
      <c r="L927" s="7"/>
      <c r="M927" s="7"/>
      <c r="N927" s="7"/>
      <c r="O927" s="7"/>
      <c r="P927" s="7"/>
      <c r="Q927" s="7"/>
      <c r="R927" s="7"/>
    </row>
    <row r="928" spans="5:18" ht="14.25" customHeight="1">
      <c r="E928" s="17"/>
      <c r="F928" s="7"/>
      <c r="G928" s="7"/>
      <c r="H928" s="7"/>
      <c r="I928" s="7"/>
      <c r="J928" s="7"/>
      <c r="K928" s="7"/>
      <c r="L928" s="7"/>
      <c r="M928" s="7"/>
      <c r="N928" s="7"/>
      <c r="O928" s="7"/>
      <c r="P928" s="7"/>
      <c r="Q928" s="7"/>
      <c r="R928" s="7"/>
    </row>
    <row r="929" spans="5:18" ht="14.25" customHeight="1">
      <c r="E929" s="17"/>
      <c r="F929" s="7"/>
      <c r="G929" s="7"/>
      <c r="H929" s="7"/>
      <c r="I929" s="7"/>
      <c r="J929" s="7"/>
      <c r="K929" s="7"/>
      <c r="L929" s="7"/>
      <c r="M929" s="7"/>
      <c r="N929" s="7"/>
      <c r="O929" s="7"/>
      <c r="P929" s="7"/>
      <c r="Q929" s="7"/>
      <c r="R929" s="7"/>
    </row>
    <row r="930" spans="5:18" ht="14.25" customHeight="1">
      <c r="E930" s="17"/>
      <c r="F930" s="7"/>
      <c r="G930" s="7"/>
      <c r="H930" s="7"/>
      <c r="I930" s="7"/>
      <c r="J930" s="7"/>
      <c r="K930" s="7"/>
      <c r="L930" s="7"/>
      <c r="M930" s="7"/>
      <c r="N930" s="7"/>
      <c r="O930" s="7"/>
      <c r="P930" s="7"/>
      <c r="Q930" s="7"/>
      <c r="R930" s="7"/>
    </row>
    <row r="931" spans="5:18" ht="14.25" customHeight="1">
      <c r="E931" s="17"/>
      <c r="F931" s="7"/>
      <c r="G931" s="7"/>
      <c r="H931" s="7"/>
      <c r="I931" s="7"/>
      <c r="J931" s="7"/>
      <c r="K931" s="7"/>
      <c r="L931" s="7"/>
      <c r="M931" s="7"/>
      <c r="N931" s="7"/>
      <c r="O931" s="7"/>
      <c r="P931" s="7"/>
      <c r="Q931" s="7"/>
      <c r="R931" s="7"/>
    </row>
    <row r="932" spans="5:18" ht="14.25" customHeight="1">
      <c r="E932" s="17"/>
      <c r="F932" s="7"/>
      <c r="G932" s="7"/>
      <c r="H932" s="7"/>
      <c r="I932" s="7"/>
      <c r="J932" s="7"/>
      <c r="K932" s="7"/>
      <c r="L932" s="7"/>
      <c r="M932" s="7"/>
      <c r="N932" s="7"/>
      <c r="O932" s="7"/>
      <c r="P932" s="7"/>
      <c r="Q932" s="7"/>
      <c r="R932" s="7"/>
    </row>
    <row r="933" spans="5:18" ht="14.25" customHeight="1">
      <c r="E933" s="17"/>
      <c r="F933" s="7"/>
      <c r="G933" s="7"/>
      <c r="H933" s="7"/>
      <c r="I933" s="7"/>
      <c r="J933" s="7"/>
      <c r="K933" s="7"/>
      <c r="L933" s="7"/>
      <c r="M933" s="7"/>
      <c r="N933" s="7"/>
      <c r="O933" s="7"/>
      <c r="P933" s="7"/>
      <c r="Q933" s="7"/>
      <c r="R933" s="7"/>
    </row>
    <row r="934" spans="5:18" ht="14.25" customHeight="1">
      <c r="E934" s="17"/>
      <c r="F934" s="7"/>
      <c r="G934" s="7"/>
      <c r="H934" s="7"/>
      <c r="I934" s="7"/>
      <c r="J934" s="7"/>
      <c r="K934" s="7"/>
      <c r="L934" s="7"/>
      <c r="M934" s="7"/>
      <c r="N934" s="7"/>
      <c r="O934" s="7"/>
      <c r="P934" s="7"/>
      <c r="Q934" s="7"/>
      <c r="R934" s="7"/>
    </row>
    <row r="935" spans="5:18" ht="14.25" customHeight="1">
      <c r="E935" s="17"/>
      <c r="F935" s="7"/>
      <c r="G935" s="7"/>
      <c r="H935" s="7"/>
      <c r="I935" s="7"/>
      <c r="J935" s="7"/>
      <c r="K935" s="7"/>
      <c r="L935" s="7"/>
      <c r="M935" s="7"/>
      <c r="N935" s="7"/>
      <c r="O935" s="7"/>
      <c r="P935" s="7"/>
      <c r="Q935" s="7"/>
      <c r="R935" s="7"/>
    </row>
    <row r="936" spans="5:18" ht="14.25" customHeight="1">
      <c r="E936" s="17"/>
      <c r="F936" s="7"/>
      <c r="G936" s="7"/>
      <c r="H936" s="7"/>
      <c r="I936" s="7"/>
      <c r="J936" s="7"/>
      <c r="K936" s="7"/>
      <c r="L936" s="7"/>
      <c r="M936" s="7"/>
      <c r="N936" s="7"/>
      <c r="O936" s="7"/>
      <c r="P936" s="7"/>
      <c r="Q936" s="7"/>
      <c r="R936" s="7"/>
    </row>
    <row r="937" spans="5:18" ht="14.25" customHeight="1">
      <c r="E937" s="17"/>
      <c r="F937" s="7"/>
      <c r="G937" s="7"/>
      <c r="H937" s="7"/>
      <c r="I937" s="7"/>
      <c r="J937" s="7"/>
      <c r="K937" s="7"/>
      <c r="L937" s="7"/>
      <c r="M937" s="7"/>
      <c r="N937" s="7"/>
      <c r="O937" s="7"/>
      <c r="P937" s="7"/>
      <c r="Q937" s="7"/>
      <c r="R937" s="7"/>
    </row>
    <row r="938" spans="5:18" ht="14.25" customHeight="1">
      <c r="E938" s="17"/>
      <c r="F938" s="7"/>
      <c r="G938" s="7"/>
      <c r="H938" s="7"/>
      <c r="I938" s="7"/>
      <c r="J938" s="7"/>
      <c r="K938" s="7"/>
      <c r="L938" s="7"/>
      <c r="M938" s="7"/>
      <c r="N938" s="7"/>
      <c r="O938" s="7"/>
      <c r="P938" s="7"/>
      <c r="Q938" s="7"/>
      <c r="R938" s="7"/>
    </row>
    <row r="939" spans="5:18" ht="14.25" customHeight="1">
      <c r="E939" s="17"/>
      <c r="F939" s="7"/>
      <c r="G939" s="7"/>
      <c r="H939" s="7"/>
      <c r="I939" s="7"/>
      <c r="J939" s="7"/>
      <c r="K939" s="7"/>
      <c r="L939" s="7"/>
      <c r="M939" s="7"/>
      <c r="N939" s="7"/>
      <c r="O939" s="7"/>
      <c r="P939" s="7"/>
      <c r="Q939" s="7"/>
      <c r="R939" s="7"/>
    </row>
    <row r="940" spans="5:18" ht="14.25" customHeight="1">
      <c r="E940" s="17"/>
      <c r="F940" s="7"/>
      <c r="G940" s="7"/>
      <c r="H940" s="7"/>
      <c r="I940" s="7"/>
      <c r="J940" s="7"/>
      <c r="K940" s="7"/>
      <c r="L940" s="7"/>
      <c r="M940" s="7"/>
      <c r="N940" s="7"/>
      <c r="O940" s="7"/>
      <c r="P940" s="7"/>
      <c r="Q940" s="7"/>
      <c r="R940" s="7"/>
    </row>
    <row r="941" spans="5:18" ht="14.25" customHeight="1">
      <c r="E941" s="17"/>
      <c r="F941" s="7"/>
      <c r="G941" s="7"/>
      <c r="H941" s="7"/>
      <c r="I941" s="7"/>
      <c r="J941" s="7"/>
      <c r="K941" s="7"/>
      <c r="L941" s="7"/>
      <c r="M941" s="7"/>
      <c r="N941" s="7"/>
      <c r="O941" s="7"/>
      <c r="P941" s="7"/>
      <c r="Q941" s="7"/>
      <c r="R941" s="7"/>
    </row>
    <row r="942" spans="5:18" ht="14.25" customHeight="1">
      <c r="E942" s="17"/>
      <c r="F942" s="7"/>
      <c r="G942" s="7"/>
      <c r="H942" s="7"/>
      <c r="I942" s="7"/>
      <c r="J942" s="7"/>
      <c r="K942" s="7"/>
      <c r="L942" s="7"/>
      <c r="M942" s="7"/>
      <c r="N942" s="7"/>
      <c r="O942" s="7"/>
      <c r="P942" s="7"/>
      <c r="Q942" s="7"/>
      <c r="R942" s="7"/>
    </row>
    <row r="943" spans="5:18" ht="14.25" customHeight="1">
      <c r="E943" s="17"/>
      <c r="F943" s="7"/>
      <c r="G943" s="7"/>
      <c r="H943" s="7"/>
      <c r="I943" s="7"/>
      <c r="J943" s="7"/>
      <c r="K943" s="7"/>
      <c r="L943" s="7"/>
      <c r="M943" s="7"/>
      <c r="N943" s="7"/>
      <c r="O943" s="7"/>
      <c r="P943" s="7"/>
      <c r="Q943" s="7"/>
      <c r="R943" s="7"/>
    </row>
    <row r="944" spans="5:18" ht="14.25" customHeight="1">
      <c r="E944" s="17"/>
      <c r="F944" s="7"/>
      <c r="G944" s="7"/>
      <c r="H944" s="7"/>
      <c r="I944" s="7"/>
      <c r="J944" s="7"/>
      <c r="K944" s="7"/>
      <c r="L944" s="7"/>
      <c r="M944" s="7"/>
      <c r="N944" s="7"/>
      <c r="O944" s="7"/>
      <c r="P944" s="7"/>
      <c r="Q944" s="7"/>
      <c r="R944" s="7"/>
    </row>
    <row r="945" spans="5:18" ht="14.25" customHeight="1">
      <c r="E945" s="17"/>
      <c r="F945" s="7"/>
      <c r="G945" s="7"/>
      <c r="H945" s="7"/>
      <c r="I945" s="7"/>
      <c r="J945" s="7"/>
      <c r="K945" s="7"/>
      <c r="L945" s="7"/>
      <c r="M945" s="7"/>
      <c r="N945" s="7"/>
      <c r="O945" s="7"/>
      <c r="P945" s="7"/>
      <c r="Q945" s="7"/>
      <c r="R945" s="7"/>
    </row>
    <row r="946" spans="5:18" ht="14.25" customHeight="1">
      <c r="E946" s="17"/>
      <c r="F946" s="7"/>
      <c r="G946" s="7"/>
      <c r="H946" s="7"/>
      <c r="I946" s="7"/>
      <c r="J946" s="7"/>
      <c r="K946" s="7"/>
      <c r="L946" s="7"/>
      <c r="M946" s="7"/>
      <c r="N946" s="7"/>
      <c r="O946" s="7"/>
      <c r="P946" s="7"/>
      <c r="Q946" s="7"/>
      <c r="R946" s="7"/>
    </row>
    <row r="947" spans="5:18" ht="14.25" customHeight="1">
      <c r="E947" s="17"/>
      <c r="F947" s="7"/>
      <c r="G947" s="7"/>
      <c r="H947" s="7"/>
      <c r="I947" s="7"/>
      <c r="J947" s="7"/>
      <c r="K947" s="7"/>
      <c r="L947" s="7"/>
      <c r="M947" s="7"/>
      <c r="N947" s="7"/>
      <c r="O947" s="7"/>
      <c r="P947" s="7"/>
      <c r="Q947" s="7"/>
      <c r="R947" s="7"/>
    </row>
    <row r="948" spans="5:18" ht="14.25" customHeight="1">
      <c r="E948" s="17"/>
      <c r="F948" s="7"/>
      <c r="G948" s="7"/>
      <c r="H948" s="7"/>
      <c r="I948" s="7"/>
      <c r="J948" s="7"/>
      <c r="K948" s="7"/>
      <c r="L948" s="7"/>
      <c r="M948" s="7"/>
      <c r="N948" s="7"/>
      <c r="O948" s="7"/>
      <c r="P948" s="7"/>
      <c r="Q948" s="7"/>
      <c r="R948" s="7"/>
    </row>
    <row r="949" spans="5:18" ht="14.25" customHeight="1">
      <c r="E949" s="17"/>
      <c r="F949" s="7"/>
      <c r="G949" s="7"/>
      <c r="H949" s="7"/>
      <c r="I949" s="7"/>
      <c r="J949" s="7"/>
      <c r="K949" s="7"/>
      <c r="L949" s="7"/>
      <c r="M949" s="7"/>
      <c r="N949" s="7"/>
      <c r="O949" s="7"/>
      <c r="P949" s="7"/>
      <c r="Q949" s="7"/>
      <c r="R949" s="7"/>
    </row>
    <row r="950" spans="5:18" ht="14.25" customHeight="1">
      <c r="E950" s="17"/>
      <c r="F950" s="7"/>
      <c r="G950" s="7"/>
      <c r="H950" s="7"/>
      <c r="I950" s="7"/>
      <c r="J950" s="7"/>
      <c r="K950" s="7"/>
      <c r="L950" s="7"/>
      <c r="M950" s="7"/>
      <c r="N950" s="7"/>
      <c r="O950" s="7"/>
      <c r="P950" s="7"/>
      <c r="Q950" s="7"/>
      <c r="R950" s="7"/>
    </row>
    <row r="951" spans="5:18" ht="14.25" customHeight="1">
      <c r="E951" s="17"/>
      <c r="F951" s="7"/>
      <c r="G951" s="7"/>
      <c r="H951" s="7"/>
      <c r="I951" s="7"/>
      <c r="J951" s="7"/>
      <c r="K951" s="7"/>
      <c r="L951" s="7"/>
      <c r="M951" s="7"/>
      <c r="N951" s="7"/>
      <c r="O951" s="7"/>
      <c r="P951" s="7"/>
      <c r="Q951" s="7"/>
      <c r="R951" s="7"/>
    </row>
    <row r="952" spans="5:18" ht="14.25" customHeight="1">
      <c r="E952" s="17"/>
      <c r="F952" s="7"/>
      <c r="G952" s="7"/>
      <c r="H952" s="7"/>
      <c r="I952" s="7"/>
      <c r="J952" s="7"/>
      <c r="K952" s="7"/>
      <c r="L952" s="7"/>
      <c r="M952" s="7"/>
      <c r="N952" s="7"/>
      <c r="O952" s="7"/>
      <c r="P952" s="7"/>
      <c r="Q952" s="7"/>
      <c r="R952" s="7"/>
    </row>
    <row r="953" spans="5:18" ht="14.25" customHeight="1">
      <c r="E953" s="17"/>
      <c r="F953" s="7"/>
      <c r="G953" s="7"/>
      <c r="H953" s="7"/>
      <c r="I953" s="7"/>
      <c r="J953" s="7"/>
      <c r="K953" s="7"/>
      <c r="L953" s="7"/>
      <c r="M953" s="7"/>
      <c r="N953" s="7"/>
      <c r="O953" s="7"/>
      <c r="P953" s="7"/>
      <c r="Q953" s="7"/>
      <c r="R953" s="7"/>
    </row>
    <row r="954" spans="5:18" ht="14.25" customHeight="1">
      <c r="E954" s="17"/>
      <c r="F954" s="7"/>
      <c r="G954" s="7"/>
      <c r="H954" s="7"/>
      <c r="I954" s="7"/>
      <c r="J954" s="7"/>
      <c r="K954" s="7"/>
      <c r="L954" s="7"/>
      <c r="M954" s="7"/>
      <c r="N954" s="7"/>
      <c r="O954" s="7"/>
      <c r="P954" s="7"/>
      <c r="Q954" s="7"/>
      <c r="R954" s="7"/>
    </row>
    <row r="955" spans="5:18" ht="14.25" customHeight="1">
      <c r="E955" s="17"/>
      <c r="F955" s="7"/>
      <c r="G955" s="7"/>
      <c r="H955" s="7"/>
      <c r="I955" s="7"/>
      <c r="J955" s="7"/>
      <c r="K955" s="7"/>
      <c r="L955" s="7"/>
      <c r="M955" s="7"/>
      <c r="N955" s="7"/>
      <c r="O955" s="7"/>
      <c r="P955" s="7"/>
      <c r="Q955" s="7"/>
      <c r="R955" s="7"/>
    </row>
    <row r="956" spans="5:18" ht="14.25" customHeight="1">
      <c r="E956" s="17"/>
      <c r="F956" s="7"/>
      <c r="G956" s="7"/>
      <c r="H956" s="7"/>
      <c r="I956" s="7"/>
      <c r="J956" s="7"/>
      <c r="K956" s="7"/>
      <c r="L956" s="7"/>
      <c r="M956" s="7"/>
      <c r="N956" s="7"/>
      <c r="O956" s="7"/>
      <c r="P956" s="7"/>
      <c r="Q956" s="7"/>
      <c r="R956" s="7"/>
    </row>
    <row r="957" spans="5:18" ht="14.25" customHeight="1">
      <c r="E957" s="17"/>
      <c r="F957" s="7"/>
      <c r="G957" s="7"/>
      <c r="H957" s="7"/>
      <c r="I957" s="7"/>
      <c r="J957" s="7"/>
      <c r="K957" s="7"/>
      <c r="L957" s="7"/>
      <c r="M957" s="7"/>
      <c r="N957" s="7"/>
      <c r="O957" s="7"/>
      <c r="P957" s="7"/>
      <c r="Q957" s="7"/>
      <c r="R957" s="7"/>
    </row>
    <row r="958" spans="5:18" ht="14.25" customHeight="1">
      <c r="E958" s="17"/>
      <c r="F958" s="7"/>
      <c r="G958" s="7"/>
      <c r="H958" s="7"/>
      <c r="I958" s="7"/>
      <c r="J958" s="7"/>
      <c r="K958" s="7"/>
      <c r="L958" s="7"/>
      <c r="M958" s="7"/>
      <c r="N958" s="7"/>
      <c r="O958" s="7"/>
      <c r="P958" s="7"/>
      <c r="Q958" s="7"/>
      <c r="R958" s="7"/>
    </row>
    <row r="959" spans="5:18" ht="14.25" customHeight="1">
      <c r="E959" s="17"/>
      <c r="F959" s="7"/>
      <c r="G959" s="7"/>
      <c r="H959" s="7"/>
      <c r="I959" s="7"/>
      <c r="J959" s="7"/>
      <c r="K959" s="7"/>
      <c r="L959" s="7"/>
      <c r="M959" s="7"/>
      <c r="N959" s="7"/>
      <c r="O959" s="7"/>
      <c r="P959" s="7"/>
      <c r="Q959" s="7"/>
      <c r="R959" s="7"/>
    </row>
    <row r="960" spans="5:18" ht="14.25" customHeight="1">
      <c r="E960" s="17"/>
      <c r="F960" s="7"/>
      <c r="G960" s="7"/>
      <c r="H960" s="7"/>
      <c r="I960" s="7"/>
      <c r="J960" s="7"/>
      <c r="K960" s="7"/>
      <c r="L960" s="7"/>
      <c r="M960" s="7"/>
      <c r="N960" s="7"/>
      <c r="O960" s="7"/>
      <c r="P960" s="7"/>
      <c r="Q960" s="7"/>
      <c r="R960" s="7"/>
    </row>
    <row r="961" spans="5:18" ht="14.25" customHeight="1">
      <c r="E961" s="17"/>
      <c r="F961" s="7"/>
      <c r="G961" s="7"/>
      <c r="H961" s="7"/>
      <c r="I961" s="7"/>
      <c r="J961" s="7"/>
      <c r="K961" s="7"/>
      <c r="L961" s="7"/>
      <c r="M961" s="7"/>
      <c r="N961" s="7"/>
      <c r="O961" s="7"/>
      <c r="P961" s="7"/>
      <c r="Q961" s="7"/>
      <c r="R961" s="7"/>
    </row>
    <row r="962" spans="5:18" ht="14.25" customHeight="1">
      <c r="E962" s="17"/>
      <c r="F962" s="7"/>
      <c r="G962" s="7"/>
      <c r="H962" s="7"/>
      <c r="I962" s="7"/>
      <c r="J962" s="7"/>
      <c r="K962" s="7"/>
      <c r="L962" s="7"/>
      <c r="M962" s="7"/>
      <c r="N962" s="7"/>
      <c r="O962" s="7"/>
      <c r="P962" s="7"/>
      <c r="Q962" s="7"/>
      <c r="R962" s="7"/>
    </row>
    <row r="963" spans="5:18" ht="14.25" customHeight="1">
      <c r="E963" s="17"/>
      <c r="F963" s="7"/>
      <c r="G963" s="7"/>
      <c r="H963" s="7"/>
      <c r="I963" s="7"/>
      <c r="J963" s="7"/>
      <c r="K963" s="7"/>
      <c r="L963" s="7"/>
      <c r="M963" s="7"/>
      <c r="N963" s="7"/>
      <c r="O963" s="7"/>
      <c r="P963" s="7"/>
      <c r="Q963" s="7"/>
      <c r="R963" s="7"/>
    </row>
    <row r="964" spans="5:18" ht="14.25" customHeight="1">
      <c r="E964" s="17"/>
      <c r="F964" s="7"/>
      <c r="G964" s="7"/>
      <c r="H964" s="7"/>
      <c r="I964" s="7"/>
      <c r="J964" s="7"/>
      <c r="K964" s="7"/>
      <c r="L964" s="7"/>
      <c r="M964" s="7"/>
      <c r="N964" s="7"/>
      <c r="O964" s="7"/>
      <c r="P964" s="7"/>
      <c r="Q964" s="7"/>
      <c r="R964" s="7"/>
    </row>
    <row r="965" spans="5:18" ht="14.25" customHeight="1">
      <c r="E965" s="17"/>
      <c r="F965" s="7"/>
      <c r="G965" s="7"/>
      <c r="H965" s="7"/>
      <c r="I965" s="7"/>
      <c r="J965" s="7"/>
      <c r="K965" s="7"/>
      <c r="L965" s="7"/>
      <c r="M965" s="7"/>
      <c r="N965" s="7"/>
      <c r="O965" s="7"/>
      <c r="P965" s="7"/>
      <c r="Q965" s="7"/>
      <c r="R965" s="7"/>
    </row>
    <row r="966" spans="5:18" ht="14.25" customHeight="1">
      <c r="E966" s="17"/>
      <c r="F966" s="7"/>
      <c r="G966" s="7"/>
      <c r="H966" s="7"/>
      <c r="I966" s="7"/>
      <c r="J966" s="7"/>
      <c r="K966" s="7"/>
      <c r="L966" s="7"/>
      <c r="M966" s="7"/>
      <c r="N966" s="7"/>
      <c r="O966" s="7"/>
      <c r="P966" s="7"/>
      <c r="Q966" s="7"/>
      <c r="R966" s="7"/>
    </row>
    <row r="967" spans="5:18" ht="14.25" customHeight="1">
      <c r="E967" s="17"/>
      <c r="F967" s="7"/>
      <c r="G967" s="7"/>
      <c r="H967" s="7"/>
      <c r="I967" s="7"/>
      <c r="J967" s="7"/>
      <c r="K967" s="7"/>
      <c r="L967" s="7"/>
      <c r="M967" s="7"/>
      <c r="N967" s="7"/>
      <c r="O967" s="7"/>
      <c r="P967" s="7"/>
      <c r="Q967" s="7"/>
      <c r="R967" s="7"/>
    </row>
    <row r="968" spans="5:18" ht="14.25" customHeight="1">
      <c r="E968" s="17"/>
      <c r="F968" s="7"/>
      <c r="G968" s="7"/>
      <c r="H968" s="7"/>
      <c r="I968" s="7"/>
      <c r="J968" s="7"/>
      <c r="K968" s="7"/>
      <c r="L968" s="7"/>
      <c r="M968" s="7"/>
      <c r="N968" s="7"/>
      <c r="O968" s="7"/>
      <c r="P968" s="7"/>
      <c r="Q968" s="7"/>
      <c r="R968" s="7"/>
    </row>
    <row r="969" spans="5:18" ht="14.25" customHeight="1">
      <c r="E969" s="17"/>
      <c r="F969" s="7"/>
      <c r="G969" s="7"/>
      <c r="H969" s="7"/>
      <c r="I969" s="7"/>
      <c r="J969" s="7"/>
      <c r="K969" s="7"/>
      <c r="L969" s="7"/>
      <c r="M969" s="7"/>
      <c r="N969" s="7"/>
      <c r="O969" s="7"/>
      <c r="P969" s="7"/>
      <c r="Q969" s="7"/>
      <c r="R969" s="7"/>
    </row>
    <row r="970" spans="5:18" ht="14.25" customHeight="1">
      <c r="E970" s="17"/>
      <c r="F970" s="7"/>
      <c r="G970" s="7"/>
      <c r="H970" s="7"/>
      <c r="I970" s="7"/>
      <c r="J970" s="7"/>
      <c r="K970" s="7"/>
      <c r="L970" s="7"/>
      <c r="M970" s="7"/>
      <c r="N970" s="7"/>
      <c r="O970" s="7"/>
      <c r="P970" s="7"/>
      <c r="Q970" s="7"/>
      <c r="R970" s="7"/>
    </row>
    <row r="971" spans="5:18" ht="14.25" customHeight="1">
      <c r="E971" s="17"/>
      <c r="F971" s="7"/>
      <c r="G971" s="7"/>
      <c r="H971" s="7"/>
      <c r="I971" s="7"/>
      <c r="J971" s="7"/>
      <c r="K971" s="7"/>
      <c r="L971" s="7"/>
      <c r="M971" s="7"/>
      <c r="N971" s="7"/>
      <c r="O971" s="7"/>
      <c r="P971" s="7"/>
      <c r="Q971" s="7"/>
      <c r="R971" s="7"/>
    </row>
    <row r="972" spans="5:18" ht="14.25" customHeight="1">
      <c r="E972" s="17"/>
      <c r="F972" s="7"/>
      <c r="G972" s="7"/>
      <c r="H972" s="7"/>
      <c r="I972" s="7"/>
      <c r="J972" s="7"/>
      <c r="K972" s="7"/>
      <c r="L972" s="7"/>
      <c r="M972" s="7"/>
      <c r="N972" s="7"/>
      <c r="O972" s="7"/>
      <c r="P972" s="7"/>
      <c r="Q972" s="7"/>
      <c r="R972" s="7"/>
    </row>
    <row r="973" spans="5:18" ht="14.25" customHeight="1">
      <c r="E973" s="17"/>
      <c r="F973" s="7"/>
      <c r="G973" s="7"/>
      <c r="H973" s="7"/>
      <c r="I973" s="7"/>
      <c r="J973" s="7"/>
      <c r="K973" s="7"/>
      <c r="L973" s="7"/>
      <c r="M973" s="7"/>
      <c r="N973" s="7"/>
      <c r="O973" s="7"/>
      <c r="P973" s="7"/>
      <c r="Q973" s="7"/>
      <c r="R973" s="7"/>
    </row>
    <row r="974" spans="5:18" ht="14.25" customHeight="1">
      <c r="E974" s="17"/>
      <c r="F974" s="7"/>
      <c r="G974" s="7"/>
      <c r="H974" s="7"/>
      <c r="I974" s="7"/>
      <c r="J974" s="7"/>
      <c r="K974" s="7"/>
      <c r="L974" s="7"/>
      <c r="M974" s="7"/>
      <c r="N974" s="7"/>
      <c r="O974" s="7"/>
      <c r="P974" s="7"/>
      <c r="Q974" s="7"/>
      <c r="R974" s="7"/>
    </row>
    <row r="975" spans="5:18" ht="14.25" customHeight="1">
      <c r="E975" s="17"/>
      <c r="F975" s="7"/>
      <c r="G975" s="7"/>
      <c r="H975" s="7"/>
      <c r="I975" s="7"/>
      <c r="J975" s="7"/>
      <c r="K975" s="7"/>
      <c r="L975" s="7"/>
      <c r="M975" s="7"/>
      <c r="N975" s="7"/>
      <c r="O975" s="7"/>
      <c r="P975" s="7"/>
      <c r="Q975" s="7"/>
      <c r="R975" s="7"/>
    </row>
    <row r="976" spans="5:18" ht="14.25" customHeight="1">
      <c r="E976" s="17"/>
      <c r="F976" s="7"/>
      <c r="G976" s="7"/>
      <c r="H976" s="7"/>
      <c r="I976" s="7"/>
      <c r="J976" s="7"/>
      <c r="K976" s="7"/>
      <c r="L976" s="7"/>
      <c r="M976" s="7"/>
      <c r="N976" s="7"/>
      <c r="O976" s="7"/>
      <c r="P976" s="7"/>
      <c r="Q976" s="7"/>
      <c r="R976" s="7"/>
    </row>
    <row r="977" spans="5:18" ht="14.25" customHeight="1">
      <c r="E977" s="17"/>
      <c r="F977" s="7"/>
      <c r="G977" s="7"/>
      <c r="H977" s="7"/>
      <c r="I977" s="7"/>
      <c r="J977" s="7"/>
      <c r="K977" s="7"/>
      <c r="L977" s="7"/>
      <c r="M977" s="7"/>
      <c r="N977" s="7"/>
      <c r="O977" s="7"/>
      <c r="P977" s="7"/>
      <c r="Q977" s="7"/>
      <c r="R977" s="7"/>
    </row>
    <row r="978" spans="5:18" ht="14.25" customHeight="1">
      <c r="E978" s="17"/>
      <c r="F978" s="7"/>
      <c r="G978" s="7"/>
      <c r="H978" s="7"/>
      <c r="I978" s="7"/>
      <c r="J978" s="7"/>
      <c r="K978" s="7"/>
      <c r="L978" s="7"/>
      <c r="M978" s="7"/>
      <c r="N978" s="7"/>
      <c r="O978" s="7"/>
      <c r="P978" s="7"/>
      <c r="Q978" s="7"/>
      <c r="R978" s="7"/>
    </row>
    <row r="979" spans="5:18" ht="14.25" customHeight="1">
      <c r="E979" s="17"/>
      <c r="F979" s="7"/>
      <c r="G979" s="7"/>
      <c r="H979" s="7"/>
      <c r="I979" s="7"/>
      <c r="J979" s="7"/>
      <c r="K979" s="7"/>
      <c r="L979" s="7"/>
      <c r="M979" s="7"/>
      <c r="N979" s="7"/>
      <c r="O979" s="7"/>
      <c r="P979" s="7"/>
      <c r="Q979" s="7"/>
      <c r="R979" s="7"/>
    </row>
    <row r="980" spans="5:18" ht="14.25" customHeight="1">
      <c r="E980" s="17"/>
      <c r="F980" s="7"/>
      <c r="G980" s="7"/>
      <c r="H980" s="7"/>
      <c r="I980" s="7"/>
      <c r="J980" s="7"/>
      <c r="K980" s="7"/>
      <c r="L980" s="7"/>
      <c r="M980" s="7"/>
      <c r="N980" s="7"/>
      <c r="O980" s="7"/>
      <c r="P980" s="7"/>
      <c r="Q980" s="7"/>
      <c r="R980" s="7"/>
    </row>
    <row r="981" spans="5:18" ht="14.25" customHeight="1">
      <c r="E981" s="17"/>
      <c r="F981" s="7"/>
      <c r="G981" s="7"/>
      <c r="H981" s="7"/>
      <c r="I981" s="7"/>
      <c r="J981" s="7"/>
      <c r="K981" s="7"/>
      <c r="L981" s="7"/>
      <c r="M981" s="7"/>
      <c r="N981" s="7"/>
      <c r="O981" s="7"/>
      <c r="P981" s="7"/>
      <c r="Q981" s="7"/>
      <c r="R981" s="7"/>
    </row>
    <row r="982" spans="5:18" ht="14.25" customHeight="1">
      <c r="E982" s="17"/>
      <c r="F982" s="7"/>
      <c r="G982" s="7"/>
      <c r="H982" s="7"/>
      <c r="I982" s="7"/>
      <c r="J982" s="7"/>
      <c r="K982" s="7"/>
      <c r="L982" s="7"/>
      <c r="M982" s="7"/>
      <c r="N982" s="7"/>
      <c r="O982" s="7"/>
      <c r="P982" s="7"/>
      <c r="Q982" s="7"/>
      <c r="R982" s="7"/>
    </row>
    <row r="983" spans="5:18" ht="14.25" customHeight="1">
      <c r="E983" s="17"/>
      <c r="F983" s="7"/>
      <c r="G983" s="7"/>
      <c r="H983" s="7"/>
      <c r="I983" s="7"/>
      <c r="J983" s="7"/>
      <c r="K983" s="7"/>
      <c r="L983" s="7"/>
      <c r="M983" s="7"/>
      <c r="N983" s="7"/>
      <c r="O983" s="7"/>
      <c r="P983" s="7"/>
      <c r="Q983" s="7"/>
      <c r="R983" s="7"/>
    </row>
    <row r="984" spans="5:18" ht="14.25" customHeight="1">
      <c r="E984" s="17"/>
      <c r="F984" s="7"/>
      <c r="G984" s="7"/>
      <c r="H984" s="7"/>
      <c r="I984" s="7"/>
      <c r="J984" s="7"/>
      <c r="K984" s="7"/>
      <c r="L984" s="7"/>
      <c r="M984" s="7"/>
      <c r="N984" s="7"/>
      <c r="O984" s="7"/>
      <c r="P984" s="7"/>
      <c r="Q984" s="7"/>
      <c r="R984" s="7"/>
    </row>
    <row r="985" spans="5:18" ht="14.25" customHeight="1">
      <c r="E985" s="17"/>
      <c r="F985" s="7"/>
      <c r="G985" s="7"/>
      <c r="H985" s="7"/>
      <c r="I985" s="7"/>
      <c r="J985" s="7"/>
      <c r="K985" s="7"/>
      <c r="L985" s="7"/>
      <c r="M985" s="7"/>
      <c r="N985" s="7"/>
      <c r="O985" s="7"/>
      <c r="P985" s="7"/>
      <c r="Q985" s="7"/>
      <c r="R985" s="7"/>
    </row>
    <row r="986" spans="5:18" ht="14.25" customHeight="1">
      <c r="E986" s="17"/>
      <c r="F986" s="7"/>
      <c r="G986" s="7"/>
      <c r="H986" s="7"/>
      <c r="I986" s="7"/>
      <c r="J986" s="7"/>
      <c r="K986" s="7"/>
      <c r="L986" s="7"/>
      <c r="M986" s="7"/>
      <c r="N986" s="7"/>
      <c r="O986" s="7"/>
      <c r="P986" s="7"/>
      <c r="Q986" s="7"/>
      <c r="R986" s="7"/>
    </row>
    <row r="987" spans="5:18" ht="14.25" customHeight="1">
      <c r="E987" s="17"/>
      <c r="F987" s="7"/>
      <c r="G987" s="7"/>
      <c r="H987" s="7"/>
      <c r="I987" s="7"/>
      <c r="J987" s="7"/>
      <c r="K987" s="7"/>
      <c r="L987" s="7"/>
      <c r="M987" s="7"/>
      <c r="N987" s="7"/>
      <c r="O987" s="7"/>
      <c r="P987" s="7"/>
      <c r="Q987" s="7"/>
      <c r="R987" s="7"/>
    </row>
    <row r="988" spans="5:18" ht="14.25" customHeight="1">
      <c r="E988" s="17"/>
      <c r="F988" s="7"/>
      <c r="G988" s="7"/>
      <c r="H988" s="7"/>
      <c r="I988" s="7"/>
      <c r="J988" s="7"/>
      <c r="K988" s="7"/>
      <c r="L988" s="7"/>
      <c r="M988" s="7"/>
      <c r="N988" s="7"/>
      <c r="O988" s="7"/>
      <c r="P988" s="7"/>
      <c r="Q988" s="7"/>
      <c r="R988" s="7"/>
    </row>
    <row r="989" spans="5:18" ht="14.25" customHeight="1">
      <c r="E989" s="17"/>
      <c r="F989" s="7"/>
      <c r="G989" s="7"/>
      <c r="H989" s="7"/>
      <c r="I989" s="7"/>
      <c r="J989" s="7"/>
      <c r="K989" s="7"/>
      <c r="L989" s="7"/>
      <c r="M989" s="7"/>
      <c r="N989" s="7"/>
      <c r="O989" s="7"/>
      <c r="P989" s="7"/>
      <c r="Q989" s="7"/>
      <c r="R989" s="7"/>
    </row>
    <row r="990" spans="5:18" ht="14.25" customHeight="1">
      <c r="E990" s="17"/>
      <c r="F990" s="7"/>
      <c r="G990" s="7"/>
      <c r="H990" s="7"/>
      <c r="I990" s="7"/>
      <c r="J990" s="7"/>
      <c r="K990" s="7"/>
      <c r="L990" s="7"/>
      <c r="M990" s="7"/>
      <c r="N990" s="7"/>
      <c r="O990" s="7"/>
      <c r="P990" s="7"/>
      <c r="Q990" s="7"/>
      <c r="R990" s="7"/>
    </row>
    <row r="991" spans="5:18" ht="14.25" customHeight="1">
      <c r="E991" s="17"/>
      <c r="F991" s="7"/>
      <c r="G991" s="7"/>
      <c r="H991" s="7"/>
      <c r="I991" s="7"/>
      <c r="J991" s="7"/>
      <c r="K991" s="7"/>
      <c r="L991" s="7"/>
      <c r="M991" s="7"/>
      <c r="N991" s="7"/>
      <c r="O991" s="7"/>
      <c r="P991" s="7"/>
      <c r="Q991" s="7"/>
      <c r="R991" s="7"/>
    </row>
    <row r="992" spans="5:18" ht="14.25" customHeight="1">
      <c r="E992" s="17"/>
      <c r="F992" s="7"/>
      <c r="G992" s="7"/>
      <c r="H992" s="7"/>
      <c r="I992" s="7"/>
      <c r="J992" s="7"/>
      <c r="K992" s="7"/>
      <c r="L992" s="7"/>
      <c r="M992" s="7"/>
      <c r="N992" s="7"/>
      <c r="O992" s="7"/>
      <c r="P992" s="7"/>
      <c r="Q992" s="7"/>
      <c r="R992" s="7"/>
    </row>
    <row r="993" spans="5:18" ht="14.25" customHeight="1">
      <c r="E993" s="17"/>
      <c r="F993" s="7"/>
      <c r="G993" s="7"/>
      <c r="H993" s="7"/>
      <c r="I993" s="7"/>
      <c r="J993" s="7"/>
      <c r="K993" s="7"/>
      <c r="L993" s="7"/>
      <c r="M993" s="7"/>
      <c r="N993" s="7"/>
      <c r="O993" s="7"/>
      <c r="P993" s="7"/>
      <c r="Q993" s="7"/>
      <c r="R993" s="7"/>
    </row>
    <row r="994" spans="5:18" ht="14.25" customHeight="1">
      <c r="E994" s="17"/>
      <c r="F994" s="7"/>
      <c r="G994" s="7"/>
      <c r="H994" s="7"/>
      <c r="I994" s="7"/>
      <c r="J994" s="7"/>
      <c r="K994" s="7"/>
      <c r="L994" s="7"/>
      <c r="M994" s="7"/>
      <c r="N994" s="7"/>
      <c r="O994" s="7"/>
      <c r="P994" s="7"/>
      <c r="Q994" s="7"/>
      <c r="R994" s="7"/>
    </row>
    <row r="995" spans="5:18" ht="14.25" customHeight="1">
      <c r="E995" s="17"/>
      <c r="F995" s="7"/>
      <c r="G995" s="7"/>
      <c r="H995" s="7"/>
      <c r="I995" s="7"/>
      <c r="J995" s="7"/>
      <c r="K995" s="7"/>
      <c r="L995" s="7"/>
      <c r="M995" s="7"/>
      <c r="N995" s="7"/>
      <c r="O995" s="7"/>
      <c r="P995" s="7"/>
      <c r="Q995" s="7"/>
      <c r="R995" s="7"/>
    </row>
    <row r="996" spans="5:18" ht="14.25" customHeight="1">
      <c r="E996" s="17"/>
      <c r="F996" s="7"/>
      <c r="G996" s="7"/>
      <c r="H996" s="7"/>
      <c r="I996" s="7"/>
      <c r="J996" s="7"/>
      <c r="K996" s="7"/>
      <c r="L996" s="7"/>
      <c r="M996" s="7"/>
      <c r="N996" s="7"/>
      <c r="O996" s="7"/>
      <c r="P996" s="7"/>
      <c r="Q996" s="7"/>
      <c r="R996" s="7"/>
    </row>
    <row r="997" spans="5:18" ht="14.25" customHeight="1">
      <c r="E997" s="17"/>
      <c r="F997" s="7"/>
      <c r="G997" s="7"/>
      <c r="H997" s="7"/>
      <c r="I997" s="7"/>
      <c r="J997" s="7"/>
      <c r="K997" s="7"/>
      <c r="L997" s="7"/>
      <c r="M997" s="7"/>
      <c r="N997" s="7"/>
      <c r="O997" s="7"/>
      <c r="P997" s="7"/>
      <c r="Q997" s="7"/>
      <c r="R997" s="7"/>
    </row>
    <row r="998" spans="5:18" ht="14.25" customHeight="1">
      <c r="E998" s="17"/>
      <c r="F998" s="7"/>
      <c r="G998" s="7"/>
      <c r="H998" s="7"/>
      <c r="I998" s="7"/>
      <c r="J998" s="7"/>
      <c r="K998" s="7"/>
      <c r="L998" s="7"/>
      <c r="M998" s="7"/>
      <c r="N998" s="7"/>
      <c r="O998" s="7"/>
      <c r="P998" s="7"/>
      <c r="Q998" s="7"/>
      <c r="R998" s="7"/>
    </row>
    <row r="999" spans="5:18" ht="14.25" customHeight="1">
      <c r="E999" s="17"/>
      <c r="F999" s="7"/>
      <c r="G999" s="7"/>
      <c r="H999" s="7"/>
      <c r="I999" s="7"/>
      <c r="J999" s="7"/>
      <c r="K999" s="7"/>
      <c r="L999" s="7"/>
      <c r="M999" s="7"/>
      <c r="N999" s="7"/>
      <c r="O999" s="7"/>
      <c r="P999" s="7"/>
      <c r="Q999" s="7"/>
      <c r="R999" s="7"/>
    </row>
    <row r="1000" spans="5:18" ht="14.25" customHeight="1">
      <c r="E1000" s="17"/>
      <c r="F1000" s="7"/>
      <c r="G1000" s="7"/>
      <c r="H1000" s="7"/>
      <c r="I1000" s="7"/>
      <c r="J1000" s="7"/>
      <c r="K1000" s="7"/>
      <c r="L1000" s="7"/>
      <c r="M1000" s="7"/>
      <c r="N1000" s="7"/>
      <c r="O1000" s="7"/>
      <c r="P1000" s="7"/>
      <c r="Q1000" s="7"/>
      <c r="R1000" s="7"/>
    </row>
  </sheetData>
  <mergeCells count="43">
    <mergeCell ref="A4:O4"/>
    <mergeCell ref="A5:P5"/>
    <mergeCell ref="A8:V8"/>
    <mergeCell ref="A9:W9"/>
    <mergeCell ref="A47:V47"/>
    <mergeCell ref="A48:W48"/>
    <mergeCell ref="A79:V79"/>
    <mergeCell ref="A61:F61"/>
    <mergeCell ref="A96:C97"/>
    <mergeCell ref="E96:H97"/>
    <mergeCell ref="J96:N97"/>
    <mergeCell ref="A99:V99"/>
    <mergeCell ref="A100:V100"/>
    <mergeCell ref="D113:E113"/>
    <mergeCell ref="D126:E126"/>
    <mergeCell ref="D139:E139"/>
    <mergeCell ref="D152:E152"/>
    <mergeCell ref="A154:V154"/>
    <mergeCell ref="A155:V155"/>
    <mergeCell ref="W155:AL155"/>
    <mergeCell ref="A156:L156"/>
    <mergeCell ref="A157:M157"/>
    <mergeCell ref="A158:M158"/>
    <mergeCell ref="A159:M159"/>
    <mergeCell ref="A160:O160"/>
    <mergeCell ref="A161:N162"/>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223:V223"/>
    <mergeCell ref="W223:AL223"/>
    <mergeCell ref="A224:V224"/>
    <mergeCell ref="W224:AL224"/>
    <mergeCell ref="A225:J225"/>
  </mergeCells>
  <conditionalFormatting sqref="G24:R31">
    <cfRule type="colorScale" priority="1">
      <colorScale>
        <cfvo type="min"/>
        <cfvo type="percentile" val="50"/>
        <cfvo type="max"/>
        <color rgb="FF5A8AC6"/>
        <color rgb="FFFCFCFF"/>
        <color rgb="FFF8696B"/>
      </colorScale>
    </cfRule>
  </conditionalFormatting>
  <conditionalFormatting sqref="G35:R42 F43">
    <cfRule type="colorScale" priority="2">
      <colorScale>
        <cfvo type="min"/>
        <cfvo type="percentile" val="50"/>
        <cfvo type="max"/>
        <color rgb="FF5A8AC6"/>
        <color rgb="FFFCFCFF"/>
        <color rgb="FFF8696B"/>
      </colorScale>
    </cfRule>
  </conditionalFormatting>
  <conditionalFormatting sqref="G51:R58">
    <cfRule type="colorScale" priority="3">
      <colorScale>
        <cfvo type="min"/>
        <cfvo type="percentile" val="50"/>
        <cfvo type="max"/>
        <color rgb="FFF8696B"/>
        <color rgb="FFFCFCFF"/>
        <color rgb="FF5A8AC6"/>
      </colorScale>
    </cfRule>
  </conditionalFormatting>
  <conditionalFormatting sqref="G13:R20">
    <cfRule type="colorScale" priority="4">
      <colorScale>
        <cfvo type="min"/>
        <cfvo type="percentile" val="50"/>
        <cfvo type="max"/>
        <color rgb="FF5A8AC6"/>
        <color rgb="FFFCFCFF"/>
        <color rgb="FFF8696B"/>
      </colorScale>
    </cfRule>
  </conditionalFormatting>
  <conditionalFormatting sqref="G22:R22">
    <cfRule type="colorScale" priority="5">
      <colorScale>
        <cfvo type="min"/>
        <cfvo type="percentile" val="50"/>
        <cfvo type="max"/>
        <color rgb="FF5A8AC6"/>
        <color rgb="FFFCFCFF"/>
        <color rgb="FFF8696B"/>
      </colorScale>
    </cfRule>
  </conditionalFormatting>
  <conditionalFormatting sqref="G33:R33">
    <cfRule type="colorScale" priority="6">
      <colorScale>
        <cfvo type="min"/>
        <cfvo type="percentile" val="50"/>
        <cfvo type="max"/>
        <color rgb="FF5A8AC6"/>
        <color rgb="FFFCFCFF"/>
        <color rgb="FFF8696B"/>
      </colorScale>
    </cfRule>
  </conditionalFormatting>
  <conditionalFormatting sqref="G44:R44">
    <cfRule type="colorScale" priority="7">
      <colorScale>
        <cfvo type="min"/>
        <cfvo type="percentile" val="50"/>
        <cfvo type="max"/>
        <color rgb="FF5A8AC6"/>
        <color rgb="FFFCFCFF"/>
        <color rgb="FFF8696B"/>
      </colorScale>
    </cfRule>
  </conditionalFormatting>
  <conditionalFormatting sqref="G59:R59">
    <cfRule type="colorScale" priority="8">
      <colorScale>
        <cfvo type="min"/>
        <cfvo type="percentile" val="50"/>
        <cfvo type="max"/>
        <color rgb="FFF8696B"/>
        <color rgb="FFFCFCFF"/>
        <color rgb="FF5A8AC6"/>
      </colorScale>
    </cfRule>
  </conditionalFormatting>
  <conditionalFormatting sqref="G60:R60">
    <cfRule type="colorScale" priority="9">
      <colorScale>
        <cfvo type="min"/>
        <cfvo type="percentile" val="50"/>
        <cfvo type="max"/>
        <color rgb="FF5A8AC6"/>
        <color rgb="FFFCFCFF"/>
        <color rgb="FFF8696B"/>
      </colorScale>
    </cfRule>
  </conditionalFormatting>
  <conditionalFormatting sqref="F104:Q111">
    <cfRule type="colorScale" priority="10">
      <colorScale>
        <cfvo type="min"/>
        <cfvo type="percentile" val="50"/>
        <cfvo type="max"/>
        <color rgb="FF5A8AC6"/>
        <color rgb="FFFCFCFF"/>
        <color rgb="FFF8696B"/>
      </colorScale>
    </cfRule>
  </conditionalFormatting>
  <conditionalFormatting sqref="F117:Q124">
    <cfRule type="colorScale" priority="11">
      <colorScale>
        <cfvo type="min"/>
        <cfvo type="percentile" val="50"/>
        <cfvo type="max"/>
        <color rgb="FF5A8AC6"/>
        <color rgb="FFFCFCFF"/>
        <color rgb="FFF8696B"/>
      </colorScale>
    </cfRule>
  </conditionalFormatting>
  <conditionalFormatting sqref="F130:Q137">
    <cfRule type="colorScale" priority="12">
      <colorScale>
        <cfvo type="min"/>
        <cfvo type="percentile" val="50"/>
        <cfvo type="max"/>
        <color rgb="FF5A8AC6"/>
        <color rgb="FFFCFCFF"/>
        <color rgb="FFF8696B"/>
      </colorScale>
    </cfRule>
  </conditionalFormatting>
  <conditionalFormatting sqref="F143:Q150">
    <cfRule type="colorScale" priority="13">
      <colorScale>
        <cfvo type="min"/>
        <cfvo type="percentile" val="50"/>
        <cfvo type="max"/>
        <color rgb="FF5A8AC6"/>
        <color rgb="FFFCFCFF"/>
        <color rgb="FFF8696B"/>
      </colorScale>
    </cfRule>
  </conditionalFormatting>
  <pageMargins left="0.7" right="0.7" top="0.75" bottom="0.75" header="0" footer="0"/>
  <pageSetup paperSize="9"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5E0B3"/>
  </sheetPr>
  <dimension ref="A1:Z1000"/>
  <sheetViews>
    <sheetView showGridLines="0" tabSelected="1" zoomScale="125" zoomScaleNormal="125" zoomScalePageLayoutView="125" workbookViewId="0">
      <selection activeCell="L75" sqref="L75"/>
    </sheetView>
  </sheetViews>
  <sheetFormatPr baseColWidth="10" defaultColWidth="14.5" defaultRowHeight="15" customHeight="1" x14ac:dyDescent="0"/>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c r="A1" s="32" t="s">
        <v>133</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c r="A2" s="90" t="s">
        <v>134</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c r="A3" s="90" t="s">
        <v>135</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c r="A4" s="168" t="s">
        <v>136</v>
      </c>
      <c r="B4" s="169"/>
      <c r="C4" s="169"/>
      <c r="D4" s="169"/>
      <c r="E4" s="169"/>
      <c r="F4" s="169"/>
      <c r="G4" s="169"/>
      <c r="H4" s="169"/>
      <c r="I4" s="169"/>
      <c r="J4" s="169"/>
      <c r="K4" s="169"/>
      <c r="L4" s="169"/>
      <c r="M4" s="169"/>
      <c r="N4" s="169"/>
      <c r="O4" s="169"/>
      <c r="P4" s="169"/>
      <c r="Q4" s="169"/>
      <c r="R4" s="169"/>
      <c r="S4" s="30"/>
      <c r="T4" s="30"/>
      <c r="U4" s="30"/>
      <c r="V4" s="30"/>
      <c r="W4" s="30"/>
      <c r="X4" s="30"/>
      <c r="Y4" s="30"/>
      <c r="Z4" s="30"/>
    </row>
    <row r="5" spans="1:26" ht="42" customHeight="1">
      <c r="A5" s="190" t="s">
        <v>137</v>
      </c>
      <c r="B5" s="169"/>
      <c r="C5" s="169"/>
      <c r="D5" s="169"/>
      <c r="E5" s="169"/>
      <c r="F5" s="169"/>
      <c r="G5" s="169"/>
      <c r="H5" s="169"/>
      <c r="I5" s="169"/>
      <c r="J5" s="169"/>
      <c r="K5" s="169"/>
      <c r="L5" s="169"/>
      <c r="M5" s="169"/>
      <c r="N5" s="169"/>
      <c r="O5" s="169"/>
      <c r="P5" s="169"/>
      <c r="Q5" s="169"/>
      <c r="R5" s="169"/>
      <c r="S5" s="169"/>
      <c r="T5" s="30"/>
      <c r="U5" s="30"/>
      <c r="V5" s="30"/>
      <c r="W5" s="30"/>
      <c r="X5" s="30"/>
      <c r="Y5" s="30"/>
      <c r="Z5" s="30"/>
    </row>
    <row r="6" spans="1:26" ht="56.25" customHeight="1">
      <c r="A6" s="190" t="s">
        <v>138</v>
      </c>
      <c r="B6" s="169"/>
      <c r="C6" s="169"/>
      <c r="D6" s="169"/>
      <c r="E6" s="169"/>
      <c r="F6" s="169"/>
      <c r="G6" s="169"/>
      <c r="H6" s="169"/>
      <c r="I6" s="169"/>
      <c r="J6" s="169"/>
      <c r="K6" s="169"/>
      <c r="L6" s="169"/>
      <c r="M6" s="169"/>
      <c r="N6" s="169"/>
      <c r="O6" s="169"/>
      <c r="P6" s="169"/>
      <c r="Q6" s="169"/>
      <c r="R6" s="30"/>
      <c r="S6" s="30"/>
      <c r="T6" s="30"/>
      <c r="U6" s="30"/>
      <c r="V6" s="30"/>
      <c r="W6" s="30"/>
      <c r="X6" s="30"/>
      <c r="Y6" s="30"/>
      <c r="Z6" s="30"/>
    </row>
    <row r="7" spans="1:26" ht="23.25" customHeight="1">
      <c r="A7" s="193" t="s">
        <v>139</v>
      </c>
      <c r="B7" s="169"/>
      <c r="C7" s="169"/>
      <c r="D7" s="169"/>
      <c r="E7" s="169"/>
      <c r="F7" s="169"/>
      <c r="G7" s="169"/>
      <c r="H7" s="169"/>
      <c r="I7" s="169"/>
      <c r="J7" s="169"/>
      <c r="K7" s="169"/>
      <c r="L7" s="169"/>
      <c r="M7" s="169"/>
      <c r="N7" s="169"/>
      <c r="O7" s="17"/>
      <c r="P7" s="17"/>
      <c r="Q7" s="17"/>
      <c r="R7" s="30"/>
      <c r="S7" s="30"/>
      <c r="T7" s="30"/>
      <c r="U7" s="30"/>
      <c r="V7" s="30"/>
      <c r="W7" s="30"/>
      <c r="X7" s="30"/>
      <c r="Y7" s="30"/>
      <c r="Z7" s="30"/>
    </row>
    <row r="8" spans="1:26" ht="13.5" customHeight="1">
      <c r="A8" s="34" t="s">
        <v>140</v>
      </c>
      <c r="B8" s="34"/>
      <c r="C8" s="91"/>
      <c r="D8" s="91"/>
      <c r="E8" s="91"/>
      <c r="F8" s="91"/>
      <c r="G8" s="91"/>
      <c r="H8" s="91"/>
      <c r="I8" s="91"/>
      <c r="J8" s="91"/>
      <c r="K8" s="91"/>
      <c r="L8" s="91"/>
      <c r="M8" s="91"/>
      <c r="N8" s="91"/>
      <c r="O8" s="91"/>
      <c r="P8" s="91"/>
      <c r="Q8" s="91"/>
      <c r="R8" s="91"/>
      <c r="S8" s="91"/>
      <c r="T8" s="91"/>
      <c r="U8" s="91"/>
      <c r="V8" s="91"/>
      <c r="W8" s="91"/>
      <c r="X8" s="91"/>
      <c r="Y8" s="91"/>
      <c r="Z8" s="91"/>
    </row>
    <row r="9" spans="1:26" ht="13.5" customHeight="1">
      <c r="A9" s="91"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c r="A11" s="174" t="s">
        <v>141</v>
      </c>
      <c r="B11" s="171"/>
      <c r="C11" s="171"/>
      <c r="D11" s="171"/>
      <c r="E11" s="171"/>
      <c r="F11" s="171"/>
      <c r="G11" s="171"/>
      <c r="H11" s="171"/>
      <c r="I11" s="171"/>
      <c r="J11" s="171"/>
      <c r="K11" s="171"/>
      <c r="L11" s="171"/>
      <c r="M11" s="171"/>
      <c r="N11" s="171"/>
      <c r="O11" s="171"/>
      <c r="P11" s="171"/>
      <c r="Q11" s="171"/>
      <c r="R11" s="171"/>
      <c r="S11" s="171"/>
      <c r="T11" s="171"/>
      <c r="U11" s="172"/>
      <c r="V11" s="55"/>
      <c r="W11" s="92"/>
      <c r="X11" s="92"/>
      <c r="Y11" s="92"/>
      <c r="Z11" s="92"/>
    </row>
    <row r="12" spans="1:26" ht="24" customHeight="1">
      <c r="A12" s="175" t="s">
        <v>142</v>
      </c>
      <c r="B12" s="171"/>
      <c r="C12" s="171"/>
      <c r="D12" s="171"/>
      <c r="E12" s="171"/>
      <c r="F12" s="171"/>
      <c r="G12" s="171"/>
      <c r="H12" s="171"/>
      <c r="I12" s="171"/>
      <c r="J12" s="172"/>
      <c r="K12" s="79"/>
      <c r="L12" s="79"/>
      <c r="M12" s="79"/>
      <c r="N12" s="79"/>
      <c r="O12" s="79"/>
      <c r="P12" s="79"/>
      <c r="Q12" s="79"/>
      <c r="R12" s="79"/>
      <c r="S12" s="79"/>
      <c r="T12" s="79"/>
      <c r="U12" s="79"/>
      <c r="V12" s="55"/>
      <c r="W12" s="92"/>
      <c r="X12" s="92"/>
      <c r="Y12" s="92"/>
      <c r="Z12" s="92"/>
    </row>
    <row r="13" spans="1:26" ht="13.5" customHeight="1">
      <c r="A13" s="37" t="s">
        <v>143</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103</v>
      </c>
      <c r="R13" s="48"/>
      <c r="S13" s="48"/>
      <c r="T13" s="48"/>
      <c r="U13" s="48"/>
      <c r="V13" s="48"/>
      <c r="W13" s="48"/>
      <c r="X13" s="48"/>
      <c r="Y13" s="48"/>
      <c r="Z13" s="48"/>
    </row>
    <row r="14" spans="1:26" ht="13.5" customHeight="1">
      <c r="A14" s="37"/>
      <c r="B14" s="37"/>
      <c r="C14" s="37"/>
      <c r="D14" s="37"/>
      <c r="E14" s="58">
        <f t="shared" ref="E14:P14" si="0">MONTH(E13)</f>
        <v>7</v>
      </c>
      <c r="F14" s="58">
        <f t="shared" si="0"/>
        <v>8</v>
      </c>
      <c r="G14" s="58">
        <f t="shared" si="0"/>
        <v>9</v>
      </c>
      <c r="H14" s="58">
        <f t="shared" si="0"/>
        <v>10</v>
      </c>
      <c r="I14" s="58">
        <f t="shared" si="0"/>
        <v>11</v>
      </c>
      <c r="J14" s="58">
        <f t="shared" si="0"/>
        <v>12</v>
      </c>
      <c r="K14" s="58">
        <f t="shared" si="0"/>
        <v>1</v>
      </c>
      <c r="L14" s="58">
        <f t="shared" si="0"/>
        <v>2</v>
      </c>
      <c r="M14" s="58">
        <f t="shared" si="0"/>
        <v>3</v>
      </c>
      <c r="N14" s="58">
        <f t="shared" si="0"/>
        <v>4</v>
      </c>
      <c r="O14" s="58">
        <f t="shared" si="0"/>
        <v>5</v>
      </c>
      <c r="P14" s="58">
        <f t="shared" si="0"/>
        <v>6</v>
      </c>
      <c r="Q14" s="57"/>
      <c r="R14" s="48"/>
      <c r="S14" s="48"/>
      <c r="T14" s="48"/>
      <c r="U14" s="48"/>
      <c r="V14" s="48"/>
      <c r="W14" s="48"/>
      <c r="X14" s="48"/>
      <c r="Y14" s="48"/>
      <c r="Z14" s="48"/>
    </row>
    <row r="15" spans="1:26" ht="13.5" customHeight="1">
      <c r="A15" s="87" t="s">
        <v>144</v>
      </c>
      <c r="B15" s="42" t="s">
        <v>145</v>
      </c>
      <c r="C15" s="16"/>
      <c r="D15" s="16"/>
      <c r="E15" s="93">
        <f>AVERAGEIFS('Water Trading Repository Table'!$C$3:$C$1462,'Water Trading Repository Table'!$D$3:$D$1462,'What-If Analysis'!E$14)</f>
        <v>76.602720430107496</v>
      </c>
      <c r="F15" s="93">
        <f>AVERAGEIFS('Water Trading Repository Table'!$C$3:$C$1462,'Water Trading Repository Table'!$D$3:$D$1462,'What-If Analysis'!F$14)</f>
        <v>74.932540098566292</v>
      </c>
      <c r="G15" s="93">
        <f>AVERAGEIFS('Water Trading Repository Table'!$C$3:$C$1462,'Water Trading Repository Table'!$D$3:$D$1462,'What-If Analysis'!G$14)</f>
        <v>74.066319823232305</v>
      </c>
      <c r="H15" s="93">
        <f>AVERAGEIFS('Water Trading Repository Table'!$C$3:$C$1462,'Water Trading Repository Table'!$D$3:$D$1462,'What-If Analysis'!H$14)</f>
        <v>75.093148943932377</v>
      </c>
      <c r="I15" s="93">
        <f>AVERAGEIFS('Water Trading Repository Table'!$C$3:$C$1462,'Water Trading Repository Table'!$D$3:$D$1462,'What-If Analysis'!I$14)</f>
        <v>73.700956254509322</v>
      </c>
      <c r="J15" s="93">
        <f>AVERAGEIFS('Water Trading Repository Table'!$C$3:$C$1462,'Water Trading Repository Table'!$D$3:$D$1462,'What-If Analysis'!J$14)</f>
        <v>74.376656830400748</v>
      </c>
      <c r="K15" s="93">
        <f>AVERAGEIFS('Water Trading Repository Table'!$C$3:$C$1462,'Water Trading Repository Table'!$D$3:$D$1462,'What-If Analysis'!K$14)</f>
        <v>86.391757235371969</v>
      </c>
      <c r="L15" s="93">
        <f>AVERAGEIFS('Water Trading Repository Table'!$C$3:$C$1462,'Water Trading Repository Table'!$D$3:$D$1462,'What-If Analysis'!L$14)</f>
        <v>86.829490475868141</v>
      </c>
      <c r="M15" s="93">
        <f>AVERAGEIFS('Water Trading Repository Table'!$C$3:$C$1462,'Water Trading Repository Table'!$D$3:$D$1462,'What-If Analysis'!M$14)</f>
        <v>81.49989122823844</v>
      </c>
      <c r="N15" s="93">
        <f>AVERAGEIFS('Water Trading Repository Table'!$C$3:$C$1462,'Water Trading Repository Table'!$D$3:$D$1462,'What-If Analysis'!N$14)</f>
        <v>72.569232168710826</v>
      </c>
      <c r="O15" s="93">
        <f>AVERAGEIFS('Water Trading Repository Table'!$C$3:$C$1462,'Water Trading Repository Table'!$D$3:$D$1462,'What-If Analysis'!O$14)</f>
        <v>71.259354341223244</v>
      </c>
      <c r="P15" s="93">
        <f>AVERAGEIFS('Water Trading Repository Table'!$C$3:$C$1462,'Water Trading Repository Table'!$D$3:$D$1462,'What-If Analysis'!P$14)</f>
        <v>72.156510799663252</v>
      </c>
      <c r="Q15" s="93"/>
      <c r="R15" s="16"/>
      <c r="S15" s="16"/>
      <c r="T15" s="16"/>
      <c r="U15" s="16"/>
      <c r="V15" s="16"/>
      <c r="W15" s="16"/>
      <c r="X15" s="16"/>
      <c r="Y15" s="16"/>
      <c r="Z15" s="16"/>
    </row>
    <row r="16" spans="1:26" ht="13.5" customHeight="1">
      <c r="A16" s="87" t="s">
        <v>144</v>
      </c>
      <c r="B16" s="42" t="s">
        <v>146</v>
      </c>
      <c r="C16" s="16"/>
      <c r="D16" s="16"/>
      <c r="E16" s="94">
        <f>AVERAGEIFS('Water Trading Repository Table'!$B$3:$B$1462,'Water Trading Repository Table'!$D$3:$D$1462,'What-If Analysis'!E$14)*1000</f>
        <v>2283050.2472527674</v>
      </c>
      <c r="F16" s="94">
        <f>AVERAGEIFS('Water Trading Repository Table'!$B$3:$B$1462,'Water Trading Repository Table'!$D$3:$D$1462,'What-If Analysis'!F$14)*1000</f>
        <v>2201059.2458815067</v>
      </c>
      <c r="G16" s="94">
        <f>AVERAGEIFS('Water Trading Repository Table'!$B$3:$B$1462,'Water Trading Repository Table'!$D$3:$D$1462,'What-If Analysis'!G$14)*1000</f>
        <v>2153343.1850899528</v>
      </c>
      <c r="H16" s="94">
        <f>AVERAGEIFS('Water Trading Repository Table'!$B$3:$B$1462,'Water Trading Repository Table'!$D$3:$D$1462,'What-If Analysis'!H$14)*1000</f>
        <v>2098991.381261779</v>
      </c>
      <c r="I16" s="94">
        <f>AVERAGEIFS('Water Trading Repository Table'!$B$3:$B$1462,'Water Trading Repository Table'!$D$3:$D$1462,'What-If Analysis'!I$14)*1000</f>
        <v>2200929.3289926657</v>
      </c>
      <c r="J16" s="94">
        <f>AVERAGEIFS('Water Trading Repository Table'!$B$3:$B$1462,'Water Trading Repository Table'!$D$3:$D$1462,'What-If Analysis'!J$14)*1000</f>
        <v>2312199.5397611419</v>
      </c>
      <c r="K16" s="94">
        <f>AVERAGEIFS('Water Trading Repository Table'!$B$3:$B$1462,'Water Trading Repository Table'!$D$3:$D$1462,'What-If Analysis'!K$14)*1000</f>
        <v>2298190.1589653967</v>
      </c>
      <c r="L16" s="94">
        <f>AVERAGEIFS('Water Trading Repository Table'!$B$3:$B$1462,'Water Trading Repository Table'!$D$3:$D$1462,'What-If Analysis'!L$14)*1000</f>
        <v>2406091.8962111035</v>
      </c>
      <c r="M16" s="94">
        <f>AVERAGEIFS('Water Trading Repository Table'!$B$3:$B$1462,'Water Trading Repository Table'!$D$3:$D$1462,'What-If Analysis'!M$14)*1000</f>
        <v>2127814.5432709767</v>
      </c>
      <c r="N16" s="94">
        <f>AVERAGEIFS('Water Trading Repository Table'!$B$3:$B$1462,'Water Trading Repository Table'!$D$3:$D$1462,'What-If Analysis'!N$14)*1000</f>
        <v>2185799.7542263707</v>
      </c>
      <c r="O16" s="94">
        <f>AVERAGEIFS('Water Trading Repository Table'!$B$3:$B$1462,'Water Trading Repository Table'!$D$3:$D$1462,'What-If Analysis'!O$14)*1000</f>
        <v>2145783.7188661066</v>
      </c>
      <c r="P16" s="94">
        <f>AVERAGEIFS('Water Trading Repository Table'!$B$3:$B$1462,'Water Trading Repository Table'!$D$3:$D$1462,'What-If Analysis'!P$14)*1000</f>
        <v>2229749.6611442612</v>
      </c>
      <c r="Q16" s="94"/>
      <c r="R16" s="16"/>
      <c r="S16" s="16"/>
      <c r="T16" s="16"/>
      <c r="U16" s="16"/>
      <c r="V16" s="16"/>
      <c r="W16" s="16"/>
      <c r="X16" s="16"/>
      <c r="Y16" s="16"/>
      <c r="Z16" s="16"/>
    </row>
    <row r="17" spans="1:26" ht="13.5" customHeight="1">
      <c r="A17" s="39"/>
      <c r="B17" s="39"/>
      <c r="C17" s="39"/>
      <c r="D17" s="39" t="s">
        <v>266</v>
      </c>
      <c r="E17" s="95">
        <f>E16/1000</f>
        <v>2283.0502472527673</v>
      </c>
      <c r="F17" s="95">
        <f t="shared" ref="F17:P17" si="1">F16/1000</f>
        <v>2201.0592458815067</v>
      </c>
      <c r="G17" s="95">
        <f t="shared" si="1"/>
        <v>2153.3431850899528</v>
      </c>
      <c r="H17" s="95">
        <f t="shared" si="1"/>
        <v>2098.9913812617788</v>
      </c>
      <c r="I17" s="95">
        <f t="shared" si="1"/>
        <v>2200.9293289926659</v>
      </c>
      <c r="J17" s="95">
        <f t="shared" si="1"/>
        <v>2312.1995397611418</v>
      </c>
      <c r="K17" s="95">
        <f t="shared" si="1"/>
        <v>2298.1901589653967</v>
      </c>
      <c r="L17" s="95">
        <f t="shared" si="1"/>
        <v>2406.0918962111036</v>
      </c>
      <c r="M17" s="95">
        <f t="shared" si="1"/>
        <v>2127.8145432709766</v>
      </c>
      <c r="N17" s="95">
        <f t="shared" si="1"/>
        <v>2185.7997542263706</v>
      </c>
      <c r="O17" s="95">
        <f t="shared" si="1"/>
        <v>2145.7837188661065</v>
      </c>
      <c r="P17" s="95">
        <f t="shared" si="1"/>
        <v>2229.7496611442612</v>
      </c>
      <c r="Q17" s="95"/>
      <c r="R17" s="39"/>
      <c r="S17" s="39"/>
      <c r="T17" s="39"/>
      <c r="U17" s="39"/>
      <c r="V17" s="39"/>
      <c r="W17" s="39"/>
      <c r="X17" s="39"/>
      <c r="Y17" s="39"/>
      <c r="Z17" s="39"/>
    </row>
    <row r="18" spans="1:26" ht="13.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c r="A20" s="30"/>
      <c r="B20" s="30"/>
      <c r="C20" s="30"/>
      <c r="D20" s="30"/>
      <c r="E20" s="30" t="s">
        <v>262</v>
      </c>
      <c r="F20" s="30"/>
      <c r="G20" s="30"/>
      <c r="H20" s="30"/>
      <c r="I20" s="30"/>
      <c r="J20" s="30"/>
      <c r="K20" s="30"/>
      <c r="L20" s="30"/>
      <c r="M20" s="30"/>
      <c r="N20" s="30"/>
      <c r="O20" s="30"/>
      <c r="P20" s="30"/>
      <c r="Q20" s="30"/>
      <c r="R20" s="30"/>
      <c r="S20" s="30"/>
      <c r="T20" s="30"/>
      <c r="U20" s="30"/>
      <c r="V20" s="30"/>
      <c r="W20" s="30"/>
      <c r="X20" s="30"/>
      <c r="Y20" s="30"/>
      <c r="Z20" s="30"/>
    </row>
    <row r="21" spans="1:26" ht="13.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c r="A36" s="50" t="s">
        <v>261</v>
      </c>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02" customHeight="1">
      <c r="A39" s="174" t="s">
        <v>147</v>
      </c>
      <c r="B39" s="171"/>
      <c r="C39" s="171"/>
      <c r="D39" s="171"/>
      <c r="E39" s="171"/>
      <c r="F39" s="171"/>
      <c r="G39" s="171"/>
      <c r="H39" s="171"/>
      <c r="I39" s="171"/>
      <c r="J39" s="171"/>
      <c r="K39" s="171"/>
      <c r="L39" s="171"/>
      <c r="M39" s="171"/>
      <c r="N39" s="171"/>
      <c r="O39" s="171"/>
      <c r="P39" s="171"/>
      <c r="Q39" s="171"/>
      <c r="R39" s="171"/>
      <c r="S39" s="171"/>
      <c r="T39" s="171"/>
      <c r="U39" s="172"/>
      <c r="V39" s="55"/>
      <c r="W39" s="92"/>
      <c r="X39" s="92"/>
      <c r="Y39" s="92"/>
      <c r="Z39" s="92"/>
    </row>
    <row r="40" spans="1:26" ht="42" customHeight="1">
      <c r="A40" s="42" t="s">
        <v>148</v>
      </c>
      <c r="B40" s="16"/>
      <c r="C40" s="87" t="s">
        <v>149</v>
      </c>
      <c r="D40" s="87" t="s">
        <v>150</v>
      </c>
      <c r="E40" s="87"/>
      <c r="F40" s="30"/>
      <c r="G40" s="30"/>
      <c r="H40" s="30"/>
      <c r="I40" s="30"/>
      <c r="J40" s="30"/>
      <c r="K40" s="30"/>
      <c r="L40" s="30"/>
      <c r="M40" s="30"/>
      <c r="N40" s="30"/>
      <c r="O40" s="30"/>
      <c r="P40" s="30"/>
      <c r="Q40" s="30"/>
      <c r="R40" s="30"/>
      <c r="S40" s="30"/>
      <c r="T40" s="30"/>
      <c r="U40" s="30"/>
      <c r="V40" s="30"/>
      <c r="W40" s="30"/>
      <c r="X40" s="30"/>
      <c r="Y40" s="30"/>
      <c r="Z40" s="30"/>
    </row>
    <row r="41" spans="1:26" ht="13.5" customHeight="1">
      <c r="A41" s="96" t="s">
        <v>151</v>
      </c>
      <c r="B41" s="16"/>
      <c r="C41" s="89">
        <f>AVERAGEIFS('Water Trading Repository Table'!C:C,'Water Trading Repository Table'!D:D,"&gt;="&amp;1,'Water Trading Repository Table'!D:D,"&lt;="&amp;3)</f>
        <v>84.842964841069204</v>
      </c>
      <c r="D41" s="45">
        <f>AVERAGEIFS('Water Trading Repository Table'!B:B,'Water Trading Repository Table'!D:D,"&gt;="&amp;1,'Water Trading Repository Table'!D:D,"&lt;="&amp;3)</f>
        <v>2273.0746540359828</v>
      </c>
      <c r="E41" s="89"/>
      <c r="F41" s="30"/>
      <c r="G41" s="30"/>
      <c r="H41" s="30"/>
      <c r="I41" s="30"/>
      <c r="J41" s="30"/>
      <c r="K41" s="30"/>
      <c r="L41" s="30"/>
      <c r="M41" s="30"/>
      <c r="N41" s="30"/>
      <c r="O41" s="30"/>
      <c r="P41" s="30"/>
      <c r="Q41" s="30"/>
      <c r="R41" s="30"/>
      <c r="S41" s="30"/>
      <c r="T41" s="30"/>
      <c r="U41" s="30"/>
      <c r="V41" s="30"/>
      <c r="W41" s="30"/>
      <c r="X41" s="30"/>
      <c r="Y41" s="30"/>
      <c r="Z41" s="30"/>
    </row>
    <row r="42" spans="1:26" ht="13.5" customHeight="1">
      <c r="A42" s="96" t="s">
        <v>152</v>
      </c>
      <c r="B42" s="16"/>
      <c r="C42" s="89">
        <f>AVERAGEIFS('Water Trading Repository Table'!C:C,'Water Trading Repository Table'!D:D,"&gt;="&amp;4,'Water Trading Repository Table'!D:D,"&lt;="&amp;6)</f>
        <v>71.986948061858712</v>
      </c>
      <c r="D42" s="45">
        <f>AVERAGEIFS('Water Trading Repository Table'!B:B,'Water Trading Repository Table'!D:D,"&gt;="&amp;4,'Water Trading Repository Table'!D:D,"&lt;="&amp;6)</f>
        <v>2186.6568983073435</v>
      </c>
      <c r="E42" s="89"/>
      <c r="F42" s="30"/>
      <c r="G42" s="30"/>
      <c r="H42" s="30"/>
      <c r="I42" s="30"/>
      <c r="J42" s="30"/>
      <c r="K42" s="30"/>
      <c r="L42" s="30"/>
      <c r="M42" s="30"/>
      <c r="N42" s="30"/>
      <c r="O42" s="30"/>
      <c r="P42" s="30"/>
      <c r="Q42" s="30"/>
      <c r="R42" s="30"/>
      <c r="S42" s="30"/>
      <c r="T42" s="30"/>
      <c r="U42" s="30"/>
      <c r="V42" s="30"/>
      <c r="W42" s="30"/>
      <c r="X42" s="30"/>
      <c r="Y42" s="30"/>
      <c r="Z42" s="30"/>
    </row>
    <row r="43" spans="1:26" ht="35" customHeight="1">
      <c r="A43" s="96" t="s">
        <v>153</v>
      </c>
      <c r="B43" s="16"/>
      <c r="C43" s="89">
        <f>AVERAGEIFS('Water Trading Repository Table'!C:C,'Water Trading Repository Table'!D:D,"&gt;="&amp;7,'Water Trading Repository Table'!D:D,"&lt;="&amp;9)</f>
        <v>75.212855120498432</v>
      </c>
      <c r="D43" s="45">
        <f>AVERAGEIFS('Water Trading Repository Table'!B:B,'Water Trading Repository Table'!D:D,"&gt;="&amp;7,'Water Trading Repository Table'!D:D,"&lt;="&amp;9)</f>
        <v>2213.1270634767498</v>
      </c>
      <c r="E43" s="89"/>
      <c r="F43" s="30"/>
      <c r="G43" s="30"/>
      <c r="H43" s="30"/>
      <c r="I43" s="30"/>
      <c r="J43" s="30"/>
      <c r="K43" s="30"/>
      <c r="L43" s="30"/>
      <c r="M43" s="30"/>
      <c r="N43" s="30"/>
      <c r="O43" s="30"/>
      <c r="P43" s="30"/>
      <c r="Q43" s="30"/>
      <c r="R43" s="30"/>
      <c r="S43" s="30"/>
      <c r="T43" s="30"/>
      <c r="U43" s="30"/>
      <c r="V43" s="30"/>
      <c r="W43" s="30"/>
      <c r="X43" s="30"/>
      <c r="Y43" s="30"/>
      <c r="Z43" s="30"/>
    </row>
    <row r="44" spans="1:26" ht="31" customHeight="1">
      <c r="A44" s="96" t="s">
        <v>154</v>
      </c>
      <c r="B44" s="16"/>
      <c r="C44" s="89">
        <f>AVERAGEIFS('Water Trading Repository Table'!C:C,'Water Trading Repository Table'!D:D,"&gt;="&amp;10,'Water Trading Repository Table'!D:D,"&lt;="&amp;12)</f>
        <v>74.39774637651746</v>
      </c>
      <c r="D44" s="45">
        <f>AVERAGEIFS('Water Trading Repository Table'!B:B,'Water Trading Repository Table'!D:D,"&gt;="&amp;10,'Water Trading Repository Table'!D:D,"&lt;="&amp;12)</f>
        <v>2204.0738958857687</v>
      </c>
      <c r="E44" s="89"/>
      <c r="F44" s="30"/>
      <c r="G44" s="30"/>
      <c r="H44" s="30"/>
      <c r="I44" s="30"/>
      <c r="J44" s="30"/>
      <c r="K44" s="30"/>
      <c r="L44" s="30"/>
      <c r="M44" s="30"/>
      <c r="N44" s="30"/>
      <c r="O44" s="30"/>
      <c r="P44" s="30"/>
      <c r="Q44" s="30"/>
      <c r="R44" s="30"/>
      <c r="S44" s="30"/>
      <c r="T44" s="30"/>
      <c r="U44" s="30"/>
      <c r="V44" s="30"/>
      <c r="W44" s="30"/>
      <c r="X44" s="30"/>
      <c r="Y44" s="30"/>
      <c r="Z44" s="30"/>
    </row>
    <row r="45" spans="1:26" ht="13.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c r="A46" s="50" t="s">
        <v>263</v>
      </c>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57" customHeight="1">
      <c r="A47" s="191" t="s">
        <v>155</v>
      </c>
      <c r="B47" s="171"/>
      <c r="C47" s="171"/>
      <c r="D47" s="171"/>
      <c r="E47" s="171"/>
      <c r="F47" s="171"/>
      <c r="G47" s="171"/>
      <c r="H47" s="171"/>
      <c r="I47" s="171"/>
      <c r="J47" s="171"/>
      <c r="K47" s="171"/>
      <c r="L47" s="171"/>
      <c r="M47" s="171"/>
      <c r="N47" s="171"/>
      <c r="O47" s="171"/>
      <c r="P47" s="171"/>
      <c r="Q47" s="172"/>
      <c r="R47" s="53"/>
      <c r="S47" s="53"/>
      <c r="T47" s="53"/>
      <c r="U47" s="53"/>
      <c r="V47" s="53"/>
      <c r="W47" s="53"/>
      <c r="X47" s="53"/>
      <c r="Y47" s="53"/>
      <c r="Z47" s="53"/>
    </row>
    <row r="48" spans="1:26" ht="13.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c r="A49" s="170" t="s">
        <v>156</v>
      </c>
      <c r="B49" s="171"/>
      <c r="C49" s="171"/>
      <c r="D49" s="171"/>
      <c r="E49" s="171"/>
      <c r="F49" s="171"/>
      <c r="G49" s="171"/>
      <c r="H49" s="171"/>
      <c r="I49" s="171"/>
      <c r="J49" s="171"/>
      <c r="K49" s="171"/>
      <c r="L49" s="171"/>
      <c r="M49" s="171"/>
      <c r="N49" s="171"/>
      <c r="O49" s="171"/>
      <c r="P49" s="172"/>
      <c r="Q49" s="53"/>
      <c r="R49" s="53"/>
      <c r="S49" s="53"/>
      <c r="T49" s="53"/>
      <c r="U49" s="53"/>
      <c r="V49" s="53"/>
      <c r="W49" s="53"/>
      <c r="X49" s="53"/>
      <c r="Y49" s="53"/>
      <c r="Z49" s="53"/>
    </row>
    <row r="50" spans="1:26" ht="13.5" customHeight="1">
      <c r="A50" s="48"/>
      <c r="B50" s="48"/>
      <c r="C50" s="48"/>
      <c r="D50" s="48"/>
      <c r="E50" s="97" t="s">
        <v>157</v>
      </c>
      <c r="F50" s="97" t="s">
        <v>157</v>
      </c>
      <c r="G50" s="97" t="s">
        <v>157</v>
      </c>
      <c r="H50" s="97" t="s">
        <v>158</v>
      </c>
      <c r="I50" s="97" t="s">
        <v>158</v>
      </c>
      <c r="J50" s="97" t="s">
        <v>158</v>
      </c>
      <c r="K50" s="97" t="s">
        <v>159</v>
      </c>
      <c r="L50" s="97" t="s">
        <v>159</v>
      </c>
      <c r="M50" s="97" t="s">
        <v>159</v>
      </c>
      <c r="N50" s="97" t="s">
        <v>160</v>
      </c>
      <c r="O50" s="97" t="s">
        <v>160</v>
      </c>
      <c r="P50" s="97" t="s">
        <v>160</v>
      </c>
      <c r="Q50" s="48"/>
      <c r="R50" s="48"/>
      <c r="S50" s="48"/>
      <c r="T50" s="48"/>
      <c r="U50" s="48"/>
      <c r="V50" s="48"/>
      <c r="W50" s="48"/>
      <c r="X50" s="48"/>
      <c r="Y50" s="48"/>
      <c r="Z50" s="48"/>
    </row>
    <row r="51" spans="1:26" ht="13.5" customHeight="1">
      <c r="A51" s="36" t="s">
        <v>2</v>
      </c>
      <c r="B51" s="36" t="s">
        <v>6</v>
      </c>
      <c r="C51" s="36" t="s">
        <v>101</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103</v>
      </c>
      <c r="R51" s="48"/>
      <c r="S51" s="48"/>
      <c r="T51" s="48"/>
      <c r="U51" s="48"/>
      <c r="V51" s="48"/>
      <c r="W51" s="48"/>
      <c r="X51" s="48"/>
      <c r="Y51" s="48"/>
      <c r="Z51" s="48"/>
    </row>
    <row r="52" spans="1:26" ht="13.5" customHeight="1">
      <c r="A52" s="30" t="s">
        <v>32</v>
      </c>
      <c r="B52" s="30" t="s">
        <v>34</v>
      </c>
      <c r="C52" s="30" t="s">
        <v>33</v>
      </c>
      <c r="D52" s="30"/>
      <c r="E52" s="98">
        <f>SUMIFS('Data Repository Table'!$J:$J,'Data Repository Table'!$C:$C,'What-If Analysis'!$B52,'Data Repository Table'!$B:$B,'What-If Analysis'!$C52,'Data Repository Table'!$D:$D,'What-If Analysis'!E$51,'Data Repository Table'!$A:$A,"Financial Actual")</f>
        <v>5914581.1976700742</v>
      </c>
      <c r="F52" s="98">
        <f>SUMIFS('Data Repository Table'!$J:$J,'Data Repository Table'!$C:$C,'What-If Analysis'!$B52,'Data Repository Table'!$B:$B,'What-If Analysis'!$C52,'Data Repository Table'!$D:$D,'What-If Analysis'!F$51,'Data Repository Table'!$A:$A,"Financial Actual")</f>
        <v>5696664.2399759311</v>
      </c>
      <c r="G52" s="98">
        <f>SUMIFS('Data Repository Table'!$J:$J,'Data Repository Table'!$C:$C,'What-If Analysis'!$B52,'Data Repository Table'!$B:$B,'What-If Analysis'!$C52,'Data Repository Table'!$D:$D,'What-If Analysis'!G$51,'Data Repository Table'!$A:$A,"Financial Actual")</f>
        <v>5260681.8298072498</v>
      </c>
      <c r="H52" s="98">
        <f>SUMIFS('Data Repository Table'!$J:$J,'Data Repository Table'!$C:$C,'What-If Analysis'!$B52,'Data Repository Table'!$B:$B,'What-If Analysis'!$C52,'Data Repository Table'!$D:$D,'What-If Analysis'!H$51,'Data Repository Table'!$A:$A,"Financial Actual")</f>
        <v>5221955.4924466992</v>
      </c>
      <c r="I52" s="98">
        <f>SUMIFS('Data Repository Table'!$J:$J,'Data Repository Table'!$C:$C,'What-If Analysis'!$B52,'Data Repository Table'!$B:$B,'What-If Analysis'!$C52,'Data Repository Table'!$D:$D,'What-If Analysis'!I$51,'Data Repository Table'!$A:$A,"Financial Actual")</f>
        <v>5514147.1707946751</v>
      </c>
      <c r="J52" s="98">
        <f>SUMIFS('Data Repository Table'!$J:$J,'Data Repository Table'!$C:$C,'What-If Analysis'!$B52,'Data Repository Table'!$B:$B,'What-If Analysis'!$C52,'Data Repository Table'!$D:$D,'What-If Analysis'!J$51,'Data Repository Table'!$A:$A,"Financial Actual")</f>
        <v>5380892.2001862573</v>
      </c>
      <c r="K52" s="98">
        <f>SUMIFS('Data Repository Table'!$J:$J,'Data Repository Table'!$C:$C,'What-If Analysis'!$B52,'Data Repository Table'!$B:$B,'What-If Analysis'!$C52,'Data Repository Table'!$D:$D,'What-If Analysis'!K$51,'Data Repository Table'!$A:$A,"Financial Actual")</f>
        <v>7822599.7200296307</v>
      </c>
      <c r="L52" s="98">
        <f>SUMIFS('Data Repository Table'!$J:$J,'Data Repository Table'!$C:$C,'What-If Analysis'!$B52,'Data Repository Table'!$B:$B,'What-If Analysis'!$C52,'Data Repository Table'!$D:$D,'What-If Analysis'!L$51,'Data Repository Table'!$A:$A,"Financial Actual")</f>
        <v>6924324.6322913244</v>
      </c>
      <c r="M52" s="98">
        <f>SUMIFS('Data Repository Table'!$J:$J,'Data Repository Table'!$C:$C,'What-If Analysis'!$B52,'Data Repository Table'!$B:$B,'What-If Analysis'!$C52,'Data Repository Table'!$D:$D,'What-If Analysis'!M$51,'Data Repository Table'!$A:$A,"Financial Actual")</f>
        <v>7297789.3913026378</v>
      </c>
      <c r="N52" s="98">
        <f>SUMIFS('Data Repository Table'!$J:$J,'Data Repository Table'!$C:$C,'What-If Analysis'!$B52,'Data Repository Table'!$B:$B,'What-If Analysis'!$C52,'Data Repository Table'!$D:$D,'What-If Analysis'!N$51,'Data Repository Table'!$A:$A,"Financial Actual")</f>
        <v>5332240.4186026063</v>
      </c>
      <c r="O52" s="98">
        <f>SUMIFS('Data Repository Table'!$J:$J,'Data Repository Table'!$C:$C,'What-If Analysis'!$B52,'Data Repository Table'!$B:$B,'What-If Analysis'!$C52,'Data Repository Table'!$D:$D,'What-If Analysis'!O$51,'Data Repository Table'!$A:$A,"Financial Actual")</f>
        <v>5394917.135688588</v>
      </c>
      <c r="P52" s="98">
        <f>SUMIFS('Data Repository Table'!$J:$J,'Data Repository Table'!$C:$C,'What-If Analysis'!$B52,'Data Repository Table'!$B:$B,'What-If Analysis'!$C52,'Data Repository Table'!$D:$D,'What-If Analysis'!P$51,'Data Repository Table'!$A:$A,"Financial Actual")</f>
        <v>5184163.8693572879</v>
      </c>
      <c r="Q52" s="61">
        <f>SUM(E52:P52)</f>
        <v>70944957.298152953</v>
      </c>
      <c r="R52" s="30"/>
      <c r="S52" s="30"/>
      <c r="T52" s="30"/>
      <c r="U52" s="30"/>
      <c r="V52" s="30"/>
      <c r="W52" s="30"/>
      <c r="X52" s="30"/>
      <c r="Y52" s="30"/>
      <c r="Z52" s="30"/>
    </row>
    <row r="53" spans="1:26" ht="13.5" customHeight="1">
      <c r="A53" s="30" t="s">
        <v>32</v>
      </c>
      <c r="B53" s="165" t="s">
        <v>42</v>
      </c>
      <c r="C53" s="30" t="s">
        <v>33</v>
      </c>
      <c r="D53" s="30"/>
      <c r="E53" s="98">
        <f>SUMIFS('Data Repository Table'!$J:$J,'Data Repository Table'!$C:$C,'What-If Analysis'!$B53,'Data Repository Table'!$B:$B,'What-If Analysis'!$C53,'Data Repository Table'!$D:$D,'What-If Analysis'!E$51,'Data Repository Table'!$A:$A,"Financial Actual")</f>
        <v>17328050.972999997</v>
      </c>
      <c r="F53" s="98">
        <f>SUMIFS('Data Repository Table'!$J:$J,'Data Repository Table'!$C:$C,'What-If Analysis'!$B53,'Data Repository Table'!$B:$B,'What-If Analysis'!$C53,'Data Repository Table'!$D:$D,'What-If Analysis'!F$51,'Data Repository Table'!$A:$A,"Financial Actual")</f>
        <v>14604314.435999997</v>
      </c>
      <c r="G53" s="98">
        <f>SUMIFS('Data Repository Table'!$J:$J,'Data Repository Table'!$C:$C,'What-If Analysis'!$B53,'Data Repository Table'!$B:$B,'What-If Analysis'!$C53,'Data Repository Table'!$D:$D,'What-If Analysis'!G$51,'Data Repository Table'!$A:$A,"Financial Actual")</f>
        <v>16135900.118999999</v>
      </c>
      <c r="H53" s="98">
        <f>SUMIFS('Data Repository Table'!$J:$J,'Data Repository Table'!$C:$C,'What-If Analysis'!$B53,'Data Repository Table'!$B:$B,'What-If Analysis'!$C53,'Data Repository Table'!$D:$D,'What-If Analysis'!H$51,'Data Repository Table'!$A:$A,"Financial Actual")</f>
        <v>15151633.271999998</v>
      </c>
      <c r="I53" s="98">
        <f>SUMIFS('Data Repository Table'!$J:$J,'Data Repository Table'!$C:$C,'What-If Analysis'!$B53,'Data Repository Table'!$B:$B,'What-If Analysis'!$C53,'Data Repository Table'!$D:$D,'What-If Analysis'!I$51,'Data Repository Table'!$A:$A,"Financial Actual")</f>
        <v>13832900.801999997</v>
      </c>
      <c r="J53" s="98">
        <f>SUMIFS('Data Repository Table'!$J:$J,'Data Repository Table'!$C:$C,'What-If Analysis'!$B53,'Data Repository Table'!$B:$B,'What-If Analysis'!$C53,'Data Repository Table'!$D:$D,'What-If Analysis'!J$51,'Data Repository Table'!$A:$A,"Financial Actual")</f>
        <v>15562959.623999998</v>
      </c>
      <c r="K53" s="98">
        <f>SUMIFS('Data Repository Table'!$J:$J,'Data Repository Table'!$C:$C,'What-If Analysis'!$B53,'Data Repository Table'!$B:$B,'What-If Analysis'!$C53,'Data Repository Table'!$D:$D,'What-If Analysis'!K$51,'Data Repository Table'!$A:$A,"Financial Actual")</f>
        <v>22354057.620000001</v>
      </c>
      <c r="L53" s="98">
        <f>SUMIFS('Data Repository Table'!$J:$J,'Data Repository Table'!$C:$C,'What-If Analysis'!$B53,'Data Repository Table'!$B:$B,'What-If Analysis'!$C53,'Data Repository Table'!$D:$D,'What-If Analysis'!L$51,'Data Repository Table'!$A:$A,"Financial Actual")</f>
        <v>18580950.729999997</v>
      </c>
      <c r="M53" s="98">
        <f>SUMIFS('Data Repository Table'!$J:$J,'Data Repository Table'!$C:$C,'What-If Analysis'!$B53,'Data Repository Table'!$B:$B,'What-If Analysis'!$C53,'Data Repository Table'!$D:$D,'What-If Analysis'!M$51,'Data Repository Table'!$A:$A,"Financial Actual")</f>
        <v>19644680.780999999</v>
      </c>
      <c r="N53" s="98">
        <f>SUMIFS('Data Repository Table'!$J:$J,'Data Repository Table'!$C:$C,'What-If Analysis'!$B53,'Data Repository Table'!$B:$B,'What-If Analysis'!$C53,'Data Repository Table'!$D:$D,'What-If Analysis'!N$51,'Data Repository Table'!$A:$A,"Financial Actual")</f>
        <v>18268435.046</v>
      </c>
      <c r="O53" s="98">
        <f>SUMIFS('Data Repository Table'!$J:$J,'Data Repository Table'!$C:$C,'What-If Analysis'!$B53,'Data Repository Table'!$B:$B,'What-If Analysis'!$C53,'Data Repository Table'!$D:$D,'What-If Analysis'!O$51,'Data Repository Table'!$A:$A,"Financial Actual")</f>
        <v>14627298.491999999</v>
      </c>
      <c r="P53" s="98">
        <f>SUMIFS('Data Repository Table'!$J:$J,'Data Repository Table'!$C:$C,'What-If Analysis'!$B53,'Data Repository Table'!$B:$B,'What-If Analysis'!$C53,'Data Repository Table'!$D:$D,'What-If Analysis'!P$51,'Data Repository Table'!$A:$A,"Financial Actual")</f>
        <v>16164167.273999998</v>
      </c>
      <c r="Q53" s="61">
        <f>SUM(E53:P53)</f>
        <v>202255349.16899997</v>
      </c>
      <c r="R53" s="44"/>
      <c r="S53" s="30"/>
      <c r="T53" s="30"/>
      <c r="U53" s="30"/>
      <c r="V53" s="30"/>
      <c r="W53" s="30"/>
      <c r="X53" s="30"/>
      <c r="Y53" s="30"/>
      <c r="Z53" s="30"/>
    </row>
    <row r="54" spans="1:26" ht="13.5" customHeight="1">
      <c r="A54" s="30" t="s">
        <v>32</v>
      </c>
      <c r="B54" s="30" t="s">
        <v>43</v>
      </c>
      <c r="C54" s="30" t="s">
        <v>33</v>
      </c>
      <c r="D54" s="30"/>
      <c r="E54" s="98">
        <f>SUMIFS('Data Repository Table'!$J:$J,'Data Repository Table'!$C:$C,'What-If Analysis'!$B54,'Data Repository Table'!$B:$B,'What-If Analysis'!$C54,'Data Repository Table'!$D:$D,'What-If Analysis'!E$51,'Data Repository Table'!$A:$A,"Financial Actual")</f>
        <v>12716846.793</v>
      </c>
      <c r="F54" s="98">
        <f>SUMIFS('Data Repository Table'!$J:$J,'Data Repository Table'!$C:$C,'What-If Analysis'!$B54,'Data Repository Table'!$B:$B,'What-If Analysis'!$C54,'Data Repository Table'!$D:$D,'What-If Analysis'!F$51,'Data Repository Table'!$A:$A,"Financial Actual")</f>
        <v>13050243.880999997</v>
      </c>
      <c r="G54" s="98">
        <f>SUMIFS('Data Repository Table'!$J:$J,'Data Repository Table'!$C:$C,'What-If Analysis'!$B54,'Data Repository Table'!$B:$B,'What-If Analysis'!$C54,'Data Repository Table'!$D:$D,'What-If Analysis'!G$51,'Data Repository Table'!$A:$A,"Financial Actual")</f>
        <v>13235472.919</v>
      </c>
      <c r="H54" s="98">
        <f>SUMIFS('Data Repository Table'!$J:$J,'Data Repository Table'!$C:$C,'What-If Analysis'!$B54,'Data Repository Table'!$B:$B,'What-If Analysis'!$C54,'Data Repository Table'!$D:$D,'What-If Analysis'!H$51,'Data Repository Table'!$A:$A,"Financial Actual")</f>
        <v>11815762.267000001</v>
      </c>
      <c r="I54" s="98">
        <f>SUMIFS('Data Repository Table'!$J:$J,'Data Repository Table'!$C:$C,'What-If Analysis'!$B54,'Data Repository Table'!$B:$B,'What-If Analysis'!$C54,'Data Repository Table'!$D:$D,'What-If Analysis'!I$51,'Data Repository Table'!$A:$A,"Financial Actual")</f>
        <v>11881724.445</v>
      </c>
      <c r="J54" s="98">
        <f>SUMIFS('Data Repository Table'!$J:$J,'Data Repository Table'!$C:$C,'What-If Analysis'!$B54,'Data Repository Table'!$B:$B,'What-If Analysis'!$C54,'Data Repository Table'!$D:$D,'What-If Analysis'!J$51,'Data Repository Table'!$A:$A,"Financial Actual")</f>
        <v>11127131.811999999</v>
      </c>
      <c r="K54" s="98">
        <f>SUMIFS('Data Repository Table'!$J:$J,'Data Repository Table'!$C:$C,'What-If Analysis'!$B54,'Data Repository Table'!$B:$B,'What-If Analysis'!$C54,'Data Repository Table'!$D:$D,'What-If Analysis'!K$51,'Data Repository Table'!$A:$A,"Financial Actual")</f>
        <v>15491089.403999997</v>
      </c>
      <c r="L54" s="98">
        <f>SUMIFS('Data Repository Table'!$J:$J,'Data Repository Table'!$C:$C,'What-If Analysis'!$B54,'Data Repository Table'!$B:$B,'What-If Analysis'!$C54,'Data Repository Table'!$D:$D,'What-If Analysis'!L$51,'Data Repository Table'!$A:$A,"Financial Actual")</f>
        <v>15776843.228999998</v>
      </c>
      <c r="M54" s="98">
        <f>SUMIFS('Data Repository Table'!$J:$J,'Data Repository Table'!$C:$C,'What-If Analysis'!$B54,'Data Repository Table'!$B:$B,'What-If Analysis'!$C54,'Data Repository Table'!$D:$D,'What-If Analysis'!M$51,'Data Repository Table'!$A:$A,"Financial Actual")</f>
        <v>14151791.636999998</v>
      </c>
      <c r="N54" s="98">
        <f>SUMIFS('Data Repository Table'!$J:$J,'Data Repository Table'!$C:$C,'What-If Analysis'!$B54,'Data Repository Table'!$B:$B,'What-If Analysis'!$C54,'Data Repository Table'!$D:$D,'What-If Analysis'!N$51,'Data Repository Table'!$A:$A,"Financial Actual")</f>
        <v>15011361.791999999</v>
      </c>
      <c r="O54" s="98">
        <f>SUMIFS('Data Repository Table'!$J:$J,'Data Repository Table'!$C:$C,'What-If Analysis'!$B54,'Data Repository Table'!$B:$B,'What-If Analysis'!$C54,'Data Repository Table'!$D:$D,'What-If Analysis'!O$51,'Data Repository Table'!$A:$A,"Financial Actual")</f>
        <v>14286635.347000001</v>
      </c>
      <c r="P54" s="98">
        <f>SUMIFS('Data Repository Table'!$J:$J,'Data Repository Table'!$C:$C,'What-If Analysis'!$B54,'Data Repository Table'!$B:$B,'What-If Analysis'!$C54,'Data Repository Table'!$D:$D,'What-If Analysis'!P$51,'Data Repository Table'!$A:$A,"Financial Actual")</f>
        <v>15120321.851</v>
      </c>
      <c r="Q54" s="61">
        <f>SUM(E54:P54)</f>
        <v>163665225.377</v>
      </c>
      <c r="R54" s="30"/>
      <c r="S54" s="30"/>
      <c r="T54" s="30"/>
      <c r="U54" s="30"/>
      <c r="V54" s="30"/>
      <c r="W54" s="30"/>
      <c r="X54" s="30"/>
      <c r="Y54" s="30"/>
      <c r="Z54" s="30"/>
    </row>
    <row r="55" spans="1:26" ht="13.5" customHeight="1">
      <c r="A55" s="30"/>
      <c r="B55" s="30"/>
      <c r="C55" s="30"/>
      <c r="D55" s="30"/>
      <c r="E55" s="98"/>
      <c r="F55" s="98"/>
      <c r="G55" s="98"/>
      <c r="H55" s="98"/>
      <c r="I55" s="98"/>
      <c r="J55" s="98"/>
      <c r="K55" s="98"/>
      <c r="L55" s="98"/>
      <c r="M55" s="98"/>
      <c r="N55" s="98"/>
      <c r="O55" s="98"/>
      <c r="P55" s="98"/>
      <c r="Q55" s="61"/>
      <c r="R55" s="30"/>
      <c r="S55" s="30"/>
      <c r="T55" s="30"/>
      <c r="U55" s="30"/>
      <c r="V55" s="30"/>
      <c r="W55" s="30"/>
      <c r="X55" s="30"/>
      <c r="Y55" s="30"/>
      <c r="Z55" s="30"/>
    </row>
    <row r="56" spans="1:26" ht="13.5" customHeight="1">
      <c r="A56" s="30"/>
      <c r="B56" s="30"/>
      <c r="C56" s="30"/>
      <c r="D56" s="30"/>
      <c r="E56" s="99"/>
      <c r="F56" s="100"/>
      <c r="G56" s="101"/>
      <c r="H56" s="30"/>
      <c r="I56" s="102"/>
      <c r="J56" s="101"/>
      <c r="K56" s="30"/>
      <c r="L56" s="98"/>
      <c r="M56" s="30"/>
      <c r="N56" s="30"/>
      <c r="O56" s="98"/>
      <c r="P56" s="30"/>
      <c r="Q56" s="30"/>
      <c r="R56" s="30"/>
      <c r="S56" s="30"/>
      <c r="T56" s="30"/>
      <c r="U56" s="30"/>
      <c r="V56" s="30"/>
      <c r="W56" s="30"/>
      <c r="X56" s="30"/>
      <c r="Y56" s="30"/>
      <c r="Z56" s="30"/>
    </row>
    <row r="57" spans="1:26" ht="13.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c r="A58" s="91" t="s">
        <v>161</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c r="A59" s="36" t="s">
        <v>2</v>
      </c>
      <c r="B59" s="36" t="s">
        <v>6</v>
      </c>
      <c r="C59" s="36" t="s">
        <v>101</v>
      </c>
      <c r="D59" s="36" t="s">
        <v>162</v>
      </c>
      <c r="E59" s="56">
        <v>41456</v>
      </c>
      <c r="F59" s="56">
        <v>41487</v>
      </c>
      <c r="G59" s="56">
        <v>41518</v>
      </c>
      <c r="H59" s="56">
        <v>41548</v>
      </c>
      <c r="I59" s="56">
        <v>41579</v>
      </c>
      <c r="J59" s="56">
        <v>41609</v>
      </c>
      <c r="K59" s="56">
        <v>41640</v>
      </c>
      <c r="L59" s="56">
        <v>41671</v>
      </c>
      <c r="M59" s="56">
        <v>41699</v>
      </c>
      <c r="N59" s="56">
        <v>41730</v>
      </c>
      <c r="O59" s="56">
        <v>41760</v>
      </c>
      <c r="P59" s="56">
        <v>41791</v>
      </c>
      <c r="Q59" s="36" t="s">
        <v>103</v>
      </c>
      <c r="R59" s="36" t="s">
        <v>163</v>
      </c>
      <c r="S59" s="48"/>
      <c r="T59" s="48"/>
      <c r="U59" s="48"/>
      <c r="V59" s="48"/>
      <c r="W59" s="48"/>
      <c r="X59" s="48"/>
      <c r="Y59" s="48"/>
      <c r="Z59" s="48"/>
    </row>
    <row r="60" spans="1:26" ht="13.5" customHeight="1">
      <c r="A60" s="30" t="s">
        <v>32</v>
      </c>
      <c r="B60" s="30" t="s">
        <v>42</v>
      </c>
      <c r="C60" s="30" t="s">
        <v>33</v>
      </c>
      <c r="D60" s="91" t="s">
        <v>164</v>
      </c>
      <c r="E60" s="98">
        <f>SUMIFS('Data Repository Table'!$J:$J,'Data Repository Table'!$C:$C,'What-If Analysis'!$B60,'Data Repository Table'!$B:$B,'What-If Analysis'!$C60,'Data Repository Table'!$D:$D,'What-If Analysis'!E$59,'Data Repository Table'!$A:$A,"Financial Actual")</f>
        <v>17328050.972999997</v>
      </c>
      <c r="F60" s="98">
        <f>SUMIFS('Data Repository Table'!$J:$J,'Data Repository Table'!$C:$C,'What-If Analysis'!$B60,'Data Repository Table'!$B:$B,'What-If Analysis'!$C60,'Data Repository Table'!$D:$D,'What-If Analysis'!F$59,'Data Repository Table'!$A:$A,"Financial Actual")</f>
        <v>14604314.435999997</v>
      </c>
      <c r="G60" s="98">
        <f>SUMIFS('Data Repository Table'!$J:$J,'Data Repository Table'!$C:$C,'What-If Analysis'!$B60,'Data Repository Table'!$B:$B,'What-If Analysis'!$C60,'Data Repository Table'!$D:$D,'What-If Analysis'!G$59,'Data Repository Table'!$A:$A,"Financial Actual")</f>
        <v>16135900.118999999</v>
      </c>
      <c r="H60" s="98">
        <f>SUMIFS('Data Repository Table'!$J:$J,'Data Repository Table'!$C:$C,'What-If Analysis'!$B60,'Data Repository Table'!$B:$B,'What-If Analysis'!$C60,'Data Repository Table'!$D:$D,'What-If Analysis'!H$59,'Data Repository Table'!$A:$A,"Financial Actual")</f>
        <v>15151633.271999998</v>
      </c>
      <c r="I60" s="98">
        <f>SUMIFS('Data Repository Table'!$J:$J,'Data Repository Table'!$C:$C,'What-If Analysis'!$B60,'Data Repository Table'!$B:$B,'What-If Analysis'!$C60,'Data Repository Table'!$D:$D,'What-If Analysis'!I$59,'Data Repository Table'!$A:$A,"Financial Actual")</f>
        <v>13832900.801999997</v>
      </c>
      <c r="J60" s="98">
        <f>SUMIFS('Data Repository Table'!$J:$J,'Data Repository Table'!$C:$C,'What-If Analysis'!$B60,'Data Repository Table'!$B:$B,'What-If Analysis'!$C60,'Data Repository Table'!$D:$D,'What-If Analysis'!J$59,'Data Repository Table'!$A:$A,"Financial Actual")</f>
        <v>15562959.623999998</v>
      </c>
      <c r="K60" s="98"/>
      <c r="L60" s="98"/>
      <c r="M60" s="98"/>
      <c r="N60" s="98">
        <f>SUMIFS('Data Repository Table'!$J:$J,'Data Repository Table'!$C:$C,'What-If Analysis'!$B60,'Data Repository Table'!$B:$B,'What-If Analysis'!$C60,'Data Repository Table'!$D:$D,'What-If Analysis'!N$59,'Data Repository Table'!$A:$A,"Financial Actual")</f>
        <v>18268435.046</v>
      </c>
      <c r="O60" s="98">
        <f>SUMIFS('Data Repository Table'!$J:$J,'Data Repository Table'!$C:$C,'What-If Analysis'!$B60,'Data Repository Table'!$B:$B,'What-If Analysis'!$C60,'Data Repository Table'!$D:$D,'What-If Analysis'!O$59,'Data Repository Table'!$A:$A,"Financial Actual")</f>
        <v>14627298.491999999</v>
      </c>
      <c r="P60" s="98">
        <f>SUMIFS('Data Repository Table'!$J:$J,'Data Repository Table'!$C:$C,'What-If Analysis'!$B60,'Data Repository Table'!$B:$B,'What-If Analysis'!$C60,'Data Repository Table'!$D:$D,'What-If Analysis'!P$59,'Data Repository Table'!$A:$A,"Financial Actual")</f>
        <v>16164167.273999998</v>
      </c>
      <c r="Q60" s="61">
        <f>SUM(E60:P60)</f>
        <v>141675660.03799999</v>
      </c>
      <c r="R60" s="103">
        <f>SUM(Q53 - Q60) / Q53</f>
        <v>0.2995208254313263</v>
      </c>
      <c r="S60" s="30"/>
      <c r="T60" s="163"/>
      <c r="U60" s="30"/>
      <c r="V60" s="30"/>
      <c r="W60" s="30"/>
      <c r="X60" s="30"/>
      <c r="Y60" s="30"/>
      <c r="Z60" s="30"/>
    </row>
    <row r="61" spans="1:26" ht="13.5" customHeight="1">
      <c r="A61" s="30" t="s">
        <v>32</v>
      </c>
      <c r="B61" s="30" t="s">
        <v>42</v>
      </c>
      <c r="C61" s="30" t="s">
        <v>33</v>
      </c>
      <c r="D61" s="91" t="s">
        <v>165</v>
      </c>
      <c r="E61" s="98">
        <f>SUMIFS('Data Repository Table'!$J:$J,'Data Repository Table'!$C:$C,'What-If Analysis'!$B61,'Data Repository Table'!$B:$B,'What-If Analysis'!$C61,'Data Repository Table'!$D:$D,'What-If Analysis'!E$59,'Data Repository Table'!$A:$A,"Financial Actual")</f>
        <v>17328050.972999997</v>
      </c>
      <c r="F61" s="98">
        <f>SUMIFS('Data Repository Table'!$J:$J,'Data Repository Table'!$C:$C,'What-If Analysis'!$B61,'Data Repository Table'!$B:$B,'What-If Analysis'!$C61,'Data Repository Table'!$D:$D,'What-If Analysis'!F$59,'Data Repository Table'!$A:$A,"Financial Actual")</f>
        <v>14604314.435999997</v>
      </c>
      <c r="G61" s="98">
        <f>SUMIFS('Data Repository Table'!$J:$J,'Data Repository Table'!$C:$C,'What-If Analysis'!$B61,'Data Repository Table'!$B:$B,'What-If Analysis'!$C61,'Data Repository Table'!$D:$D,'What-If Analysis'!G$59,'Data Repository Table'!$A:$A,"Financial Actual")</f>
        <v>16135900.118999999</v>
      </c>
      <c r="H61" s="98">
        <f>SUMIFS('Data Repository Table'!$J:$J,'Data Repository Table'!$C:$C,'What-If Analysis'!$B61,'Data Repository Table'!$B:$B,'What-If Analysis'!$C61,'Data Repository Table'!$D:$D,'What-If Analysis'!H$59,'Data Repository Table'!$A:$A,"Financial Actual")</f>
        <v>15151633.271999998</v>
      </c>
      <c r="I61" s="98">
        <f>SUMIFS('Data Repository Table'!$J:$J,'Data Repository Table'!$C:$C,'What-If Analysis'!$B61,'Data Repository Table'!$B:$B,'What-If Analysis'!$C61,'Data Repository Table'!$D:$D,'What-If Analysis'!I$59,'Data Repository Table'!$A:$A,"Financial Actual")</f>
        <v>13832900.801999997</v>
      </c>
      <c r="J61" s="98">
        <f>SUMIFS('Data Repository Table'!$J:$J,'Data Repository Table'!$C:$C,'What-If Analysis'!$B61,'Data Repository Table'!$B:$B,'What-If Analysis'!$C61,'Data Repository Table'!$D:$D,'What-If Analysis'!J$59,'Data Repository Table'!$A:$A,"Financial Actual")</f>
        <v>15562959.623999998</v>
      </c>
      <c r="K61" s="98">
        <f>SUMIFS('Data Repository Table'!$J:$J,'Data Repository Table'!$C:$C,'What-If Analysis'!$B61,'Data Repository Table'!$B:$B,'What-If Analysis'!$C61,'Data Repository Table'!$D:$D,'What-If Analysis'!K$59,'Data Repository Table'!$A:$A,"Financial Actual")</f>
        <v>22354057.620000001</v>
      </c>
      <c r="L61" s="98">
        <f>SUMIFS('Data Repository Table'!$J:$J,'Data Repository Table'!$C:$C,'What-If Analysis'!$B61,'Data Repository Table'!$B:$B,'What-If Analysis'!$C61,'Data Repository Table'!$D:$D,'What-If Analysis'!L$59,'Data Repository Table'!$A:$A,"Financial Actual")</f>
        <v>18580950.729999997</v>
      </c>
      <c r="M61" s="98">
        <f>SUMIFS('Data Repository Table'!$J:$J,'Data Repository Table'!$C:$C,'What-If Analysis'!$B61,'Data Repository Table'!$B:$B,'What-If Analysis'!$C61,'Data Repository Table'!$D:$D,'What-If Analysis'!M$59,'Data Repository Table'!$A:$A,"Financial Actual")</f>
        <v>19644680.780999999</v>
      </c>
      <c r="N61" s="98"/>
      <c r="O61" s="98"/>
      <c r="P61" s="98"/>
      <c r="Q61" s="61">
        <f>SUM(E61:P61)</f>
        <v>153195448.35699999</v>
      </c>
      <c r="R61" s="103">
        <f>SUM(Q53 - Q61) / Q53</f>
        <v>0.24256416956867055</v>
      </c>
      <c r="S61" s="30"/>
      <c r="T61" s="30"/>
      <c r="U61" s="30"/>
      <c r="V61" s="30"/>
      <c r="W61" s="30"/>
      <c r="X61" s="30"/>
      <c r="Y61" s="30"/>
      <c r="Z61" s="30"/>
    </row>
    <row r="62" spans="1:26" ht="13.5" customHeight="1">
      <c r="A62" s="30" t="s">
        <v>32</v>
      </c>
      <c r="B62" s="30" t="s">
        <v>42</v>
      </c>
      <c r="C62" s="30" t="s">
        <v>33</v>
      </c>
      <c r="D62" s="91" t="s">
        <v>166</v>
      </c>
      <c r="E62" s="98"/>
      <c r="F62" s="98"/>
      <c r="G62" s="98"/>
      <c r="H62" s="98">
        <f>SUMIFS('Data Repository Table'!$J:$J,'Data Repository Table'!$C:$C,'What-If Analysis'!$B62,'Data Repository Table'!$B:$B,'What-If Analysis'!$C62,'Data Repository Table'!$D:$D,'What-If Analysis'!H$59,'Data Repository Table'!$A:$A,"Financial Actual")</f>
        <v>15151633.271999998</v>
      </c>
      <c r="I62" s="98">
        <f>SUMIFS('Data Repository Table'!$J:$J,'Data Repository Table'!$C:$C,'What-If Analysis'!$B62,'Data Repository Table'!$B:$B,'What-If Analysis'!$C62,'Data Repository Table'!$D:$D,'What-If Analysis'!I$59,'Data Repository Table'!$A:$A,"Financial Actual")</f>
        <v>13832900.801999997</v>
      </c>
      <c r="J62" s="98">
        <f>SUMIFS('Data Repository Table'!$J:$J,'Data Repository Table'!$C:$C,'What-If Analysis'!$B62,'Data Repository Table'!$B:$B,'What-If Analysis'!$C62,'Data Repository Table'!$D:$D,'What-If Analysis'!J$59,'Data Repository Table'!$A:$A,"Financial Actual")</f>
        <v>15562959.623999998</v>
      </c>
      <c r="K62" s="98">
        <f>SUMIFS('Data Repository Table'!$J:$J,'Data Repository Table'!$C:$C,'What-If Analysis'!$B62,'Data Repository Table'!$B:$B,'What-If Analysis'!$C62,'Data Repository Table'!$D:$D,'What-If Analysis'!K$59,'Data Repository Table'!$A:$A,"Financial Actual")</f>
        <v>22354057.620000001</v>
      </c>
      <c r="L62" s="98">
        <f>SUMIFS('Data Repository Table'!$J:$J,'Data Repository Table'!$C:$C,'What-If Analysis'!$B62,'Data Repository Table'!$B:$B,'What-If Analysis'!$C62,'Data Repository Table'!$D:$D,'What-If Analysis'!L$59,'Data Repository Table'!$A:$A,"Financial Actual")</f>
        <v>18580950.729999997</v>
      </c>
      <c r="M62" s="98">
        <f>SUMIFS('Data Repository Table'!$J:$J,'Data Repository Table'!$C:$C,'What-If Analysis'!$B62,'Data Repository Table'!$B:$B,'What-If Analysis'!$C62,'Data Repository Table'!$D:$D,'What-If Analysis'!M$59,'Data Repository Table'!$A:$A,"Financial Actual")</f>
        <v>19644680.780999999</v>
      </c>
      <c r="N62" s="98">
        <f>SUMIFS('Data Repository Table'!$J:$J,'Data Repository Table'!$C:$C,'What-If Analysis'!$B62,'Data Repository Table'!$B:$B,'What-If Analysis'!$C62,'Data Repository Table'!$D:$D,'What-If Analysis'!N$59,'Data Repository Table'!$A:$A,"Financial Actual")</f>
        <v>18268435.046</v>
      </c>
      <c r="O62" s="98">
        <f>SUMIFS('Data Repository Table'!$J:$J,'Data Repository Table'!$C:$C,'What-If Analysis'!$B62,'Data Repository Table'!$B:$B,'What-If Analysis'!$C62,'Data Repository Table'!$D:$D,'What-If Analysis'!O$59,'Data Repository Table'!$A:$A,"Financial Actual")</f>
        <v>14627298.491999999</v>
      </c>
      <c r="P62" s="98">
        <f>SUMIFS('Data Repository Table'!$J:$J,'Data Repository Table'!$C:$C,'What-If Analysis'!$B62,'Data Repository Table'!$B:$B,'What-If Analysis'!$C62,'Data Repository Table'!$D:$D,'What-If Analysis'!P$59,'Data Repository Table'!$A:$A,"Financial Actual")</f>
        <v>16164167.273999998</v>
      </c>
      <c r="Q62" s="61">
        <f>SUM(E62:P62)</f>
        <v>154187083.64099997</v>
      </c>
      <c r="R62" s="103">
        <f>SUM(Q53 - Q62) / Q53</f>
        <v>0.23766128176830195</v>
      </c>
      <c r="S62" s="30"/>
      <c r="T62" s="30"/>
      <c r="U62" s="30"/>
      <c r="V62" s="30"/>
      <c r="W62" s="30"/>
      <c r="X62" s="30"/>
      <c r="Y62" s="30"/>
      <c r="Z62" s="30"/>
    </row>
    <row r="63" spans="1:26" ht="13.5" customHeight="1">
      <c r="A63" s="30" t="s">
        <v>32</v>
      </c>
      <c r="B63" s="30" t="s">
        <v>42</v>
      </c>
      <c r="C63" s="30" t="s">
        <v>33</v>
      </c>
      <c r="D63" s="91" t="s">
        <v>167</v>
      </c>
      <c r="E63" s="98">
        <f>SUMIFS('Data Repository Table'!$J:$J,'Data Repository Table'!$C:$C,'What-If Analysis'!$B63,'Data Repository Table'!$B:$B,'What-If Analysis'!$C63,'Data Repository Table'!$D:$D,'What-If Analysis'!E$59,'Data Repository Table'!$A:$A,"Financial Actual")</f>
        <v>17328050.972999997</v>
      </c>
      <c r="F63" s="98">
        <f>SUMIFS('Data Repository Table'!$J:$J,'Data Repository Table'!$C:$C,'What-If Analysis'!$B63,'Data Repository Table'!$B:$B,'What-If Analysis'!$C63,'Data Repository Table'!$D:$D,'What-If Analysis'!F$59,'Data Repository Table'!$A:$A,"Financial Actual")</f>
        <v>14604314.435999997</v>
      </c>
      <c r="G63" s="98">
        <f>SUMIFS('Data Repository Table'!$J:$J,'Data Repository Table'!$C:$C,'What-If Analysis'!$B63,'Data Repository Table'!$B:$B,'What-If Analysis'!$C63,'Data Repository Table'!$D:$D,'What-If Analysis'!G$59,'Data Repository Table'!$A:$A,"Financial Actual")</f>
        <v>16135900.118999999</v>
      </c>
      <c r="H63" s="98"/>
      <c r="I63" s="98"/>
      <c r="J63" s="98"/>
      <c r="K63" s="98">
        <f>SUMIFS('Data Repository Table'!$J:$J,'Data Repository Table'!$C:$C,'What-If Analysis'!$B63,'Data Repository Table'!$B:$B,'What-If Analysis'!$C63,'Data Repository Table'!$D:$D,'What-If Analysis'!K$59,'Data Repository Table'!$A:$A,"Financial Actual")</f>
        <v>22354057.620000001</v>
      </c>
      <c r="L63" s="98">
        <f>SUMIFS('Data Repository Table'!$J:$J,'Data Repository Table'!$C:$C,'What-If Analysis'!$B63,'Data Repository Table'!$B:$B,'What-If Analysis'!$C63,'Data Repository Table'!$D:$D,'What-If Analysis'!L$59,'Data Repository Table'!$A:$A,"Financial Actual")</f>
        <v>18580950.729999997</v>
      </c>
      <c r="M63" s="98">
        <f>SUMIFS('Data Repository Table'!$J:$J,'Data Repository Table'!$C:$C,'What-If Analysis'!$B63,'Data Repository Table'!$B:$B,'What-If Analysis'!$C63,'Data Repository Table'!$D:$D,'What-If Analysis'!M$59,'Data Repository Table'!$A:$A,"Financial Actual")</f>
        <v>19644680.780999999</v>
      </c>
      <c r="N63" s="98">
        <f>SUMIFS('Data Repository Table'!$J:$J,'Data Repository Table'!$C:$C,'What-If Analysis'!$B63,'Data Repository Table'!$B:$B,'What-If Analysis'!$C63,'Data Repository Table'!$D:$D,'What-If Analysis'!N$59,'Data Repository Table'!$A:$A,"Financial Actual")</f>
        <v>18268435.046</v>
      </c>
      <c r="O63" s="98">
        <f>SUMIFS('Data Repository Table'!$J:$J,'Data Repository Table'!$C:$C,'What-If Analysis'!$B63,'Data Repository Table'!$B:$B,'What-If Analysis'!$C63,'Data Repository Table'!$D:$D,'What-If Analysis'!O$59,'Data Repository Table'!$A:$A,"Financial Actual")</f>
        <v>14627298.491999999</v>
      </c>
      <c r="P63" s="98">
        <f>SUMIFS('Data Repository Table'!$J:$J,'Data Repository Table'!$C:$C,'What-If Analysis'!$B63,'Data Repository Table'!$B:$B,'What-If Analysis'!$C63,'Data Repository Table'!$D:$D,'What-If Analysis'!P$59,'Data Repository Table'!$A:$A,"Financial Actual")</f>
        <v>16164167.273999998</v>
      </c>
      <c r="Q63" s="61">
        <f>SUM(E63:P63)</f>
        <v>157707855.47099999</v>
      </c>
      <c r="R63" s="164">
        <f>SUM(Q53 - Q63) / Q53</f>
        <v>0.22025372323170109</v>
      </c>
      <c r="S63" s="30"/>
      <c r="T63" s="30"/>
      <c r="U63" s="30"/>
      <c r="V63" s="30"/>
      <c r="W63" s="30"/>
      <c r="X63" s="30"/>
      <c r="Y63" s="30"/>
      <c r="Z63" s="30"/>
    </row>
    <row r="64" spans="1:26" ht="13.5" customHeight="1">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c r="A65" s="192" t="s">
        <v>168</v>
      </c>
      <c r="B65" s="169"/>
      <c r="C65" s="169"/>
      <c r="D65" s="169"/>
      <c r="E65" s="169"/>
      <c r="F65" s="169"/>
      <c r="G65" s="169"/>
      <c r="H65" s="169"/>
      <c r="I65" s="169"/>
      <c r="J65" s="169"/>
      <c r="K65" s="169"/>
      <c r="L65" s="169"/>
      <c r="M65" s="169"/>
      <c r="N65" s="169"/>
      <c r="O65" s="169"/>
      <c r="P65" s="30"/>
      <c r="Q65" s="30"/>
      <c r="R65" s="30"/>
      <c r="S65" s="30"/>
      <c r="T65" s="30"/>
      <c r="U65" s="30"/>
      <c r="V65" s="30"/>
      <c r="W65" s="30"/>
      <c r="X65" s="30"/>
      <c r="Y65" s="30"/>
      <c r="Z65" s="30"/>
    </row>
    <row r="66" spans="1:26" ht="13.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c r="A67" s="30"/>
      <c r="B67" s="30"/>
      <c r="C67" s="30"/>
      <c r="D67" s="30"/>
      <c r="E67" s="30"/>
      <c r="F67" s="30"/>
      <c r="G67" s="30"/>
      <c r="H67" s="30"/>
      <c r="I67" s="30"/>
      <c r="J67" s="30"/>
      <c r="K67" s="30"/>
      <c r="L67" s="30"/>
      <c r="M67" s="30"/>
      <c r="N67" s="30"/>
      <c r="O67" s="30"/>
      <c r="P67" s="30"/>
      <c r="Q67" s="163"/>
      <c r="R67" s="30"/>
      <c r="S67" s="30"/>
      <c r="T67" s="30"/>
      <c r="U67" s="30"/>
      <c r="V67" s="30"/>
      <c r="W67" s="30"/>
      <c r="X67" s="30"/>
      <c r="Y67" s="30"/>
      <c r="Z67" s="30"/>
    </row>
    <row r="68" spans="1:26" ht="13.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c r="A84" s="30"/>
      <c r="B84" s="30"/>
      <c r="C84" s="30"/>
      <c r="D84" s="30"/>
      <c r="E84" s="30"/>
      <c r="F84" s="30" t="s">
        <v>264</v>
      </c>
      <c r="G84" s="30"/>
      <c r="H84" s="30"/>
      <c r="I84" s="30"/>
      <c r="J84" s="30"/>
      <c r="K84" s="30"/>
      <c r="L84" s="30"/>
      <c r="M84" s="30"/>
      <c r="N84" s="30"/>
      <c r="O84" s="30"/>
      <c r="P84" s="30"/>
      <c r="Q84" s="30"/>
      <c r="R84" s="30"/>
      <c r="S84" s="30"/>
      <c r="T84" s="30"/>
      <c r="U84" s="30"/>
      <c r="V84" s="30"/>
      <c r="W84" s="30"/>
      <c r="X84" s="30"/>
      <c r="Y84" s="30"/>
      <c r="Z84" s="30"/>
    </row>
    <row r="85" spans="1:26" ht="13.5" customHeight="1">
      <c r="A85" s="30"/>
      <c r="B85" s="30"/>
      <c r="C85" s="30"/>
      <c r="D85" s="30"/>
      <c r="E85" s="30"/>
      <c r="F85" s="30" t="s">
        <v>265</v>
      </c>
      <c r="G85" s="30"/>
      <c r="H85" s="30"/>
      <c r="I85" s="30"/>
      <c r="J85" s="30"/>
      <c r="K85" s="30"/>
      <c r="L85" s="30"/>
      <c r="M85" s="30"/>
      <c r="N85" s="30"/>
      <c r="O85" s="30"/>
      <c r="P85" s="30"/>
      <c r="Q85" s="30"/>
      <c r="R85" s="30"/>
      <c r="S85" s="30"/>
      <c r="T85" s="30"/>
      <c r="U85" s="30"/>
      <c r="V85" s="30"/>
      <c r="W85" s="30"/>
      <c r="X85" s="30"/>
      <c r="Y85" s="30"/>
      <c r="Z85" s="30"/>
    </row>
    <row r="86" spans="1:26" ht="32.25" customHeight="1">
      <c r="A86" s="52" t="s">
        <v>169</v>
      </c>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phoneticPr fontId="50" type="noConversion"/>
  <conditionalFormatting sqref="E15:Q15">
    <cfRule type="colorScale" priority="1">
      <colorScale>
        <cfvo type="min"/>
        <cfvo type="percentile" val="50"/>
        <cfvo type="max"/>
        <color rgb="FFF8696B"/>
        <color rgb="FFFCFCFF"/>
        <color rgb="FF5A8AC6"/>
      </colorScale>
    </cfRule>
  </conditionalFormatting>
  <conditionalFormatting sqref="E16:Q16">
    <cfRule type="colorScale" priority="2">
      <colorScale>
        <cfvo type="min"/>
        <cfvo type="percentile" val="50"/>
        <cfvo type="max"/>
        <color rgb="FFF8696B"/>
        <color rgb="FFFCFCFF"/>
        <color rgb="FF5A8AC6"/>
      </colorScale>
    </cfRule>
  </conditionalFormatting>
  <conditionalFormatting sqref="E41:E44">
    <cfRule type="colorScale" priority="3">
      <colorScale>
        <cfvo type="min"/>
        <cfvo type="percentile" val="50"/>
        <cfvo type="max"/>
        <color rgb="FFF8696B"/>
        <color rgb="FFFCFCFF"/>
        <color rgb="FF5A8AC6"/>
      </colorScale>
    </cfRule>
  </conditionalFormatting>
  <conditionalFormatting sqref="E52:P54">
    <cfRule type="colorScale" priority="4">
      <colorScale>
        <cfvo type="min"/>
        <cfvo type="percentile" val="50"/>
        <cfvo type="max"/>
        <color rgb="FFF8696B"/>
        <color rgb="FFFCFCFF"/>
        <color rgb="FF5A8AC6"/>
      </colorScale>
    </cfRule>
  </conditionalFormatting>
  <conditionalFormatting sqref="E55:P55">
    <cfRule type="colorScale" priority="5">
      <colorScale>
        <cfvo type="min"/>
        <cfvo type="percentile" val="50"/>
        <cfvo type="max"/>
        <color rgb="FFF8696B"/>
        <color rgb="FFFCFCFF"/>
        <color rgb="FF5A8AC6"/>
      </colorScale>
    </cfRule>
  </conditionalFormatting>
  <conditionalFormatting sqref="E56:O56">
    <cfRule type="colorScale" priority="6">
      <colorScale>
        <cfvo type="min"/>
        <cfvo type="percentile" val="50"/>
        <cfvo type="max"/>
        <color rgb="FFF8696B"/>
        <color rgb="FFFFEB84"/>
        <color rgb="FF63BE7B"/>
      </colorScale>
    </cfRule>
  </conditionalFormatting>
  <conditionalFormatting sqref="E60:P63">
    <cfRule type="colorScale" priority="7">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C41:C44">
    <cfRule type="colorScale" priority="10">
      <colorScale>
        <cfvo type="min"/>
        <cfvo type="percentile" val="50"/>
        <cfvo type="max"/>
        <color rgb="FFF8696B"/>
        <color rgb="FFFCFCFF"/>
        <color rgb="FF5A8AC6"/>
      </colorScale>
    </cfRule>
  </conditionalFormatting>
  <conditionalFormatting sqref="D41:D44">
    <cfRule type="colorScale" priority="11">
      <colorScale>
        <cfvo type="min"/>
        <cfvo type="percentile" val="50"/>
        <cfvo type="max"/>
        <color rgb="FFF8696B"/>
        <color rgb="FFFCFCFF"/>
        <color rgb="FF5A8AC6"/>
      </colorScale>
    </cfRule>
  </conditionalFormatting>
  <pageMargins left="0.7" right="0.7" top="0.75" bottom="0.75" header="0" footer="0"/>
  <pageSetup paperSize="9"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Z1000"/>
  <sheetViews>
    <sheetView showGridLines="0" workbookViewId="0"/>
  </sheetViews>
  <sheetFormatPr baseColWidth="10" defaultColWidth="14.5" defaultRowHeight="15" customHeight="1" x14ac:dyDescent="0"/>
  <cols>
    <col min="1" max="14" width="26.83203125" customWidth="1"/>
    <col min="15" max="22" width="8.6640625" customWidth="1"/>
  </cols>
  <sheetData>
    <row r="1" spans="1:26" ht="42" customHeight="1">
      <c r="A1" s="197" t="s">
        <v>170</v>
      </c>
      <c r="B1" s="171"/>
      <c r="C1" s="171"/>
      <c r="D1" s="171"/>
      <c r="E1" s="172"/>
      <c r="F1" s="104"/>
      <c r="G1" s="104"/>
      <c r="H1" s="104"/>
      <c r="I1" s="104"/>
      <c r="J1" s="104"/>
      <c r="K1" s="104"/>
      <c r="L1" s="104"/>
      <c r="M1" s="104"/>
      <c r="N1" s="104"/>
      <c r="O1" s="104"/>
      <c r="P1" s="104"/>
      <c r="Q1" s="104"/>
      <c r="R1" s="104"/>
      <c r="S1" s="104"/>
      <c r="T1" s="104"/>
      <c r="U1" s="104"/>
      <c r="V1" s="104"/>
      <c r="W1" s="104"/>
      <c r="X1" s="104"/>
      <c r="Y1" s="104"/>
      <c r="Z1" s="104"/>
    </row>
    <row r="2" spans="1:26" ht="119.25" customHeight="1">
      <c r="A2" s="198" t="s">
        <v>171</v>
      </c>
      <c r="B2" s="171"/>
      <c r="C2" s="171"/>
      <c r="D2" s="171"/>
      <c r="E2" s="171"/>
      <c r="F2" s="171"/>
      <c r="G2" s="171"/>
      <c r="H2" s="171"/>
      <c r="I2" s="171"/>
      <c r="J2" s="171"/>
      <c r="K2" s="172"/>
      <c r="L2" s="7"/>
      <c r="M2" s="7"/>
      <c r="N2" s="7"/>
      <c r="O2" s="7"/>
      <c r="P2" s="7"/>
      <c r="Q2" s="7"/>
      <c r="R2" s="7"/>
      <c r="S2" s="7"/>
      <c r="T2" s="7"/>
      <c r="U2" s="7"/>
      <c r="V2" s="7"/>
      <c r="W2" s="7"/>
      <c r="X2" s="7"/>
      <c r="Y2" s="7"/>
      <c r="Z2" s="7"/>
    </row>
    <row r="3" spans="1:26" ht="12.75" customHeight="1">
      <c r="A3" s="105"/>
      <c r="B3" s="7"/>
      <c r="C3" s="7"/>
      <c r="D3" s="7"/>
      <c r="E3" s="7"/>
      <c r="F3" s="7"/>
      <c r="G3" s="7"/>
      <c r="H3" s="7"/>
      <c r="I3" s="7"/>
      <c r="J3" s="7"/>
      <c r="K3" s="7"/>
      <c r="L3" s="7"/>
      <c r="M3" s="7"/>
      <c r="N3" s="7"/>
      <c r="O3" s="7"/>
      <c r="P3" s="7"/>
      <c r="Q3" s="7"/>
      <c r="R3" s="7"/>
      <c r="S3" s="7"/>
      <c r="T3" s="7"/>
      <c r="U3" s="7"/>
      <c r="V3" s="7"/>
      <c r="W3" s="7"/>
      <c r="X3" s="7"/>
      <c r="Y3" s="7"/>
      <c r="Z3" s="7"/>
    </row>
    <row r="4" spans="1:26" ht="72" customHeight="1">
      <c r="A4" s="199" t="s">
        <v>172</v>
      </c>
      <c r="B4" s="171"/>
      <c r="C4" s="171"/>
      <c r="D4" s="171"/>
      <c r="E4" s="171"/>
      <c r="F4" s="171"/>
      <c r="G4" s="171"/>
      <c r="H4" s="171"/>
      <c r="I4" s="171"/>
      <c r="J4" s="172"/>
      <c r="K4" s="104"/>
      <c r="L4" s="104"/>
      <c r="M4" s="104"/>
      <c r="N4" s="104"/>
      <c r="O4" s="104"/>
      <c r="P4" s="104"/>
      <c r="Q4" s="104"/>
      <c r="R4" s="104"/>
      <c r="S4" s="104"/>
      <c r="T4" s="104"/>
      <c r="U4" s="104"/>
      <c r="V4" s="104"/>
      <c r="W4" s="104"/>
      <c r="X4" s="104"/>
      <c r="Y4" s="104"/>
      <c r="Z4" s="104"/>
    </row>
    <row r="5" spans="1:26" ht="20.25" customHeight="1">
      <c r="A5" s="106"/>
      <c r="B5" s="107"/>
      <c r="C5" s="107"/>
      <c r="D5" s="107"/>
      <c r="E5" s="107"/>
      <c r="F5" s="107"/>
      <c r="G5" s="107"/>
      <c r="H5" s="107"/>
      <c r="I5" s="107"/>
      <c r="J5" s="107"/>
      <c r="K5" s="104"/>
      <c r="L5" s="104"/>
      <c r="M5" s="104"/>
      <c r="N5" s="104"/>
      <c r="O5" s="104"/>
      <c r="P5" s="104"/>
      <c r="Q5" s="104"/>
      <c r="R5" s="104"/>
      <c r="S5" s="104"/>
      <c r="T5" s="104"/>
      <c r="U5" s="104"/>
      <c r="V5" s="104"/>
      <c r="W5" s="104"/>
      <c r="X5" s="104"/>
      <c r="Y5" s="104"/>
      <c r="Z5" s="104"/>
    </row>
    <row r="6" spans="1:26" ht="12.75" customHeight="1">
      <c r="A6" s="199" t="s">
        <v>173</v>
      </c>
      <c r="B6" s="171"/>
      <c r="C6" s="171"/>
      <c r="D6" s="171"/>
      <c r="E6" s="171"/>
      <c r="F6" s="171"/>
      <c r="G6" s="171"/>
      <c r="H6" s="171"/>
      <c r="I6" s="171"/>
      <c r="J6" s="171"/>
      <c r="K6" s="171"/>
      <c r="L6" s="171"/>
      <c r="M6" s="171"/>
      <c r="N6" s="171"/>
      <c r="O6" s="171"/>
      <c r="P6" s="171"/>
      <c r="Q6" s="171"/>
      <c r="R6" s="171"/>
      <c r="S6" s="171"/>
      <c r="T6" s="171"/>
      <c r="U6" s="171"/>
      <c r="V6" s="172"/>
      <c r="W6" s="17"/>
      <c r="X6" s="17"/>
      <c r="Y6" s="17"/>
      <c r="Z6" s="17"/>
    </row>
    <row r="7" spans="1:26" ht="30" customHeight="1">
      <c r="A7" s="108" t="s">
        <v>174</v>
      </c>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spans="1:26" ht="12.75" customHeight="1">
      <c r="A8" s="109" t="s">
        <v>175</v>
      </c>
      <c r="B8" s="110"/>
      <c r="C8" s="111" t="s">
        <v>176</v>
      </c>
      <c r="D8" s="111" t="s">
        <v>177</v>
      </c>
      <c r="E8" s="111" t="s">
        <v>178</v>
      </c>
      <c r="F8" s="111" t="s">
        <v>179</v>
      </c>
      <c r="G8" s="111" t="s">
        <v>180</v>
      </c>
      <c r="H8" s="111" t="s">
        <v>181</v>
      </c>
      <c r="I8" s="111" t="s">
        <v>182</v>
      </c>
      <c r="J8" s="111" t="s">
        <v>183</v>
      </c>
      <c r="K8" s="111" t="s">
        <v>184</v>
      </c>
      <c r="L8" s="111" t="s">
        <v>185</v>
      </c>
      <c r="M8" s="111" t="s">
        <v>186</v>
      </c>
      <c r="N8" s="111" t="s">
        <v>187</v>
      </c>
      <c r="O8" s="104"/>
      <c r="P8" s="104"/>
      <c r="Q8" s="104"/>
      <c r="R8" s="104"/>
      <c r="S8" s="104"/>
      <c r="T8" s="104"/>
      <c r="U8" s="104"/>
      <c r="V8" s="104"/>
      <c r="W8" s="104"/>
      <c r="X8" s="104"/>
      <c r="Y8" s="104"/>
      <c r="Z8" s="104"/>
    </row>
    <row r="9" spans="1:26" ht="12.75" customHeight="1">
      <c r="A9" s="112" t="s">
        <v>188</v>
      </c>
      <c r="B9" s="113" t="s">
        <v>189</v>
      </c>
      <c r="C9" s="114" t="e">
        <f>SUMIFS(#REF!,#REF!,'Variance Analysis'!$B9,#REF!,'Variance Analysis'!$A9)</f>
        <v>#REF!</v>
      </c>
      <c r="D9" s="114" t="e">
        <f>SUMIFS(#REF!,#REF!,'Variance Analysis'!$B9,#REF!,'Variance Analysis'!$A9)</f>
        <v>#REF!</v>
      </c>
      <c r="E9" s="114" t="e">
        <f>SUMIFS(#REF!,#REF!,'Variance Analysis'!$B9,#REF!,'Variance Analysis'!$A9)</f>
        <v>#REF!</v>
      </c>
      <c r="F9" s="114" t="e">
        <f>SUMIFS(#REF!,#REF!,'Variance Analysis'!$B9,#REF!,'Variance Analysis'!$A9)</f>
        <v>#REF!</v>
      </c>
      <c r="G9" s="114" t="e">
        <f>SUMIFS(#REF!,#REF!,'Variance Analysis'!$B9,#REF!,'Variance Analysis'!$A9)</f>
        <v>#REF!</v>
      </c>
      <c r="H9" s="114" t="e">
        <f>SUMIFS(#REF!,#REF!,'Variance Analysis'!$B9,#REF!,'Variance Analysis'!$A9)</f>
        <v>#REF!</v>
      </c>
      <c r="I9" s="114" t="e">
        <f>SUMIFS(#REF!,#REF!,'Variance Analysis'!$B9,#REF!,'Variance Analysis'!$A9)</f>
        <v>#REF!</v>
      </c>
      <c r="J9" s="114" t="e">
        <f>SUMIFS(#REF!,#REF!,'Variance Analysis'!$B9,#REF!,'Variance Analysis'!$A9)</f>
        <v>#REF!</v>
      </c>
      <c r="K9" s="114" t="e">
        <f>SUMIFS(#REF!,#REF!,'Variance Analysis'!$B9,#REF!,'Variance Analysis'!$A9)</f>
        <v>#REF!</v>
      </c>
      <c r="L9" s="114" t="e">
        <f>SUMIFS(#REF!,#REF!,'Variance Analysis'!$B9,#REF!,'Variance Analysis'!$A9)</f>
        <v>#REF!</v>
      </c>
      <c r="M9" s="114" t="e">
        <f>SUMIFS(#REF!,#REF!,'Variance Analysis'!$B9,#REF!,'Variance Analysis'!$A9)</f>
        <v>#REF!</v>
      </c>
      <c r="N9" s="114" t="e">
        <f>SUMIFS(#REF!,#REF!,'Variance Analysis'!$B9,#REF!,'Variance Analysis'!$A9)</f>
        <v>#REF!</v>
      </c>
      <c r="O9" s="5"/>
      <c r="P9" s="5"/>
      <c r="Q9" s="5"/>
      <c r="R9" s="5"/>
      <c r="S9" s="5"/>
      <c r="T9" s="5"/>
      <c r="U9" s="5"/>
      <c r="V9" s="5"/>
      <c r="W9" s="7"/>
      <c r="X9" s="7"/>
      <c r="Y9" s="7"/>
      <c r="Z9" s="7"/>
    </row>
    <row r="10" spans="1:26" ht="12.75" customHeight="1">
      <c r="A10" s="112" t="s">
        <v>188</v>
      </c>
      <c r="B10" s="112" t="s">
        <v>190</v>
      </c>
      <c r="C10" s="114" t="e">
        <f>SUMIFS(#REF!,#REF!,'Variance Analysis'!$B10,#REF!,'Variance Analysis'!$A10)</f>
        <v>#REF!</v>
      </c>
      <c r="D10" s="114" t="e">
        <f>SUMIFS(#REF!,#REF!,'Variance Analysis'!$B10,#REF!,'Variance Analysis'!$A10)</f>
        <v>#REF!</v>
      </c>
      <c r="E10" s="114" t="e">
        <f>SUMIFS(#REF!,#REF!,'Variance Analysis'!$B10,#REF!,'Variance Analysis'!$A10)</f>
        <v>#REF!</v>
      </c>
      <c r="F10" s="114" t="e">
        <f>SUMIFS(#REF!,#REF!,'Variance Analysis'!$B10,#REF!,'Variance Analysis'!$A10)</f>
        <v>#REF!</v>
      </c>
      <c r="G10" s="114" t="e">
        <f>SUMIFS(#REF!,#REF!,'Variance Analysis'!$B10,#REF!,'Variance Analysis'!$A10)</f>
        <v>#REF!</v>
      </c>
      <c r="H10" s="114" t="e">
        <f>SUMIFS(#REF!,#REF!,'Variance Analysis'!$B10,#REF!,'Variance Analysis'!$A10)</f>
        <v>#REF!</v>
      </c>
      <c r="I10" s="114" t="e">
        <f>SUMIFS(#REF!,#REF!,'Variance Analysis'!$B10,#REF!,'Variance Analysis'!$A10)</f>
        <v>#REF!</v>
      </c>
      <c r="J10" s="114" t="e">
        <f>SUMIFS(#REF!,#REF!,'Variance Analysis'!$B10,#REF!,'Variance Analysis'!$A10)</f>
        <v>#REF!</v>
      </c>
      <c r="K10" s="114" t="e">
        <f>SUMIFS(#REF!,#REF!,'Variance Analysis'!$B10,#REF!,'Variance Analysis'!$A10)</f>
        <v>#REF!</v>
      </c>
      <c r="L10" s="114" t="e">
        <f>SUMIFS(#REF!,#REF!,'Variance Analysis'!$B10,#REF!,'Variance Analysis'!$A10)</f>
        <v>#REF!</v>
      </c>
      <c r="M10" s="114" t="e">
        <f>SUMIFS(#REF!,#REF!,'Variance Analysis'!$B10,#REF!,'Variance Analysis'!$A10)</f>
        <v>#REF!</v>
      </c>
      <c r="N10" s="114" t="e">
        <f>SUMIFS(#REF!,#REF!,'Variance Analysis'!$B10,#REF!,'Variance Analysis'!$A10)</f>
        <v>#REF!</v>
      </c>
      <c r="O10" s="5"/>
      <c r="P10" s="5"/>
      <c r="Q10" s="5"/>
      <c r="R10" s="5"/>
      <c r="S10" s="5"/>
      <c r="T10" s="5"/>
      <c r="U10" s="5"/>
      <c r="V10" s="5"/>
      <c r="W10" s="7"/>
      <c r="X10" s="7"/>
      <c r="Y10" s="7"/>
      <c r="Z10" s="7"/>
    </row>
    <row r="11" spans="1:26" ht="12.75" customHeight="1">
      <c r="A11" s="112" t="s">
        <v>188</v>
      </c>
      <c r="B11" s="112" t="s">
        <v>191</v>
      </c>
      <c r="C11" s="114" t="e">
        <f>SUMIFS(#REF!,#REF!,'Variance Analysis'!$B11,#REF!,'Variance Analysis'!$A11)</f>
        <v>#REF!</v>
      </c>
      <c r="D11" s="114" t="e">
        <f>SUMIFS(#REF!,#REF!,'Variance Analysis'!$B11,#REF!,'Variance Analysis'!$A11)</f>
        <v>#REF!</v>
      </c>
      <c r="E11" s="114" t="e">
        <f>SUMIFS(#REF!,#REF!,'Variance Analysis'!$B11,#REF!,'Variance Analysis'!$A11)</f>
        <v>#REF!</v>
      </c>
      <c r="F11" s="114" t="e">
        <f>SUMIFS(#REF!,#REF!,'Variance Analysis'!$B11,#REF!,'Variance Analysis'!$A11)</f>
        <v>#REF!</v>
      </c>
      <c r="G11" s="114" t="e">
        <f>SUMIFS(#REF!,#REF!,'Variance Analysis'!$B11,#REF!,'Variance Analysis'!$A11)</f>
        <v>#REF!</v>
      </c>
      <c r="H11" s="114" t="e">
        <f>SUMIFS(#REF!,#REF!,'Variance Analysis'!$B11,#REF!,'Variance Analysis'!$A11)</f>
        <v>#REF!</v>
      </c>
      <c r="I11" s="114" t="e">
        <f>SUMIFS(#REF!,#REF!,'Variance Analysis'!$B11,#REF!,'Variance Analysis'!$A11)</f>
        <v>#REF!</v>
      </c>
      <c r="J11" s="114" t="e">
        <f>SUMIFS(#REF!,#REF!,'Variance Analysis'!$B11,#REF!,'Variance Analysis'!$A11)</f>
        <v>#REF!</v>
      </c>
      <c r="K11" s="114" t="e">
        <f>SUMIFS(#REF!,#REF!,'Variance Analysis'!$B11,#REF!,'Variance Analysis'!$A11)</f>
        <v>#REF!</v>
      </c>
      <c r="L11" s="114" t="e">
        <f>SUMIFS(#REF!,#REF!,'Variance Analysis'!$B11,#REF!,'Variance Analysis'!$A11)</f>
        <v>#REF!</v>
      </c>
      <c r="M11" s="114" t="e">
        <f>SUMIFS(#REF!,#REF!,'Variance Analysis'!$B11,#REF!,'Variance Analysis'!$A11)</f>
        <v>#REF!</v>
      </c>
      <c r="N11" s="114" t="e">
        <f>SUMIFS(#REF!,#REF!,'Variance Analysis'!$B11,#REF!,'Variance Analysis'!$A11)</f>
        <v>#REF!</v>
      </c>
      <c r="O11" s="5"/>
      <c r="P11" s="5"/>
      <c r="Q11" s="5"/>
      <c r="R11" s="5"/>
      <c r="S11" s="5"/>
      <c r="T11" s="5"/>
      <c r="U11" s="5"/>
      <c r="V11" s="5"/>
      <c r="W11" s="7"/>
      <c r="X11" s="7"/>
      <c r="Y11" s="7"/>
      <c r="Z11" s="7"/>
    </row>
    <row r="12" spans="1:26" ht="12.75" customHeight="1">
      <c r="A12" s="112" t="s">
        <v>188</v>
      </c>
      <c r="B12" s="112" t="s">
        <v>192</v>
      </c>
      <c r="C12" s="114" t="e">
        <f t="shared" ref="C12:N12" si="0">SUMIFS(#REF!,#REF!,$A$12)</f>
        <v>#REF!</v>
      </c>
      <c r="D12" s="114" t="e">
        <f t="shared" si="0"/>
        <v>#REF!</v>
      </c>
      <c r="E12" s="114" t="e">
        <f t="shared" si="0"/>
        <v>#REF!</v>
      </c>
      <c r="F12" s="114" t="e">
        <f t="shared" si="0"/>
        <v>#REF!</v>
      </c>
      <c r="G12" s="114" t="e">
        <f t="shared" si="0"/>
        <v>#REF!</v>
      </c>
      <c r="H12" s="114" t="e">
        <f t="shared" si="0"/>
        <v>#REF!</v>
      </c>
      <c r="I12" s="114" t="e">
        <f t="shared" si="0"/>
        <v>#REF!</v>
      </c>
      <c r="J12" s="114" t="e">
        <f t="shared" si="0"/>
        <v>#REF!</v>
      </c>
      <c r="K12" s="114" t="e">
        <f t="shared" si="0"/>
        <v>#REF!</v>
      </c>
      <c r="L12" s="114" t="e">
        <f t="shared" si="0"/>
        <v>#REF!</v>
      </c>
      <c r="M12" s="114" t="e">
        <f t="shared" si="0"/>
        <v>#REF!</v>
      </c>
      <c r="N12" s="114" t="e">
        <f t="shared" si="0"/>
        <v>#REF!</v>
      </c>
      <c r="O12" s="5"/>
      <c r="P12" s="5"/>
      <c r="Q12" s="5"/>
      <c r="R12" s="5"/>
      <c r="S12" s="5"/>
      <c r="T12" s="5"/>
      <c r="U12" s="5"/>
      <c r="V12" s="5"/>
      <c r="W12" s="7"/>
      <c r="X12" s="7"/>
      <c r="Y12" s="7"/>
      <c r="Z12" s="7"/>
    </row>
    <row r="13" spans="1:26" ht="12.75" customHeight="1">
      <c r="A13" s="112" t="s">
        <v>193</v>
      </c>
      <c r="B13" s="112" t="s">
        <v>189</v>
      </c>
      <c r="C13" s="114" t="e">
        <f>SUMIFS(#REF!,#REF!,'Variance Analysis'!$B13,#REF!,'Variance Analysis'!$A13)</f>
        <v>#REF!</v>
      </c>
      <c r="D13" s="114" t="e">
        <f>SUMIFS(#REF!,#REF!,'Variance Analysis'!$B13,#REF!,'Variance Analysis'!$A13)</f>
        <v>#REF!</v>
      </c>
      <c r="E13" s="114" t="e">
        <f>SUMIFS(#REF!,#REF!,'Variance Analysis'!$B13,#REF!,'Variance Analysis'!$A13)</f>
        <v>#REF!</v>
      </c>
      <c r="F13" s="114" t="e">
        <f>SUMIFS(#REF!,#REF!,'Variance Analysis'!$B13,#REF!,'Variance Analysis'!$A13)</f>
        <v>#REF!</v>
      </c>
      <c r="G13" s="114" t="e">
        <f>SUMIFS(#REF!,#REF!,'Variance Analysis'!$B13,#REF!,'Variance Analysis'!$A13)</f>
        <v>#REF!</v>
      </c>
      <c r="H13" s="114" t="e">
        <f>SUMIFS(#REF!,#REF!,'Variance Analysis'!$B13,#REF!,'Variance Analysis'!$A13)</f>
        <v>#REF!</v>
      </c>
      <c r="I13" s="114" t="e">
        <f>SUMIFS(#REF!,#REF!,'Variance Analysis'!$B13,#REF!,'Variance Analysis'!$A13)</f>
        <v>#REF!</v>
      </c>
      <c r="J13" s="114" t="e">
        <f>SUMIFS(#REF!,#REF!,'Variance Analysis'!$B13,#REF!,'Variance Analysis'!$A13)</f>
        <v>#REF!</v>
      </c>
      <c r="K13" s="114" t="e">
        <f>SUMIFS(#REF!,#REF!,'Variance Analysis'!$B13,#REF!,'Variance Analysis'!$A13)</f>
        <v>#REF!</v>
      </c>
      <c r="L13" s="114" t="e">
        <f>SUMIFS(#REF!,#REF!,'Variance Analysis'!$B13,#REF!,'Variance Analysis'!$A13)</f>
        <v>#REF!</v>
      </c>
      <c r="M13" s="114" t="e">
        <f>SUMIFS(#REF!,#REF!,'Variance Analysis'!$B13,#REF!,'Variance Analysis'!$A13)</f>
        <v>#REF!</v>
      </c>
      <c r="N13" s="114" t="e">
        <f>SUMIFS(#REF!,#REF!,'Variance Analysis'!$B13,#REF!,'Variance Analysis'!$A13)</f>
        <v>#REF!</v>
      </c>
      <c r="O13" s="5"/>
      <c r="P13" s="5"/>
      <c r="Q13" s="5"/>
      <c r="R13" s="5"/>
      <c r="S13" s="5"/>
      <c r="T13" s="5"/>
      <c r="U13" s="5"/>
      <c r="V13" s="5"/>
      <c r="W13" s="7"/>
      <c r="X13" s="7"/>
      <c r="Y13" s="7"/>
      <c r="Z13" s="7"/>
    </row>
    <row r="14" spans="1:26" ht="12.75" customHeight="1">
      <c r="A14" s="112" t="s">
        <v>193</v>
      </c>
      <c r="B14" s="112" t="s">
        <v>190</v>
      </c>
      <c r="C14" s="114" t="e">
        <f>SUMIFS(#REF!,#REF!,'Variance Analysis'!$B14,#REF!,'Variance Analysis'!$A14)</f>
        <v>#REF!</v>
      </c>
      <c r="D14" s="114" t="e">
        <f>SUMIFS(#REF!,#REF!,'Variance Analysis'!$B14,#REF!,'Variance Analysis'!$A14)</f>
        <v>#REF!</v>
      </c>
      <c r="E14" s="114" t="e">
        <f>SUMIFS(#REF!,#REF!,'Variance Analysis'!$B14,#REF!,'Variance Analysis'!$A14)</f>
        <v>#REF!</v>
      </c>
      <c r="F14" s="114" t="e">
        <f>SUMIFS(#REF!,#REF!,'Variance Analysis'!$B14,#REF!,'Variance Analysis'!$A14)</f>
        <v>#REF!</v>
      </c>
      <c r="G14" s="114" t="e">
        <f>SUMIFS(#REF!,#REF!,'Variance Analysis'!$B14,#REF!,'Variance Analysis'!$A14)</f>
        <v>#REF!</v>
      </c>
      <c r="H14" s="114" t="e">
        <f>SUMIFS(#REF!,#REF!,'Variance Analysis'!$B14,#REF!,'Variance Analysis'!$A14)</f>
        <v>#REF!</v>
      </c>
      <c r="I14" s="114" t="e">
        <f>SUMIFS(#REF!,#REF!,'Variance Analysis'!$B14,#REF!,'Variance Analysis'!$A14)</f>
        <v>#REF!</v>
      </c>
      <c r="J14" s="114" t="e">
        <f>SUMIFS(#REF!,#REF!,'Variance Analysis'!$B14,#REF!,'Variance Analysis'!$A14)</f>
        <v>#REF!</v>
      </c>
      <c r="K14" s="114" t="e">
        <f>SUMIFS(#REF!,#REF!,'Variance Analysis'!$B14,#REF!,'Variance Analysis'!$A14)</f>
        <v>#REF!</v>
      </c>
      <c r="L14" s="114" t="e">
        <f>SUMIFS(#REF!,#REF!,'Variance Analysis'!$B14,#REF!,'Variance Analysis'!$A14)</f>
        <v>#REF!</v>
      </c>
      <c r="M14" s="114" t="e">
        <f>SUMIFS(#REF!,#REF!,'Variance Analysis'!$B14,#REF!,'Variance Analysis'!$A14)</f>
        <v>#REF!</v>
      </c>
      <c r="N14" s="114" t="e">
        <f>SUMIFS(#REF!,#REF!,'Variance Analysis'!$B14,#REF!,'Variance Analysis'!$A14)</f>
        <v>#REF!</v>
      </c>
      <c r="O14" s="5"/>
      <c r="P14" s="5"/>
      <c r="Q14" s="5"/>
      <c r="R14" s="5"/>
      <c r="S14" s="5"/>
      <c r="T14" s="5"/>
      <c r="U14" s="5"/>
      <c r="V14" s="5"/>
      <c r="W14" s="7"/>
      <c r="X14" s="7"/>
      <c r="Y14" s="7"/>
      <c r="Z14" s="7"/>
    </row>
    <row r="15" spans="1:26" ht="12.75" customHeight="1">
      <c r="A15" s="112" t="s">
        <v>193</v>
      </c>
      <c r="B15" s="112" t="s">
        <v>191</v>
      </c>
      <c r="C15" s="114" t="e">
        <f>SUMIFS(#REF!,#REF!,'Variance Analysis'!$B15,#REF!,'Variance Analysis'!$A15)</f>
        <v>#REF!</v>
      </c>
      <c r="D15" s="114" t="e">
        <f>SUMIFS(#REF!,#REF!,'Variance Analysis'!$B15,#REF!,'Variance Analysis'!$A15)</f>
        <v>#REF!</v>
      </c>
      <c r="E15" s="114" t="e">
        <f>SUMIFS(#REF!,#REF!,'Variance Analysis'!$B15,#REF!,'Variance Analysis'!$A15)</f>
        <v>#REF!</v>
      </c>
      <c r="F15" s="114" t="e">
        <f>SUMIFS(#REF!,#REF!,'Variance Analysis'!$B15,#REF!,'Variance Analysis'!$A15)</f>
        <v>#REF!</v>
      </c>
      <c r="G15" s="114" t="e">
        <f>SUMIFS(#REF!,#REF!,'Variance Analysis'!$B15,#REF!,'Variance Analysis'!$A15)</f>
        <v>#REF!</v>
      </c>
      <c r="H15" s="114" t="e">
        <f>SUMIFS(#REF!,#REF!,'Variance Analysis'!$B15,#REF!,'Variance Analysis'!$A15)</f>
        <v>#REF!</v>
      </c>
      <c r="I15" s="114" t="e">
        <f>SUMIFS(#REF!,#REF!,'Variance Analysis'!$B15,#REF!,'Variance Analysis'!$A15)</f>
        <v>#REF!</v>
      </c>
      <c r="J15" s="114" t="e">
        <f>SUMIFS(#REF!,#REF!,'Variance Analysis'!$B15,#REF!,'Variance Analysis'!$A15)</f>
        <v>#REF!</v>
      </c>
      <c r="K15" s="114" t="e">
        <f>SUMIFS(#REF!,#REF!,'Variance Analysis'!$B15,#REF!,'Variance Analysis'!$A15)</f>
        <v>#REF!</v>
      </c>
      <c r="L15" s="114" t="e">
        <f>SUMIFS(#REF!,#REF!,'Variance Analysis'!$B15,#REF!,'Variance Analysis'!$A15)</f>
        <v>#REF!</v>
      </c>
      <c r="M15" s="114" t="e">
        <f>SUMIFS(#REF!,#REF!,'Variance Analysis'!$B15,#REF!,'Variance Analysis'!$A15)</f>
        <v>#REF!</v>
      </c>
      <c r="N15" s="114" t="e">
        <f>SUMIFS(#REF!,#REF!,'Variance Analysis'!$B15,#REF!,'Variance Analysis'!$A15)</f>
        <v>#REF!</v>
      </c>
      <c r="O15" s="5"/>
      <c r="P15" s="5"/>
      <c r="Q15" s="5"/>
      <c r="R15" s="5"/>
      <c r="S15" s="5"/>
      <c r="T15" s="5"/>
      <c r="U15" s="5"/>
      <c r="V15" s="5"/>
      <c r="W15" s="7"/>
      <c r="X15" s="7"/>
      <c r="Y15" s="7"/>
      <c r="Z15" s="7"/>
    </row>
    <row r="16" spans="1:26" ht="12.75" customHeight="1">
      <c r="A16" s="112" t="s">
        <v>193</v>
      </c>
      <c r="B16" s="112" t="s">
        <v>192</v>
      </c>
      <c r="C16" s="114" t="e">
        <f t="shared" ref="C16:N16" si="1">SUMIFS(#REF!,#REF!,$A$16)</f>
        <v>#REF!</v>
      </c>
      <c r="D16" s="114" t="e">
        <f t="shared" si="1"/>
        <v>#REF!</v>
      </c>
      <c r="E16" s="114" t="e">
        <f t="shared" si="1"/>
        <v>#REF!</v>
      </c>
      <c r="F16" s="114" t="e">
        <f t="shared" si="1"/>
        <v>#REF!</v>
      </c>
      <c r="G16" s="114" t="e">
        <f t="shared" si="1"/>
        <v>#REF!</v>
      </c>
      <c r="H16" s="114" t="e">
        <f t="shared" si="1"/>
        <v>#REF!</v>
      </c>
      <c r="I16" s="114" t="e">
        <f t="shared" si="1"/>
        <v>#REF!</v>
      </c>
      <c r="J16" s="114" t="e">
        <f t="shared" si="1"/>
        <v>#REF!</v>
      </c>
      <c r="K16" s="114" t="e">
        <f t="shared" si="1"/>
        <v>#REF!</v>
      </c>
      <c r="L16" s="114" t="e">
        <f t="shared" si="1"/>
        <v>#REF!</v>
      </c>
      <c r="M16" s="114" t="e">
        <f t="shared" si="1"/>
        <v>#REF!</v>
      </c>
      <c r="N16" s="114" t="e">
        <f t="shared" si="1"/>
        <v>#REF!</v>
      </c>
      <c r="O16" s="5"/>
      <c r="P16" s="5"/>
      <c r="Q16" s="5"/>
      <c r="R16" s="5"/>
      <c r="S16" s="5"/>
      <c r="T16" s="5"/>
      <c r="U16" s="5"/>
      <c r="V16" s="5"/>
      <c r="W16" s="7"/>
      <c r="X16" s="7"/>
      <c r="Y16" s="7"/>
      <c r="Z16" s="7"/>
    </row>
    <row r="17" spans="1:26" ht="12.75" customHeight="1">
      <c r="A17" s="112" t="s">
        <v>194</v>
      </c>
      <c r="B17" s="112" t="s">
        <v>189</v>
      </c>
      <c r="C17" s="114" t="e">
        <f>SUMIFS(#REF!,#REF!,'Variance Analysis'!$B17,#REF!,'Variance Analysis'!$A17)</f>
        <v>#REF!</v>
      </c>
      <c r="D17" s="114" t="e">
        <f>SUMIFS(#REF!,#REF!,'Variance Analysis'!$B17,#REF!,'Variance Analysis'!$A17)</f>
        <v>#REF!</v>
      </c>
      <c r="E17" s="114" t="e">
        <f>SUMIFS(#REF!,#REF!,'Variance Analysis'!$B17,#REF!,'Variance Analysis'!$A17)</f>
        <v>#REF!</v>
      </c>
      <c r="F17" s="114" t="e">
        <f>SUMIFS(#REF!,#REF!,'Variance Analysis'!$B17,#REF!,'Variance Analysis'!$A17)</f>
        <v>#REF!</v>
      </c>
      <c r="G17" s="114" t="e">
        <f>SUMIFS(#REF!,#REF!,'Variance Analysis'!$B17,#REF!,'Variance Analysis'!$A17)</f>
        <v>#REF!</v>
      </c>
      <c r="H17" s="114" t="e">
        <f>SUMIFS(#REF!,#REF!,'Variance Analysis'!$B17,#REF!,'Variance Analysis'!$A17)</f>
        <v>#REF!</v>
      </c>
      <c r="I17" s="114" t="e">
        <f>SUMIFS(#REF!,#REF!,'Variance Analysis'!$B17,#REF!,'Variance Analysis'!$A17)</f>
        <v>#REF!</v>
      </c>
      <c r="J17" s="114" t="e">
        <f>SUMIFS(#REF!,#REF!,'Variance Analysis'!$B17,#REF!,'Variance Analysis'!$A17)</f>
        <v>#REF!</v>
      </c>
      <c r="K17" s="114" t="e">
        <f>SUMIFS(#REF!,#REF!,'Variance Analysis'!$B17,#REF!,'Variance Analysis'!$A17)</f>
        <v>#REF!</v>
      </c>
      <c r="L17" s="114" t="e">
        <f>SUMIFS(#REF!,#REF!,'Variance Analysis'!$B17,#REF!,'Variance Analysis'!$A17)</f>
        <v>#REF!</v>
      </c>
      <c r="M17" s="114" t="e">
        <f>SUMIFS(#REF!,#REF!,'Variance Analysis'!$B17,#REF!,'Variance Analysis'!$A17)</f>
        <v>#REF!</v>
      </c>
      <c r="N17" s="114" t="e">
        <f>SUMIFS(#REF!,#REF!,'Variance Analysis'!$B17,#REF!,'Variance Analysis'!$A17)</f>
        <v>#REF!</v>
      </c>
      <c r="O17" s="5"/>
      <c r="P17" s="5"/>
      <c r="Q17" s="5"/>
      <c r="R17" s="5"/>
      <c r="S17" s="5"/>
      <c r="T17" s="5"/>
      <c r="U17" s="5"/>
      <c r="V17" s="5"/>
      <c r="W17" s="7"/>
      <c r="X17" s="7"/>
      <c r="Y17" s="7"/>
      <c r="Z17" s="7"/>
    </row>
    <row r="18" spans="1:26" ht="12.75" customHeight="1">
      <c r="A18" s="112" t="s">
        <v>194</v>
      </c>
      <c r="B18" s="112" t="s">
        <v>190</v>
      </c>
      <c r="C18" s="114" t="e">
        <f>SUMIFS(#REF!,#REF!,'Variance Analysis'!$B18,#REF!,'Variance Analysis'!$A18)</f>
        <v>#REF!</v>
      </c>
      <c r="D18" s="114" t="e">
        <f>SUMIFS(#REF!,#REF!,'Variance Analysis'!$B18,#REF!,'Variance Analysis'!$A18)</f>
        <v>#REF!</v>
      </c>
      <c r="E18" s="114" t="e">
        <f>SUMIFS(#REF!,#REF!,'Variance Analysis'!$B18,#REF!,'Variance Analysis'!$A18)</f>
        <v>#REF!</v>
      </c>
      <c r="F18" s="114" t="e">
        <f>SUMIFS(#REF!,#REF!,'Variance Analysis'!$B18,#REF!,'Variance Analysis'!$A18)</f>
        <v>#REF!</v>
      </c>
      <c r="G18" s="114" t="e">
        <f>SUMIFS(#REF!,#REF!,'Variance Analysis'!$B18,#REF!,'Variance Analysis'!$A18)</f>
        <v>#REF!</v>
      </c>
      <c r="H18" s="114" t="e">
        <f>SUMIFS(#REF!,#REF!,'Variance Analysis'!$B18,#REF!,'Variance Analysis'!$A18)</f>
        <v>#REF!</v>
      </c>
      <c r="I18" s="114" t="e">
        <f>SUMIFS(#REF!,#REF!,'Variance Analysis'!$B18,#REF!,'Variance Analysis'!$A18)</f>
        <v>#REF!</v>
      </c>
      <c r="J18" s="114" t="e">
        <f>SUMIFS(#REF!,#REF!,'Variance Analysis'!$B18,#REF!,'Variance Analysis'!$A18)</f>
        <v>#REF!</v>
      </c>
      <c r="K18" s="114" t="e">
        <f>SUMIFS(#REF!,#REF!,'Variance Analysis'!$B18,#REF!,'Variance Analysis'!$A18)</f>
        <v>#REF!</v>
      </c>
      <c r="L18" s="114" t="e">
        <f>SUMIFS(#REF!,#REF!,'Variance Analysis'!$B18,#REF!,'Variance Analysis'!$A18)</f>
        <v>#REF!</v>
      </c>
      <c r="M18" s="114" t="e">
        <f>SUMIFS(#REF!,#REF!,'Variance Analysis'!$B18,#REF!,'Variance Analysis'!$A18)</f>
        <v>#REF!</v>
      </c>
      <c r="N18" s="114" t="e">
        <f>SUMIFS(#REF!,#REF!,'Variance Analysis'!$B18,#REF!,'Variance Analysis'!$A18)</f>
        <v>#REF!</v>
      </c>
      <c r="O18" s="5"/>
      <c r="P18" s="5"/>
      <c r="Q18" s="5"/>
      <c r="R18" s="5"/>
      <c r="S18" s="5"/>
      <c r="T18" s="5"/>
      <c r="U18" s="5"/>
      <c r="V18" s="5"/>
      <c r="W18" s="7"/>
      <c r="X18" s="7"/>
      <c r="Y18" s="7"/>
      <c r="Z18" s="7"/>
    </row>
    <row r="19" spans="1:26" ht="12.75" customHeight="1">
      <c r="A19" s="112" t="s">
        <v>194</v>
      </c>
      <c r="B19" s="112" t="s">
        <v>191</v>
      </c>
      <c r="C19" s="114" t="e">
        <f>SUMIFS(#REF!,#REF!,'Variance Analysis'!$B19,#REF!,'Variance Analysis'!$A19)</f>
        <v>#REF!</v>
      </c>
      <c r="D19" s="114" t="e">
        <f>SUMIFS(#REF!,#REF!,'Variance Analysis'!$B19,#REF!,'Variance Analysis'!$A19)</f>
        <v>#REF!</v>
      </c>
      <c r="E19" s="114" t="e">
        <f>SUMIFS(#REF!,#REF!,'Variance Analysis'!$B19,#REF!,'Variance Analysis'!$A19)</f>
        <v>#REF!</v>
      </c>
      <c r="F19" s="114" t="e">
        <f>SUMIFS(#REF!,#REF!,'Variance Analysis'!$B19,#REF!,'Variance Analysis'!$A19)</f>
        <v>#REF!</v>
      </c>
      <c r="G19" s="114" t="e">
        <f>SUMIFS(#REF!,#REF!,'Variance Analysis'!$B19,#REF!,'Variance Analysis'!$A19)</f>
        <v>#REF!</v>
      </c>
      <c r="H19" s="114" t="e">
        <f>SUMIFS(#REF!,#REF!,'Variance Analysis'!$B19,#REF!,'Variance Analysis'!$A19)</f>
        <v>#REF!</v>
      </c>
      <c r="I19" s="114" t="e">
        <f>SUMIFS(#REF!,#REF!,'Variance Analysis'!$B19,#REF!,'Variance Analysis'!$A19)</f>
        <v>#REF!</v>
      </c>
      <c r="J19" s="114" t="e">
        <f>SUMIFS(#REF!,#REF!,'Variance Analysis'!$B19,#REF!,'Variance Analysis'!$A19)</f>
        <v>#REF!</v>
      </c>
      <c r="K19" s="114" t="e">
        <f>SUMIFS(#REF!,#REF!,'Variance Analysis'!$B19,#REF!,'Variance Analysis'!$A19)</f>
        <v>#REF!</v>
      </c>
      <c r="L19" s="114" t="e">
        <f>SUMIFS(#REF!,#REF!,'Variance Analysis'!$B19,#REF!,'Variance Analysis'!$A19)</f>
        <v>#REF!</v>
      </c>
      <c r="M19" s="114" t="e">
        <f>SUMIFS(#REF!,#REF!,'Variance Analysis'!$B19,#REF!,'Variance Analysis'!$A19)</f>
        <v>#REF!</v>
      </c>
      <c r="N19" s="114" t="e">
        <f>SUMIFS(#REF!,#REF!,'Variance Analysis'!$B19,#REF!,'Variance Analysis'!$A19)</f>
        <v>#REF!</v>
      </c>
      <c r="O19" s="5"/>
      <c r="P19" s="5"/>
      <c r="Q19" s="5"/>
      <c r="R19" s="5"/>
      <c r="S19" s="5"/>
      <c r="T19" s="5"/>
      <c r="U19" s="5"/>
      <c r="V19" s="5"/>
      <c r="W19" s="7"/>
      <c r="X19" s="7"/>
      <c r="Y19" s="7"/>
      <c r="Z19" s="7"/>
    </row>
    <row r="20" spans="1:26" ht="12.75" customHeight="1">
      <c r="A20" s="112" t="s">
        <v>194</v>
      </c>
      <c r="B20" s="112" t="s">
        <v>192</v>
      </c>
      <c r="C20" s="114" t="e">
        <f t="shared" ref="C20:N20" si="2">SUMIFS(#REF!,#REF!,$A$20)</f>
        <v>#REF!</v>
      </c>
      <c r="D20" s="114" t="e">
        <f t="shared" si="2"/>
        <v>#REF!</v>
      </c>
      <c r="E20" s="114" t="e">
        <f t="shared" si="2"/>
        <v>#REF!</v>
      </c>
      <c r="F20" s="114" t="e">
        <f t="shared" si="2"/>
        <v>#REF!</v>
      </c>
      <c r="G20" s="114" t="e">
        <f t="shared" si="2"/>
        <v>#REF!</v>
      </c>
      <c r="H20" s="114" t="e">
        <f t="shared" si="2"/>
        <v>#REF!</v>
      </c>
      <c r="I20" s="114" t="e">
        <f t="shared" si="2"/>
        <v>#REF!</v>
      </c>
      <c r="J20" s="114" t="e">
        <f t="shared" si="2"/>
        <v>#REF!</v>
      </c>
      <c r="K20" s="114" t="e">
        <f t="shared" si="2"/>
        <v>#REF!</v>
      </c>
      <c r="L20" s="114" t="e">
        <f t="shared" si="2"/>
        <v>#REF!</v>
      </c>
      <c r="M20" s="114" t="e">
        <f t="shared" si="2"/>
        <v>#REF!</v>
      </c>
      <c r="N20" s="114" t="e">
        <f t="shared" si="2"/>
        <v>#REF!</v>
      </c>
      <c r="O20" s="5"/>
      <c r="P20" s="5"/>
      <c r="Q20" s="5"/>
      <c r="R20" s="5"/>
      <c r="S20" s="5"/>
      <c r="T20" s="5"/>
      <c r="U20" s="5"/>
      <c r="V20" s="5"/>
      <c r="W20" s="7"/>
      <c r="X20" s="7"/>
      <c r="Y20" s="7"/>
      <c r="Z20" s="7"/>
    </row>
    <row r="21" spans="1:26" ht="12.75" customHeight="1">
      <c r="A21" s="112" t="s">
        <v>175</v>
      </c>
      <c r="B21" s="112" t="s">
        <v>189</v>
      </c>
      <c r="C21" s="115" t="e">
        <f t="shared" ref="C21:N21" si="3">SUMIFS(C$9:C$20,$B$9:$B$20,$B21)</f>
        <v>#REF!</v>
      </c>
      <c r="D21" s="115" t="e">
        <f t="shared" si="3"/>
        <v>#REF!</v>
      </c>
      <c r="E21" s="115" t="e">
        <f t="shared" si="3"/>
        <v>#REF!</v>
      </c>
      <c r="F21" s="115" t="e">
        <f t="shared" si="3"/>
        <v>#REF!</v>
      </c>
      <c r="G21" s="115" t="e">
        <f t="shared" si="3"/>
        <v>#REF!</v>
      </c>
      <c r="H21" s="115" t="e">
        <f t="shared" si="3"/>
        <v>#REF!</v>
      </c>
      <c r="I21" s="115" t="e">
        <f t="shared" si="3"/>
        <v>#REF!</v>
      </c>
      <c r="J21" s="115" t="e">
        <f t="shared" si="3"/>
        <v>#REF!</v>
      </c>
      <c r="K21" s="115" t="e">
        <f t="shared" si="3"/>
        <v>#REF!</v>
      </c>
      <c r="L21" s="115" t="e">
        <f t="shared" si="3"/>
        <v>#REF!</v>
      </c>
      <c r="M21" s="115" t="e">
        <f t="shared" si="3"/>
        <v>#REF!</v>
      </c>
      <c r="N21" s="115" t="e">
        <f t="shared" si="3"/>
        <v>#REF!</v>
      </c>
      <c r="O21" s="5"/>
      <c r="P21" s="5"/>
      <c r="Q21" s="5"/>
      <c r="R21" s="5"/>
      <c r="S21" s="5"/>
      <c r="T21" s="5"/>
      <c r="U21" s="5"/>
      <c r="V21" s="5"/>
      <c r="W21" s="7"/>
      <c r="X21" s="7"/>
      <c r="Y21" s="7"/>
      <c r="Z21" s="7"/>
    </row>
    <row r="22" spans="1:26" ht="12.75" customHeight="1">
      <c r="A22" s="112" t="s">
        <v>175</v>
      </c>
      <c r="B22" s="112" t="s">
        <v>190</v>
      </c>
      <c r="C22" s="115" t="e">
        <f t="shared" ref="C22:N22" si="4">SUMIFS(C$9:C$20,$B$9:$B$20,$B22)</f>
        <v>#REF!</v>
      </c>
      <c r="D22" s="115" t="e">
        <f t="shared" si="4"/>
        <v>#REF!</v>
      </c>
      <c r="E22" s="115" t="e">
        <f t="shared" si="4"/>
        <v>#REF!</v>
      </c>
      <c r="F22" s="115" t="e">
        <f t="shared" si="4"/>
        <v>#REF!</v>
      </c>
      <c r="G22" s="115" t="e">
        <f t="shared" si="4"/>
        <v>#REF!</v>
      </c>
      <c r="H22" s="115" t="e">
        <f t="shared" si="4"/>
        <v>#REF!</v>
      </c>
      <c r="I22" s="115" t="e">
        <f t="shared" si="4"/>
        <v>#REF!</v>
      </c>
      <c r="J22" s="115" t="e">
        <f t="shared" si="4"/>
        <v>#REF!</v>
      </c>
      <c r="K22" s="115" t="e">
        <f t="shared" si="4"/>
        <v>#REF!</v>
      </c>
      <c r="L22" s="115" t="e">
        <f t="shared" si="4"/>
        <v>#REF!</v>
      </c>
      <c r="M22" s="115" t="e">
        <f t="shared" si="4"/>
        <v>#REF!</v>
      </c>
      <c r="N22" s="115" t="e">
        <f t="shared" si="4"/>
        <v>#REF!</v>
      </c>
      <c r="O22" s="5"/>
      <c r="P22" s="5"/>
      <c r="Q22" s="5"/>
      <c r="R22" s="5"/>
      <c r="S22" s="5"/>
      <c r="T22" s="5"/>
      <c r="U22" s="5"/>
      <c r="V22" s="5"/>
      <c r="W22" s="7"/>
      <c r="X22" s="7"/>
      <c r="Y22" s="7"/>
      <c r="Z22" s="7"/>
    </row>
    <row r="23" spans="1:26" ht="12.75" customHeight="1">
      <c r="A23" s="112" t="s">
        <v>175</v>
      </c>
      <c r="B23" s="112" t="s">
        <v>191</v>
      </c>
      <c r="C23" s="115" t="e">
        <f t="shared" ref="C23:N23" si="5">SUMIFS(C$9:C$20,$B$9:$B$20,$B23)</f>
        <v>#REF!</v>
      </c>
      <c r="D23" s="115" t="e">
        <f t="shared" si="5"/>
        <v>#REF!</v>
      </c>
      <c r="E23" s="115" t="e">
        <f t="shared" si="5"/>
        <v>#REF!</v>
      </c>
      <c r="F23" s="115" t="e">
        <f t="shared" si="5"/>
        <v>#REF!</v>
      </c>
      <c r="G23" s="115" t="e">
        <f t="shared" si="5"/>
        <v>#REF!</v>
      </c>
      <c r="H23" s="115" t="e">
        <f t="shared" si="5"/>
        <v>#REF!</v>
      </c>
      <c r="I23" s="115" t="e">
        <f t="shared" si="5"/>
        <v>#REF!</v>
      </c>
      <c r="J23" s="115" t="e">
        <f t="shared" si="5"/>
        <v>#REF!</v>
      </c>
      <c r="K23" s="115" t="e">
        <f t="shared" si="5"/>
        <v>#REF!</v>
      </c>
      <c r="L23" s="115" t="e">
        <f t="shared" si="5"/>
        <v>#REF!</v>
      </c>
      <c r="M23" s="115" t="e">
        <f t="shared" si="5"/>
        <v>#REF!</v>
      </c>
      <c r="N23" s="115" t="e">
        <f t="shared" si="5"/>
        <v>#REF!</v>
      </c>
      <c r="O23" s="5"/>
      <c r="P23" s="5"/>
      <c r="Q23" s="5"/>
      <c r="R23" s="5"/>
      <c r="S23" s="5"/>
      <c r="T23" s="5"/>
      <c r="U23" s="5"/>
      <c r="V23" s="5"/>
      <c r="W23" s="7"/>
      <c r="X23" s="7"/>
      <c r="Y23" s="7"/>
      <c r="Z23" s="7"/>
    </row>
    <row r="24" spans="1:26" ht="12.75" customHeight="1">
      <c r="A24" s="112" t="s">
        <v>175</v>
      </c>
      <c r="B24" s="7" t="s">
        <v>192</v>
      </c>
      <c r="C24" s="115" t="e">
        <f t="shared" ref="C24:N24" si="6">SUMIFS(C$9:C$20,$B$9:$B$20,$B24)</f>
        <v>#REF!</v>
      </c>
      <c r="D24" s="115" t="e">
        <f t="shared" si="6"/>
        <v>#REF!</v>
      </c>
      <c r="E24" s="115" t="e">
        <f t="shared" si="6"/>
        <v>#REF!</v>
      </c>
      <c r="F24" s="115" t="e">
        <f t="shared" si="6"/>
        <v>#REF!</v>
      </c>
      <c r="G24" s="115" t="e">
        <f t="shared" si="6"/>
        <v>#REF!</v>
      </c>
      <c r="H24" s="115" t="e">
        <f t="shared" si="6"/>
        <v>#REF!</v>
      </c>
      <c r="I24" s="115" t="e">
        <f t="shared" si="6"/>
        <v>#REF!</v>
      </c>
      <c r="J24" s="115" t="e">
        <f t="shared" si="6"/>
        <v>#REF!</v>
      </c>
      <c r="K24" s="115" t="e">
        <f t="shared" si="6"/>
        <v>#REF!</v>
      </c>
      <c r="L24" s="115" t="e">
        <f t="shared" si="6"/>
        <v>#REF!</v>
      </c>
      <c r="M24" s="115" t="e">
        <f t="shared" si="6"/>
        <v>#REF!</v>
      </c>
      <c r="N24" s="115" t="e">
        <f t="shared" si="6"/>
        <v>#REF!</v>
      </c>
      <c r="O24" s="7"/>
      <c r="P24" s="7"/>
      <c r="Q24" s="7"/>
      <c r="R24" s="7"/>
      <c r="S24" s="7"/>
      <c r="T24" s="7"/>
      <c r="U24" s="7"/>
      <c r="V24" s="7"/>
      <c r="W24" s="7"/>
      <c r="X24" s="7"/>
      <c r="Y24" s="7"/>
      <c r="Z24" s="7"/>
    </row>
    <row r="25" spans="1:26" ht="27" customHeight="1">
      <c r="A25" s="108" t="s">
        <v>195</v>
      </c>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ht="57.75" customHeight="1">
      <c r="A26" s="199" t="s">
        <v>196</v>
      </c>
      <c r="B26" s="171"/>
      <c r="C26" s="171"/>
      <c r="D26" s="171"/>
      <c r="E26" s="171"/>
      <c r="F26" s="171"/>
      <c r="G26" s="171"/>
      <c r="H26" s="171"/>
      <c r="I26" s="171"/>
      <c r="J26" s="171"/>
      <c r="K26" s="172"/>
      <c r="L26" s="104"/>
      <c r="M26" s="104"/>
      <c r="N26" s="104"/>
      <c r="O26" s="104"/>
      <c r="P26" s="104"/>
      <c r="Q26" s="104"/>
      <c r="R26" s="104"/>
      <c r="S26" s="104"/>
      <c r="T26" s="104"/>
      <c r="U26" s="104"/>
      <c r="V26" s="104"/>
      <c r="W26" s="104"/>
      <c r="X26" s="104"/>
      <c r="Y26" s="104"/>
      <c r="Z26" s="104"/>
    </row>
    <row r="27" spans="1:26" ht="15" customHeight="1">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row>
    <row r="28" spans="1:26" ht="12.75" customHeight="1">
      <c r="A28" s="199" t="s">
        <v>197</v>
      </c>
      <c r="B28" s="171"/>
      <c r="C28" s="171"/>
      <c r="D28" s="171"/>
      <c r="E28" s="171"/>
      <c r="F28" s="171"/>
      <c r="G28" s="171"/>
      <c r="H28" s="171"/>
      <c r="I28" s="171"/>
      <c r="J28" s="171"/>
      <c r="K28" s="171"/>
      <c r="L28" s="171"/>
      <c r="M28" s="171"/>
      <c r="N28" s="171"/>
      <c r="O28" s="171"/>
      <c r="P28" s="171"/>
      <c r="Q28" s="171"/>
      <c r="R28" s="171"/>
      <c r="S28" s="171"/>
      <c r="T28" s="171"/>
      <c r="U28" s="171"/>
      <c r="V28" s="172"/>
      <c r="W28" s="17"/>
      <c r="X28" s="17"/>
      <c r="Y28" s="17"/>
      <c r="Z28" s="17"/>
    </row>
    <row r="29" spans="1:26" ht="27" customHeight="1">
      <c r="A29" s="117" t="s">
        <v>175</v>
      </c>
      <c r="B29" s="110"/>
      <c r="C29" s="111" t="s">
        <v>176</v>
      </c>
      <c r="D29" s="111" t="s">
        <v>177</v>
      </c>
      <c r="E29" s="111" t="s">
        <v>178</v>
      </c>
      <c r="F29" s="111" t="s">
        <v>179</v>
      </c>
      <c r="G29" s="111" t="s">
        <v>180</v>
      </c>
      <c r="H29" s="111" t="s">
        <v>181</v>
      </c>
      <c r="I29" s="111" t="s">
        <v>182</v>
      </c>
      <c r="J29" s="111" t="s">
        <v>183</v>
      </c>
      <c r="K29" s="111" t="s">
        <v>184</v>
      </c>
      <c r="L29" s="111" t="s">
        <v>185</v>
      </c>
      <c r="M29" s="111" t="s">
        <v>186</v>
      </c>
      <c r="N29" s="111" t="s">
        <v>187</v>
      </c>
      <c r="O29" s="7"/>
      <c r="P29" s="7"/>
      <c r="Q29" s="7"/>
      <c r="R29" s="7"/>
      <c r="S29" s="7"/>
      <c r="T29" s="7"/>
      <c r="U29" s="7"/>
      <c r="V29" s="7"/>
      <c r="W29" s="7"/>
      <c r="X29" s="7"/>
      <c r="Y29" s="7"/>
      <c r="Z29" s="7"/>
    </row>
    <row r="30" spans="1:26" ht="12.75" customHeight="1">
      <c r="A30" s="112" t="s">
        <v>188</v>
      </c>
      <c r="B30" s="113" t="s">
        <v>189</v>
      </c>
      <c r="C30" s="114" t="e">
        <f>SUMIFS(#REF!,#REF!,'Variance Analysis'!$B30,#REF!,'Variance Analysis'!$A30)</f>
        <v>#REF!</v>
      </c>
      <c r="D30" s="114" t="e">
        <f>SUMIFS(#REF!,#REF!,'Variance Analysis'!$B30,#REF!,'Variance Analysis'!$A30)</f>
        <v>#REF!</v>
      </c>
      <c r="E30" s="114" t="e">
        <f>SUMIFS(#REF!,#REF!,'Variance Analysis'!$B30,#REF!,'Variance Analysis'!$A30)</f>
        <v>#REF!</v>
      </c>
      <c r="F30" s="114" t="e">
        <f>SUMIFS(#REF!,#REF!,'Variance Analysis'!$B30,#REF!,'Variance Analysis'!$A30)</f>
        <v>#REF!</v>
      </c>
      <c r="G30" s="114" t="e">
        <f>SUMIFS(#REF!,#REF!,'Variance Analysis'!$B30,#REF!,'Variance Analysis'!$A30)</f>
        <v>#REF!</v>
      </c>
      <c r="H30" s="114" t="e">
        <f>SUMIFS(#REF!,#REF!,'Variance Analysis'!$B30,#REF!,'Variance Analysis'!$A30)</f>
        <v>#REF!</v>
      </c>
      <c r="I30" s="114" t="e">
        <f>SUMIFS(#REF!,#REF!,'Variance Analysis'!$B30,#REF!,'Variance Analysis'!$A30)</f>
        <v>#REF!</v>
      </c>
      <c r="J30" s="114" t="e">
        <f>SUMIFS(#REF!,#REF!,'Variance Analysis'!$B30,#REF!,'Variance Analysis'!$A30)</f>
        <v>#REF!</v>
      </c>
      <c r="K30" s="114" t="e">
        <f>SUMIFS(#REF!,#REF!,'Variance Analysis'!$B30,#REF!,'Variance Analysis'!$A30)</f>
        <v>#REF!</v>
      </c>
      <c r="L30" s="114" t="e">
        <f>SUMIFS(#REF!,#REF!,'Variance Analysis'!$B30,#REF!,'Variance Analysis'!$A30)</f>
        <v>#REF!</v>
      </c>
      <c r="M30" s="114" t="e">
        <f>SUMIFS(#REF!,#REF!,'Variance Analysis'!$B30,#REF!,'Variance Analysis'!$A30)</f>
        <v>#REF!</v>
      </c>
      <c r="N30" s="114" t="e">
        <f>SUMIFS(#REF!,#REF!,'Variance Analysis'!$B30,#REF!,'Variance Analysis'!$A30)</f>
        <v>#REF!</v>
      </c>
      <c r="O30" s="7"/>
      <c r="P30" s="7"/>
      <c r="Q30" s="7"/>
      <c r="R30" s="7"/>
      <c r="S30" s="7"/>
      <c r="T30" s="7"/>
      <c r="U30" s="7"/>
      <c r="V30" s="7"/>
      <c r="W30" s="7"/>
      <c r="X30" s="7"/>
      <c r="Y30" s="7"/>
      <c r="Z30" s="7"/>
    </row>
    <row r="31" spans="1:26" ht="12.75" customHeight="1">
      <c r="A31" s="112" t="s">
        <v>188</v>
      </c>
      <c r="B31" s="112" t="s">
        <v>198</v>
      </c>
      <c r="C31" s="114" t="e">
        <f>SUMIFS(#REF!,#REF!,'Variance Analysis'!$B31,#REF!,'Variance Analysis'!$A31)</f>
        <v>#REF!</v>
      </c>
      <c r="D31" s="114" t="e">
        <f>SUMIFS(#REF!,#REF!,'Variance Analysis'!$B31,#REF!,'Variance Analysis'!$A31)</f>
        <v>#REF!</v>
      </c>
      <c r="E31" s="114" t="e">
        <f>SUMIFS(#REF!,#REF!,'Variance Analysis'!$B31,#REF!,'Variance Analysis'!$A31)</f>
        <v>#REF!</v>
      </c>
      <c r="F31" s="114" t="e">
        <f>SUMIFS(#REF!,#REF!,'Variance Analysis'!$B31,#REF!,'Variance Analysis'!$A31)</f>
        <v>#REF!</v>
      </c>
      <c r="G31" s="114" t="e">
        <f>SUMIFS(#REF!,#REF!,'Variance Analysis'!$B31,#REF!,'Variance Analysis'!$A31)</f>
        <v>#REF!</v>
      </c>
      <c r="H31" s="114" t="e">
        <f>SUMIFS(#REF!,#REF!,'Variance Analysis'!$B31,#REF!,'Variance Analysis'!$A31)</f>
        <v>#REF!</v>
      </c>
      <c r="I31" s="114" t="e">
        <f>SUMIFS(#REF!,#REF!,'Variance Analysis'!$B31,#REF!,'Variance Analysis'!$A31)</f>
        <v>#REF!</v>
      </c>
      <c r="J31" s="114" t="e">
        <f>SUMIFS(#REF!,#REF!,'Variance Analysis'!$B31,#REF!,'Variance Analysis'!$A31)</f>
        <v>#REF!</v>
      </c>
      <c r="K31" s="114" t="e">
        <f>SUMIFS(#REF!,#REF!,'Variance Analysis'!$B31,#REF!,'Variance Analysis'!$A31)</f>
        <v>#REF!</v>
      </c>
      <c r="L31" s="114" t="e">
        <f>SUMIFS(#REF!,#REF!,'Variance Analysis'!$B31,#REF!,'Variance Analysis'!$A31)</f>
        <v>#REF!</v>
      </c>
      <c r="M31" s="114" t="e">
        <f>SUMIFS(#REF!,#REF!,'Variance Analysis'!$B31,#REF!,'Variance Analysis'!$A31)</f>
        <v>#REF!</v>
      </c>
      <c r="N31" s="114" t="e">
        <f>SUMIFS(#REF!,#REF!,'Variance Analysis'!$B31,#REF!,'Variance Analysis'!$A31)</f>
        <v>#REF!</v>
      </c>
      <c r="O31" s="7"/>
      <c r="P31" s="7"/>
      <c r="Q31" s="7"/>
      <c r="R31" s="7"/>
      <c r="S31" s="7"/>
      <c r="T31" s="7"/>
      <c r="U31" s="7"/>
      <c r="V31" s="7"/>
      <c r="W31" s="7"/>
      <c r="X31" s="7"/>
      <c r="Y31" s="7"/>
      <c r="Z31" s="7"/>
    </row>
    <row r="32" spans="1:26" ht="12.75" customHeight="1">
      <c r="A32" s="112" t="s">
        <v>188</v>
      </c>
      <c r="B32" s="112" t="s">
        <v>199</v>
      </c>
      <c r="C32" s="114" t="e">
        <f>SUMIFS(#REF!,#REF!,'Variance Analysis'!$B32,#REF!,'Variance Analysis'!$A32)</f>
        <v>#REF!</v>
      </c>
      <c r="D32" s="114" t="e">
        <f>SUMIFS(#REF!,#REF!,'Variance Analysis'!$B32,#REF!,'Variance Analysis'!$A32)</f>
        <v>#REF!</v>
      </c>
      <c r="E32" s="114" t="e">
        <f>SUMIFS(#REF!,#REF!,'Variance Analysis'!$B32,#REF!,'Variance Analysis'!$A32)</f>
        <v>#REF!</v>
      </c>
      <c r="F32" s="114" t="e">
        <f>SUMIFS(#REF!,#REF!,'Variance Analysis'!$B32,#REF!,'Variance Analysis'!$A32)</f>
        <v>#REF!</v>
      </c>
      <c r="G32" s="114" t="e">
        <f>SUMIFS(#REF!,#REF!,'Variance Analysis'!$B32,#REF!,'Variance Analysis'!$A32)</f>
        <v>#REF!</v>
      </c>
      <c r="H32" s="114" t="e">
        <f>SUMIFS(#REF!,#REF!,'Variance Analysis'!$B32,#REF!,'Variance Analysis'!$A32)</f>
        <v>#REF!</v>
      </c>
      <c r="I32" s="114" t="e">
        <f>SUMIFS(#REF!,#REF!,'Variance Analysis'!$B32,#REF!,'Variance Analysis'!$A32)</f>
        <v>#REF!</v>
      </c>
      <c r="J32" s="114" t="e">
        <f>SUMIFS(#REF!,#REF!,'Variance Analysis'!$B32,#REF!,'Variance Analysis'!$A32)</f>
        <v>#REF!</v>
      </c>
      <c r="K32" s="114" t="e">
        <f>SUMIFS(#REF!,#REF!,'Variance Analysis'!$B32,#REF!,'Variance Analysis'!$A32)</f>
        <v>#REF!</v>
      </c>
      <c r="L32" s="114" t="e">
        <f>SUMIFS(#REF!,#REF!,'Variance Analysis'!$B32,#REF!,'Variance Analysis'!$A32)</f>
        <v>#REF!</v>
      </c>
      <c r="M32" s="114" t="e">
        <f>SUMIFS(#REF!,#REF!,'Variance Analysis'!$B32,#REF!,'Variance Analysis'!$A32)</f>
        <v>#REF!</v>
      </c>
      <c r="N32" s="114" t="e">
        <f>SUMIFS(#REF!,#REF!,'Variance Analysis'!$B32,#REF!,'Variance Analysis'!$A32)</f>
        <v>#REF!</v>
      </c>
      <c r="O32" s="7"/>
      <c r="P32" s="7"/>
      <c r="Q32" s="7"/>
      <c r="R32" s="7"/>
      <c r="S32" s="7"/>
      <c r="T32" s="7"/>
      <c r="U32" s="7"/>
      <c r="V32" s="7"/>
      <c r="W32" s="7"/>
      <c r="X32" s="7"/>
      <c r="Y32" s="7"/>
      <c r="Z32" s="7"/>
    </row>
    <row r="33" spans="1:26" ht="12.75" customHeight="1">
      <c r="A33" s="112" t="s">
        <v>188</v>
      </c>
      <c r="B33" s="112" t="s">
        <v>192</v>
      </c>
      <c r="C33" s="115" t="e">
        <f t="shared" ref="C33:N33" si="7">SUMIFS(#REF!,#REF!,#REF!)</f>
        <v>#REF!</v>
      </c>
      <c r="D33" s="115" t="e">
        <f t="shared" si="7"/>
        <v>#REF!</v>
      </c>
      <c r="E33" s="115" t="e">
        <f t="shared" si="7"/>
        <v>#REF!</v>
      </c>
      <c r="F33" s="115" t="e">
        <f t="shared" si="7"/>
        <v>#REF!</v>
      </c>
      <c r="G33" s="115" t="e">
        <f t="shared" si="7"/>
        <v>#REF!</v>
      </c>
      <c r="H33" s="115" t="e">
        <f t="shared" si="7"/>
        <v>#REF!</v>
      </c>
      <c r="I33" s="115" t="e">
        <f t="shared" si="7"/>
        <v>#REF!</v>
      </c>
      <c r="J33" s="115" t="e">
        <f t="shared" si="7"/>
        <v>#REF!</v>
      </c>
      <c r="K33" s="115" t="e">
        <f t="shared" si="7"/>
        <v>#REF!</v>
      </c>
      <c r="L33" s="115" t="e">
        <f t="shared" si="7"/>
        <v>#REF!</v>
      </c>
      <c r="M33" s="115" t="e">
        <f t="shared" si="7"/>
        <v>#REF!</v>
      </c>
      <c r="N33" s="115" t="e">
        <f t="shared" si="7"/>
        <v>#REF!</v>
      </c>
      <c r="O33" s="7"/>
      <c r="P33" s="7"/>
      <c r="Q33" s="7"/>
      <c r="R33" s="7"/>
      <c r="S33" s="7"/>
      <c r="T33" s="7"/>
      <c r="U33" s="7"/>
      <c r="V33" s="7"/>
      <c r="W33" s="7"/>
      <c r="X33" s="7"/>
      <c r="Y33" s="7"/>
      <c r="Z33" s="7"/>
    </row>
    <row r="34" spans="1:26" ht="12.75" customHeight="1">
      <c r="A34" s="112" t="s">
        <v>193</v>
      </c>
      <c r="B34" s="112" t="s">
        <v>189</v>
      </c>
      <c r="C34" s="115" t="e">
        <f>SUMIFS(#REF!,#REF!,'Variance Analysis'!$B34,#REF!,'Variance Analysis'!$A34)</f>
        <v>#REF!</v>
      </c>
      <c r="D34" s="115" t="e">
        <f>SUMIFS(#REF!,#REF!,'Variance Analysis'!$B34,#REF!,'Variance Analysis'!$A34)</f>
        <v>#REF!</v>
      </c>
      <c r="E34" s="115" t="e">
        <f>SUMIFS(#REF!,#REF!,'Variance Analysis'!$B34,#REF!,'Variance Analysis'!$A34)</f>
        <v>#REF!</v>
      </c>
      <c r="F34" s="115" t="e">
        <f>SUMIFS(#REF!,#REF!,'Variance Analysis'!$B34,#REF!,'Variance Analysis'!$A34)</f>
        <v>#REF!</v>
      </c>
      <c r="G34" s="115" t="e">
        <f>SUMIFS(#REF!,#REF!,'Variance Analysis'!$B34,#REF!,'Variance Analysis'!$A34)</f>
        <v>#REF!</v>
      </c>
      <c r="H34" s="115" t="e">
        <f>SUMIFS(#REF!,#REF!,'Variance Analysis'!$B34,#REF!,'Variance Analysis'!$A34)</f>
        <v>#REF!</v>
      </c>
      <c r="I34" s="115" t="e">
        <f>SUMIFS(#REF!,#REF!,'Variance Analysis'!$B34,#REF!,'Variance Analysis'!$A34)</f>
        <v>#REF!</v>
      </c>
      <c r="J34" s="115" t="e">
        <f>SUMIFS(#REF!,#REF!,'Variance Analysis'!$B34,#REF!,'Variance Analysis'!$A34)</f>
        <v>#REF!</v>
      </c>
      <c r="K34" s="115" t="e">
        <f>SUMIFS(#REF!,#REF!,'Variance Analysis'!$B34,#REF!,'Variance Analysis'!$A34)</f>
        <v>#REF!</v>
      </c>
      <c r="L34" s="115" t="e">
        <f>SUMIFS(#REF!,#REF!,'Variance Analysis'!$B34,#REF!,'Variance Analysis'!$A34)</f>
        <v>#REF!</v>
      </c>
      <c r="M34" s="115" t="e">
        <f>SUMIFS(#REF!,#REF!,'Variance Analysis'!$B34,#REF!,'Variance Analysis'!$A34)</f>
        <v>#REF!</v>
      </c>
      <c r="N34" s="115" t="e">
        <f>SUMIFS(#REF!,#REF!,'Variance Analysis'!$B34,#REF!,'Variance Analysis'!$A34)</f>
        <v>#REF!</v>
      </c>
      <c r="O34" s="7"/>
      <c r="P34" s="7"/>
      <c r="Q34" s="7"/>
      <c r="R34" s="7"/>
      <c r="S34" s="7"/>
      <c r="T34" s="7"/>
      <c r="U34" s="7"/>
      <c r="V34" s="7"/>
      <c r="W34" s="7"/>
      <c r="X34" s="7"/>
      <c r="Y34" s="7"/>
      <c r="Z34" s="7"/>
    </row>
    <row r="35" spans="1:26" ht="12.75" customHeight="1">
      <c r="A35" s="112" t="s">
        <v>193</v>
      </c>
      <c r="B35" s="112" t="s">
        <v>198</v>
      </c>
      <c r="C35" s="115" t="e">
        <f>SUMIFS(#REF!,#REF!,'Variance Analysis'!$B35,#REF!,'Variance Analysis'!$A35)</f>
        <v>#REF!</v>
      </c>
      <c r="D35" s="115" t="e">
        <f>SUMIFS(#REF!,#REF!,'Variance Analysis'!$B35,#REF!,'Variance Analysis'!$A35)</f>
        <v>#REF!</v>
      </c>
      <c r="E35" s="115" t="e">
        <f>SUMIFS(#REF!,#REF!,'Variance Analysis'!$B35,#REF!,'Variance Analysis'!$A35)</f>
        <v>#REF!</v>
      </c>
      <c r="F35" s="115" t="e">
        <f>SUMIFS(#REF!,#REF!,'Variance Analysis'!$B35,#REF!,'Variance Analysis'!$A35)</f>
        <v>#REF!</v>
      </c>
      <c r="G35" s="115" t="e">
        <f>SUMIFS(#REF!,#REF!,'Variance Analysis'!$B35,#REF!,'Variance Analysis'!$A35)</f>
        <v>#REF!</v>
      </c>
      <c r="H35" s="115" t="e">
        <f>SUMIFS(#REF!,#REF!,'Variance Analysis'!$B35,#REF!,'Variance Analysis'!$A35)</f>
        <v>#REF!</v>
      </c>
      <c r="I35" s="115" t="e">
        <f>SUMIFS(#REF!,#REF!,'Variance Analysis'!$B35,#REF!,'Variance Analysis'!$A35)</f>
        <v>#REF!</v>
      </c>
      <c r="J35" s="115" t="e">
        <f>SUMIFS(#REF!,#REF!,'Variance Analysis'!$B35,#REF!,'Variance Analysis'!$A35)</f>
        <v>#REF!</v>
      </c>
      <c r="K35" s="115" t="e">
        <f>SUMIFS(#REF!,#REF!,'Variance Analysis'!$B35,#REF!,'Variance Analysis'!$A35)</f>
        <v>#REF!</v>
      </c>
      <c r="L35" s="115" t="e">
        <f>SUMIFS(#REF!,#REF!,'Variance Analysis'!$B35,#REF!,'Variance Analysis'!$A35)</f>
        <v>#REF!</v>
      </c>
      <c r="M35" s="115" t="e">
        <f>SUMIFS(#REF!,#REF!,'Variance Analysis'!$B35,#REF!,'Variance Analysis'!$A35)</f>
        <v>#REF!</v>
      </c>
      <c r="N35" s="115" t="e">
        <f>SUMIFS(#REF!,#REF!,'Variance Analysis'!$B35,#REF!,'Variance Analysis'!$A35)</f>
        <v>#REF!</v>
      </c>
      <c r="O35" s="7"/>
      <c r="P35" s="7"/>
      <c r="Q35" s="7"/>
      <c r="R35" s="7"/>
      <c r="S35" s="7"/>
      <c r="T35" s="7"/>
      <c r="U35" s="7"/>
      <c r="V35" s="7"/>
      <c r="W35" s="7"/>
      <c r="X35" s="7"/>
      <c r="Y35" s="7"/>
      <c r="Z35" s="7"/>
    </row>
    <row r="36" spans="1:26" ht="12.75" customHeight="1">
      <c r="A36" s="112" t="s">
        <v>193</v>
      </c>
      <c r="B36" s="112" t="s">
        <v>199</v>
      </c>
      <c r="C36" s="115" t="e">
        <f>SUMIFS(#REF!,#REF!,'Variance Analysis'!$B36,#REF!,'Variance Analysis'!$A36)</f>
        <v>#REF!</v>
      </c>
      <c r="D36" s="115" t="e">
        <f>SUMIFS(#REF!,#REF!,'Variance Analysis'!$B36,#REF!,'Variance Analysis'!$A36)</f>
        <v>#REF!</v>
      </c>
      <c r="E36" s="115" t="e">
        <f>SUMIFS(#REF!,#REF!,'Variance Analysis'!$B36,#REF!,'Variance Analysis'!$A36)</f>
        <v>#REF!</v>
      </c>
      <c r="F36" s="115" t="e">
        <f>SUMIFS(#REF!,#REF!,'Variance Analysis'!$B36,#REF!,'Variance Analysis'!$A36)</f>
        <v>#REF!</v>
      </c>
      <c r="G36" s="115" t="e">
        <f>SUMIFS(#REF!,#REF!,'Variance Analysis'!$B36,#REF!,'Variance Analysis'!$A36)</f>
        <v>#REF!</v>
      </c>
      <c r="H36" s="115" t="e">
        <f>SUMIFS(#REF!,#REF!,'Variance Analysis'!$B36,#REF!,'Variance Analysis'!$A36)</f>
        <v>#REF!</v>
      </c>
      <c r="I36" s="115" t="e">
        <f>SUMIFS(#REF!,#REF!,'Variance Analysis'!$B36,#REF!,'Variance Analysis'!$A36)</f>
        <v>#REF!</v>
      </c>
      <c r="J36" s="115" t="e">
        <f>SUMIFS(#REF!,#REF!,'Variance Analysis'!$B36,#REF!,'Variance Analysis'!$A36)</f>
        <v>#REF!</v>
      </c>
      <c r="K36" s="115" t="e">
        <f>SUMIFS(#REF!,#REF!,'Variance Analysis'!$B36,#REF!,'Variance Analysis'!$A36)</f>
        <v>#REF!</v>
      </c>
      <c r="L36" s="115" t="e">
        <f>SUMIFS(#REF!,#REF!,'Variance Analysis'!$B36,#REF!,'Variance Analysis'!$A36)</f>
        <v>#REF!</v>
      </c>
      <c r="M36" s="115" t="e">
        <f>SUMIFS(#REF!,#REF!,'Variance Analysis'!$B36,#REF!,'Variance Analysis'!$A36)</f>
        <v>#REF!</v>
      </c>
      <c r="N36" s="115" t="e">
        <f>SUMIFS(#REF!,#REF!,'Variance Analysis'!$B36,#REF!,'Variance Analysis'!$A36)</f>
        <v>#REF!</v>
      </c>
      <c r="O36" s="7"/>
      <c r="P36" s="7"/>
      <c r="Q36" s="7"/>
      <c r="R36" s="7"/>
      <c r="S36" s="7"/>
      <c r="T36" s="7"/>
      <c r="U36" s="7"/>
      <c r="V36" s="7"/>
      <c r="W36" s="7"/>
      <c r="X36" s="7"/>
      <c r="Y36" s="7"/>
      <c r="Z36" s="7"/>
    </row>
    <row r="37" spans="1:26" ht="12.75" customHeight="1">
      <c r="A37" s="112" t="s">
        <v>193</v>
      </c>
      <c r="B37" s="112" t="s">
        <v>192</v>
      </c>
      <c r="C37" s="115" t="e">
        <f t="shared" ref="C37:N37" si="8">SUMIFS(#REF!,#REF!,$A$37)</f>
        <v>#REF!</v>
      </c>
      <c r="D37" s="115" t="e">
        <f t="shared" si="8"/>
        <v>#REF!</v>
      </c>
      <c r="E37" s="115" t="e">
        <f t="shared" si="8"/>
        <v>#REF!</v>
      </c>
      <c r="F37" s="115" t="e">
        <f t="shared" si="8"/>
        <v>#REF!</v>
      </c>
      <c r="G37" s="115" t="e">
        <f t="shared" si="8"/>
        <v>#REF!</v>
      </c>
      <c r="H37" s="115" t="e">
        <f t="shared" si="8"/>
        <v>#REF!</v>
      </c>
      <c r="I37" s="115" t="e">
        <f t="shared" si="8"/>
        <v>#REF!</v>
      </c>
      <c r="J37" s="115" t="e">
        <f t="shared" si="8"/>
        <v>#REF!</v>
      </c>
      <c r="K37" s="115" t="e">
        <f t="shared" si="8"/>
        <v>#REF!</v>
      </c>
      <c r="L37" s="115" t="e">
        <f t="shared" si="8"/>
        <v>#REF!</v>
      </c>
      <c r="M37" s="115" t="e">
        <f t="shared" si="8"/>
        <v>#REF!</v>
      </c>
      <c r="N37" s="115" t="e">
        <f t="shared" si="8"/>
        <v>#REF!</v>
      </c>
      <c r="O37" s="7"/>
      <c r="P37" s="7"/>
      <c r="Q37" s="7"/>
      <c r="R37" s="7"/>
      <c r="S37" s="7"/>
      <c r="T37" s="7"/>
      <c r="U37" s="7"/>
      <c r="V37" s="7"/>
      <c r="W37" s="7"/>
      <c r="X37" s="7"/>
      <c r="Y37" s="7"/>
      <c r="Z37" s="7"/>
    </row>
    <row r="38" spans="1:26" ht="12.75" customHeight="1">
      <c r="A38" s="112" t="s">
        <v>200</v>
      </c>
      <c r="B38" s="112" t="s">
        <v>189</v>
      </c>
      <c r="C38" s="115" t="e">
        <f>SUMIFS(#REF!,#REF!,'Variance Analysis'!$B38,#REF!,'Variance Analysis'!$A38)</f>
        <v>#REF!</v>
      </c>
      <c r="D38" s="115" t="e">
        <f>SUMIFS(#REF!,#REF!,'Variance Analysis'!$B38,#REF!,'Variance Analysis'!$A38)</f>
        <v>#REF!</v>
      </c>
      <c r="E38" s="115" t="e">
        <f>SUMIFS(#REF!,#REF!,'Variance Analysis'!$B38,#REF!,'Variance Analysis'!$A38)</f>
        <v>#REF!</v>
      </c>
      <c r="F38" s="115" t="e">
        <f>SUMIFS(#REF!,#REF!,'Variance Analysis'!$B38,#REF!,'Variance Analysis'!$A38)</f>
        <v>#REF!</v>
      </c>
      <c r="G38" s="115" t="e">
        <f>SUMIFS(#REF!,#REF!,'Variance Analysis'!$B38,#REF!,'Variance Analysis'!$A38)</f>
        <v>#REF!</v>
      </c>
      <c r="H38" s="115" t="e">
        <f>SUMIFS(#REF!,#REF!,'Variance Analysis'!$B38,#REF!,'Variance Analysis'!$A38)</f>
        <v>#REF!</v>
      </c>
      <c r="I38" s="115" t="e">
        <f>SUMIFS(#REF!,#REF!,'Variance Analysis'!$B38,#REF!,'Variance Analysis'!$A38)</f>
        <v>#REF!</v>
      </c>
      <c r="J38" s="115" t="e">
        <f>SUMIFS(#REF!,#REF!,'Variance Analysis'!$B38,#REF!,'Variance Analysis'!$A38)</f>
        <v>#REF!</v>
      </c>
      <c r="K38" s="115" t="e">
        <f>SUMIFS(#REF!,#REF!,'Variance Analysis'!$B38,#REF!,'Variance Analysis'!$A38)</f>
        <v>#REF!</v>
      </c>
      <c r="L38" s="115" t="e">
        <f>SUMIFS(#REF!,#REF!,'Variance Analysis'!$B38,#REF!,'Variance Analysis'!$A38)</f>
        <v>#REF!</v>
      </c>
      <c r="M38" s="115" t="e">
        <f>SUMIFS(#REF!,#REF!,'Variance Analysis'!$B38,#REF!,'Variance Analysis'!$A38)</f>
        <v>#REF!</v>
      </c>
      <c r="N38" s="115" t="e">
        <f>SUMIFS(#REF!,#REF!,'Variance Analysis'!$B38,#REF!,'Variance Analysis'!$A38)</f>
        <v>#REF!</v>
      </c>
      <c r="O38" s="7"/>
      <c r="P38" s="7"/>
      <c r="Q38" s="7"/>
      <c r="R38" s="7"/>
      <c r="S38" s="7"/>
      <c r="T38" s="7"/>
      <c r="U38" s="7"/>
      <c r="V38" s="7"/>
      <c r="W38" s="7"/>
      <c r="X38" s="7"/>
      <c r="Y38" s="7"/>
      <c r="Z38" s="7"/>
    </row>
    <row r="39" spans="1:26" ht="12.75" customHeight="1">
      <c r="A39" s="112" t="s">
        <v>200</v>
      </c>
      <c r="B39" s="112" t="s">
        <v>198</v>
      </c>
      <c r="C39" s="115" t="e">
        <f>SUMIFS(#REF!,#REF!,'Variance Analysis'!$B39,#REF!,'Variance Analysis'!$A39)</f>
        <v>#REF!</v>
      </c>
      <c r="D39" s="115" t="e">
        <f>SUMIFS(#REF!,#REF!,'Variance Analysis'!$B39,#REF!,'Variance Analysis'!$A39)</f>
        <v>#REF!</v>
      </c>
      <c r="E39" s="115" t="e">
        <f>SUMIFS(#REF!,#REF!,'Variance Analysis'!$B39,#REF!,'Variance Analysis'!$A39)</f>
        <v>#REF!</v>
      </c>
      <c r="F39" s="115" t="e">
        <f>SUMIFS(#REF!,#REF!,'Variance Analysis'!$B39,#REF!,'Variance Analysis'!$A39)</f>
        <v>#REF!</v>
      </c>
      <c r="G39" s="115" t="e">
        <f>SUMIFS(#REF!,#REF!,'Variance Analysis'!$B39,#REF!,'Variance Analysis'!$A39)</f>
        <v>#REF!</v>
      </c>
      <c r="H39" s="115" t="e">
        <f>SUMIFS(#REF!,#REF!,'Variance Analysis'!$B39,#REF!,'Variance Analysis'!$A39)</f>
        <v>#REF!</v>
      </c>
      <c r="I39" s="115" t="e">
        <f>SUMIFS(#REF!,#REF!,'Variance Analysis'!$B39,#REF!,'Variance Analysis'!$A39)</f>
        <v>#REF!</v>
      </c>
      <c r="J39" s="115" t="e">
        <f>SUMIFS(#REF!,#REF!,'Variance Analysis'!$B39,#REF!,'Variance Analysis'!$A39)</f>
        <v>#REF!</v>
      </c>
      <c r="K39" s="115" t="e">
        <f>SUMIFS(#REF!,#REF!,'Variance Analysis'!$B39,#REF!,'Variance Analysis'!$A39)</f>
        <v>#REF!</v>
      </c>
      <c r="L39" s="115" t="e">
        <f>SUMIFS(#REF!,#REF!,'Variance Analysis'!$B39,#REF!,'Variance Analysis'!$A39)</f>
        <v>#REF!</v>
      </c>
      <c r="M39" s="115" t="e">
        <f>SUMIFS(#REF!,#REF!,'Variance Analysis'!$B39,#REF!,'Variance Analysis'!$A39)</f>
        <v>#REF!</v>
      </c>
      <c r="N39" s="115" t="e">
        <f>SUMIFS(#REF!,#REF!,'Variance Analysis'!$B39,#REF!,'Variance Analysis'!$A39)</f>
        <v>#REF!</v>
      </c>
      <c r="O39" s="7"/>
      <c r="P39" s="7"/>
      <c r="Q39" s="7"/>
      <c r="R39" s="7"/>
      <c r="S39" s="7"/>
      <c r="T39" s="7"/>
      <c r="U39" s="7"/>
      <c r="V39" s="7"/>
      <c r="W39" s="7"/>
      <c r="X39" s="7"/>
      <c r="Y39" s="7"/>
      <c r="Z39" s="7"/>
    </row>
    <row r="40" spans="1:26" ht="12.75" customHeight="1">
      <c r="A40" s="112" t="s">
        <v>200</v>
      </c>
      <c r="B40" s="112" t="s">
        <v>199</v>
      </c>
      <c r="C40" s="115" t="e">
        <f>SUMIFS(#REF!,#REF!,'Variance Analysis'!$B40,#REF!,'Variance Analysis'!$A40)</f>
        <v>#REF!</v>
      </c>
      <c r="D40" s="115" t="e">
        <f>SUMIFS(#REF!,#REF!,'Variance Analysis'!$B40,#REF!,'Variance Analysis'!$A40)</f>
        <v>#REF!</v>
      </c>
      <c r="E40" s="115" t="e">
        <f>SUMIFS(#REF!,#REF!,'Variance Analysis'!$B40,#REF!,'Variance Analysis'!$A40)</f>
        <v>#REF!</v>
      </c>
      <c r="F40" s="115" t="e">
        <f>SUMIFS(#REF!,#REF!,'Variance Analysis'!$B40,#REF!,'Variance Analysis'!$A40)</f>
        <v>#REF!</v>
      </c>
      <c r="G40" s="115" t="e">
        <f>SUMIFS(#REF!,#REF!,'Variance Analysis'!$B40,#REF!,'Variance Analysis'!$A40)</f>
        <v>#REF!</v>
      </c>
      <c r="H40" s="115" t="e">
        <f>SUMIFS(#REF!,#REF!,'Variance Analysis'!$B40,#REF!,'Variance Analysis'!$A40)</f>
        <v>#REF!</v>
      </c>
      <c r="I40" s="115" t="e">
        <f>SUMIFS(#REF!,#REF!,'Variance Analysis'!$B40,#REF!,'Variance Analysis'!$A40)</f>
        <v>#REF!</v>
      </c>
      <c r="J40" s="115" t="e">
        <f>SUMIFS(#REF!,#REF!,'Variance Analysis'!$B40,#REF!,'Variance Analysis'!$A40)</f>
        <v>#REF!</v>
      </c>
      <c r="K40" s="115" t="e">
        <f>SUMIFS(#REF!,#REF!,'Variance Analysis'!$B40,#REF!,'Variance Analysis'!$A40)</f>
        <v>#REF!</v>
      </c>
      <c r="L40" s="115" t="e">
        <f>SUMIFS(#REF!,#REF!,'Variance Analysis'!$B40,#REF!,'Variance Analysis'!$A40)</f>
        <v>#REF!</v>
      </c>
      <c r="M40" s="115" t="e">
        <f>SUMIFS(#REF!,#REF!,'Variance Analysis'!$B40,#REF!,'Variance Analysis'!$A40)</f>
        <v>#REF!</v>
      </c>
      <c r="N40" s="115" t="e">
        <f>SUMIFS(#REF!,#REF!,'Variance Analysis'!$B40,#REF!,'Variance Analysis'!$A40)</f>
        <v>#REF!</v>
      </c>
      <c r="O40" s="7"/>
      <c r="P40" s="7"/>
      <c r="Q40" s="7"/>
      <c r="R40" s="7"/>
      <c r="S40" s="7"/>
      <c r="T40" s="7"/>
      <c r="U40" s="7"/>
      <c r="V40" s="7"/>
      <c r="W40" s="7"/>
      <c r="X40" s="7"/>
      <c r="Y40" s="7"/>
      <c r="Z40" s="7"/>
    </row>
    <row r="41" spans="1:26" ht="12.75" customHeight="1">
      <c r="A41" s="112" t="s">
        <v>200</v>
      </c>
      <c r="B41" s="112" t="s">
        <v>192</v>
      </c>
      <c r="C41" s="114" t="e">
        <f t="shared" ref="C41:N41" si="9">SUMIFS(#REF!,#REF!,$A$41)</f>
        <v>#REF!</v>
      </c>
      <c r="D41" s="114" t="e">
        <f t="shared" si="9"/>
        <v>#REF!</v>
      </c>
      <c r="E41" s="114" t="e">
        <f t="shared" si="9"/>
        <v>#REF!</v>
      </c>
      <c r="F41" s="114" t="e">
        <f t="shared" si="9"/>
        <v>#REF!</v>
      </c>
      <c r="G41" s="114" t="e">
        <f t="shared" si="9"/>
        <v>#REF!</v>
      </c>
      <c r="H41" s="114" t="e">
        <f t="shared" si="9"/>
        <v>#REF!</v>
      </c>
      <c r="I41" s="114" t="e">
        <f t="shared" si="9"/>
        <v>#REF!</v>
      </c>
      <c r="J41" s="114" t="e">
        <f t="shared" si="9"/>
        <v>#REF!</v>
      </c>
      <c r="K41" s="114" t="e">
        <f t="shared" si="9"/>
        <v>#REF!</v>
      </c>
      <c r="L41" s="114" t="e">
        <f t="shared" si="9"/>
        <v>#REF!</v>
      </c>
      <c r="M41" s="114" t="e">
        <f t="shared" si="9"/>
        <v>#REF!</v>
      </c>
      <c r="N41" s="114" t="e">
        <f t="shared" si="9"/>
        <v>#REF!</v>
      </c>
      <c r="O41" s="7"/>
      <c r="P41" s="7"/>
      <c r="Q41" s="7"/>
      <c r="R41" s="7"/>
      <c r="S41" s="7"/>
      <c r="T41" s="7"/>
      <c r="U41" s="7"/>
      <c r="V41" s="7"/>
      <c r="W41" s="7"/>
      <c r="X41" s="7"/>
      <c r="Y41" s="7"/>
      <c r="Z41" s="7"/>
    </row>
    <row r="42" spans="1:26" ht="12.75" customHeight="1">
      <c r="A42" s="112" t="s">
        <v>175</v>
      </c>
      <c r="B42" s="112" t="s">
        <v>189</v>
      </c>
      <c r="C42" s="115" t="e">
        <f t="shared" ref="C42:N42" si="10">SUMIFS(C$30:C$41,$B$30:$B$41,$B$42)</f>
        <v>#REF!</v>
      </c>
      <c r="D42" s="115" t="e">
        <f t="shared" si="10"/>
        <v>#REF!</v>
      </c>
      <c r="E42" s="115" t="e">
        <f t="shared" si="10"/>
        <v>#REF!</v>
      </c>
      <c r="F42" s="115" t="e">
        <f t="shared" si="10"/>
        <v>#REF!</v>
      </c>
      <c r="G42" s="115" t="e">
        <f t="shared" si="10"/>
        <v>#REF!</v>
      </c>
      <c r="H42" s="115" t="e">
        <f t="shared" si="10"/>
        <v>#REF!</v>
      </c>
      <c r="I42" s="115" t="e">
        <f t="shared" si="10"/>
        <v>#REF!</v>
      </c>
      <c r="J42" s="115" t="e">
        <f t="shared" si="10"/>
        <v>#REF!</v>
      </c>
      <c r="K42" s="115" t="e">
        <f t="shared" si="10"/>
        <v>#REF!</v>
      </c>
      <c r="L42" s="115" t="e">
        <f t="shared" si="10"/>
        <v>#REF!</v>
      </c>
      <c r="M42" s="115" t="e">
        <f t="shared" si="10"/>
        <v>#REF!</v>
      </c>
      <c r="N42" s="115" t="e">
        <f t="shared" si="10"/>
        <v>#REF!</v>
      </c>
      <c r="O42" s="7"/>
      <c r="P42" s="7"/>
      <c r="Q42" s="7"/>
      <c r="R42" s="7"/>
      <c r="S42" s="7"/>
      <c r="T42" s="7"/>
      <c r="U42" s="7"/>
      <c r="V42" s="7"/>
      <c r="W42" s="7"/>
      <c r="X42" s="7"/>
      <c r="Y42" s="7"/>
      <c r="Z42" s="7"/>
    </row>
    <row r="43" spans="1:26" ht="12.75" customHeight="1">
      <c r="A43" s="112" t="s">
        <v>175</v>
      </c>
      <c r="B43" s="112" t="s">
        <v>198</v>
      </c>
      <c r="C43" s="115" t="e">
        <f t="shared" ref="C43:N43" si="11">SUMIFS(C$30:C$41,$B$30:$B$41,$B$43)</f>
        <v>#REF!</v>
      </c>
      <c r="D43" s="115" t="e">
        <f t="shared" si="11"/>
        <v>#REF!</v>
      </c>
      <c r="E43" s="115" t="e">
        <f t="shared" si="11"/>
        <v>#REF!</v>
      </c>
      <c r="F43" s="115" t="e">
        <f t="shared" si="11"/>
        <v>#REF!</v>
      </c>
      <c r="G43" s="115" t="e">
        <f t="shared" si="11"/>
        <v>#REF!</v>
      </c>
      <c r="H43" s="115" t="e">
        <f t="shared" si="11"/>
        <v>#REF!</v>
      </c>
      <c r="I43" s="115" t="e">
        <f t="shared" si="11"/>
        <v>#REF!</v>
      </c>
      <c r="J43" s="115" t="e">
        <f t="shared" si="11"/>
        <v>#REF!</v>
      </c>
      <c r="K43" s="115" t="e">
        <f t="shared" si="11"/>
        <v>#REF!</v>
      </c>
      <c r="L43" s="115" t="e">
        <f t="shared" si="11"/>
        <v>#REF!</v>
      </c>
      <c r="M43" s="115" t="e">
        <f t="shared" si="11"/>
        <v>#REF!</v>
      </c>
      <c r="N43" s="115" t="e">
        <f t="shared" si="11"/>
        <v>#REF!</v>
      </c>
      <c r="O43" s="7"/>
      <c r="P43" s="7"/>
      <c r="Q43" s="7"/>
      <c r="R43" s="7"/>
      <c r="S43" s="7"/>
      <c r="T43" s="7"/>
      <c r="U43" s="7"/>
      <c r="V43" s="7"/>
      <c r="W43" s="7"/>
      <c r="X43" s="7"/>
      <c r="Y43" s="7"/>
      <c r="Z43" s="7"/>
    </row>
    <row r="44" spans="1:26" ht="12.75" customHeight="1">
      <c r="A44" s="112" t="s">
        <v>175</v>
      </c>
      <c r="B44" s="112" t="s">
        <v>199</v>
      </c>
      <c r="C44" s="115" t="e">
        <f t="shared" ref="C44:N44" si="12">SUMIFS(C$30:C$41,$B$30:$B$41,$B$44)</f>
        <v>#REF!</v>
      </c>
      <c r="D44" s="115" t="e">
        <f t="shared" si="12"/>
        <v>#REF!</v>
      </c>
      <c r="E44" s="115" t="e">
        <f t="shared" si="12"/>
        <v>#REF!</v>
      </c>
      <c r="F44" s="115" t="e">
        <f t="shared" si="12"/>
        <v>#REF!</v>
      </c>
      <c r="G44" s="115" t="e">
        <f t="shared" si="12"/>
        <v>#REF!</v>
      </c>
      <c r="H44" s="115" t="e">
        <f t="shared" si="12"/>
        <v>#REF!</v>
      </c>
      <c r="I44" s="115" t="e">
        <f t="shared" si="12"/>
        <v>#REF!</v>
      </c>
      <c r="J44" s="115" t="e">
        <f t="shared" si="12"/>
        <v>#REF!</v>
      </c>
      <c r="K44" s="115" t="e">
        <f t="shared" si="12"/>
        <v>#REF!</v>
      </c>
      <c r="L44" s="115" t="e">
        <f t="shared" si="12"/>
        <v>#REF!</v>
      </c>
      <c r="M44" s="115" t="e">
        <f t="shared" si="12"/>
        <v>#REF!</v>
      </c>
      <c r="N44" s="115" t="e">
        <f t="shared" si="12"/>
        <v>#REF!</v>
      </c>
      <c r="O44" s="7"/>
      <c r="P44" s="7"/>
      <c r="Q44" s="7"/>
      <c r="R44" s="7"/>
      <c r="S44" s="7"/>
      <c r="T44" s="7"/>
      <c r="U44" s="7"/>
      <c r="V44" s="7"/>
      <c r="W44" s="7"/>
      <c r="X44" s="7"/>
      <c r="Y44" s="7"/>
      <c r="Z44" s="7"/>
    </row>
    <row r="45" spans="1:26" ht="12.75" customHeight="1">
      <c r="A45" s="112" t="s">
        <v>175</v>
      </c>
      <c r="B45" s="7" t="s">
        <v>192</v>
      </c>
      <c r="C45" s="115" t="e">
        <f t="shared" ref="C45:N45" si="13">SUMIFS(C$30:C$41,$B$30:$B$41,$B$45)</f>
        <v>#REF!</v>
      </c>
      <c r="D45" s="115" t="e">
        <f t="shared" si="13"/>
        <v>#REF!</v>
      </c>
      <c r="E45" s="115" t="e">
        <f t="shared" si="13"/>
        <v>#REF!</v>
      </c>
      <c r="F45" s="115" t="e">
        <f t="shared" si="13"/>
        <v>#REF!</v>
      </c>
      <c r="G45" s="115" t="e">
        <f t="shared" si="13"/>
        <v>#REF!</v>
      </c>
      <c r="H45" s="115" t="e">
        <f t="shared" si="13"/>
        <v>#REF!</v>
      </c>
      <c r="I45" s="115" t="e">
        <f t="shared" si="13"/>
        <v>#REF!</v>
      </c>
      <c r="J45" s="115" t="e">
        <f t="shared" si="13"/>
        <v>#REF!</v>
      </c>
      <c r="K45" s="115" t="e">
        <f t="shared" si="13"/>
        <v>#REF!</v>
      </c>
      <c r="L45" s="115" t="e">
        <f t="shared" si="13"/>
        <v>#REF!</v>
      </c>
      <c r="M45" s="115" t="e">
        <f t="shared" si="13"/>
        <v>#REF!</v>
      </c>
      <c r="N45" s="115" t="e">
        <f t="shared" si="13"/>
        <v>#REF!</v>
      </c>
      <c r="O45" s="7"/>
      <c r="P45" s="7"/>
      <c r="Q45" s="7"/>
      <c r="R45" s="7"/>
      <c r="S45" s="7"/>
      <c r="T45" s="7"/>
      <c r="U45" s="7"/>
      <c r="V45" s="7"/>
      <c r="W45" s="7"/>
      <c r="X45" s="7"/>
      <c r="Y45" s="7"/>
      <c r="Z45" s="7"/>
    </row>
    <row r="46" spans="1:26" ht="39.75" customHeight="1">
      <c r="A46" s="200" t="s">
        <v>201</v>
      </c>
      <c r="B46" s="201"/>
      <c r="C46" s="201"/>
      <c r="D46" s="201"/>
      <c r="E46" s="201"/>
      <c r="F46" s="201"/>
      <c r="G46" s="201"/>
      <c r="H46" s="201"/>
      <c r="I46" s="201"/>
      <c r="J46" s="202"/>
      <c r="K46" s="118"/>
      <c r="L46" s="118"/>
      <c r="M46" s="118"/>
      <c r="N46" s="118"/>
      <c r="O46" s="118"/>
      <c r="P46" s="118"/>
      <c r="Q46" s="118"/>
      <c r="R46" s="118"/>
      <c r="S46" s="118"/>
      <c r="T46" s="118"/>
      <c r="U46" s="118"/>
      <c r="V46" s="118"/>
      <c r="W46" s="118"/>
      <c r="X46" s="118"/>
      <c r="Y46" s="118"/>
      <c r="Z46" s="118"/>
    </row>
    <row r="47" spans="1:26" ht="30" customHeight="1">
      <c r="A47" s="194" t="s">
        <v>202</v>
      </c>
      <c r="B47" s="195"/>
      <c r="C47" s="195"/>
      <c r="D47" s="195"/>
      <c r="E47" s="195"/>
      <c r="F47" s="195"/>
      <c r="G47" s="195"/>
      <c r="H47" s="195"/>
      <c r="I47" s="195"/>
      <c r="J47" s="196"/>
      <c r="K47" s="118"/>
      <c r="L47" s="118"/>
      <c r="M47" s="118"/>
      <c r="N47" s="118"/>
      <c r="O47" s="118"/>
      <c r="P47" s="118"/>
      <c r="Q47" s="118"/>
      <c r="R47" s="118"/>
      <c r="S47" s="118"/>
      <c r="T47" s="118"/>
      <c r="U47" s="118"/>
      <c r="V47" s="118"/>
      <c r="W47" s="118"/>
      <c r="X47" s="118"/>
      <c r="Y47" s="118"/>
      <c r="Z47" s="118"/>
    </row>
    <row r="48" spans="1:26" ht="45.75" customHeight="1">
      <c r="A48" s="194" t="s">
        <v>203</v>
      </c>
      <c r="B48" s="195"/>
      <c r="C48" s="195"/>
      <c r="D48" s="195"/>
      <c r="E48" s="195"/>
      <c r="F48" s="195"/>
      <c r="G48" s="195"/>
      <c r="H48" s="195"/>
      <c r="I48" s="195"/>
      <c r="J48" s="196"/>
      <c r="K48" s="118"/>
      <c r="L48" s="118"/>
      <c r="M48" s="118"/>
      <c r="N48" s="118"/>
      <c r="O48" s="118"/>
      <c r="P48" s="118"/>
      <c r="Q48" s="118"/>
      <c r="R48" s="118"/>
      <c r="S48" s="118"/>
      <c r="T48" s="118"/>
      <c r="U48" s="118"/>
      <c r="V48" s="118"/>
      <c r="W48" s="118"/>
      <c r="X48" s="118"/>
      <c r="Y48" s="118"/>
      <c r="Z48" s="118"/>
    </row>
    <row r="49" spans="1:26" ht="45.75" customHeight="1">
      <c r="A49" s="119" t="s">
        <v>204</v>
      </c>
      <c r="B49" s="120" t="s">
        <v>205</v>
      </c>
      <c r="C49" s="121"/>
      <c r="D49" s="121"/>
      <c r="E49" s="121"/>
      <c r="F49" s="121"/>
      <c r="G49" s="121"/>
      <c r="H49" s="121"/>
      <c r="I49" s="121"/>
      <c r="J49" s="121"/>
      <c r="K49" s="118"/>
      <c r="L49" s="118"/>
      <c r="M49" s="118"/>
      <c r="N49" s="118"/>
      <c r="O49" s="118"/>
      <c r="P49" s="118"/>
      <c r="Q49" s="118"/>
      <c r="R49" s="118"/>
      <c r="S49" s="118"/>
      <c r="T49" s="118"/>
      <c r="U49" s="118"/>
      <c r="V49" s="118"/>
      <c r="W49" s="118"/>
      <c r="X49" s="118"/>
      <c r="Y49" s="118"/>
      <c r="Z49" s="118"/>
    </row>
    <row r="50" spans="1:26" ht="28.5" customHeight="1">
      <c r="A50" s="117" t="s">
        <v>175</v>
      </c>
      <c r="B50" s="110"/>
      <c r="C50" s="111" t="s">
        <v>176</v>
      </c>
      <c r="D50" s="111" t="s">
        <v>177</v>
      </c>
      <c r="E50" s="111" t="s">
        <v>178</v>
      </c>
      <c r="F50" s="111" t="s">
        <v>179</v>
      </c>
      <c r="G50" s="111" t="s">
        <v>180</v>
      </c>
      <c r="H50" s="111" t="s">
        <v>181</v>
      </c>
      <c r="I50" s="111" t="s">
        <v>182</v>
      </c>
      <c r="J50" s="111" t="s">
        <v>183</v>
      </c>
      <c r="K50" s="111" t="s">
        <v>184</v>
      </c>
      <c r="L50" s="111" t="s">
        <v>185</v>
      </c>
      <c r="M50" s="111" t="s">
        <v>186</v>
      </c>
      <c r="N50" s="111" t="s">
        <v>187</v>
      </c>
      <c r="O50" s="7"/>
      <c r="P50" s="7"/>
      <c r="Q50" s="7"/>
      <c r="R50" s="7"/>
      <c r="S50" s="7"/>
      <c r="T50" s="7"/>
      <c r="U50" s="7"/>
      <c r="V50" s="7"/>
      <c r="W50" s="7"/>
      <c r="X50" s="7"/>
      <c r="Y50" s="7"/>
      <c r="Z50" s="7"/>
    </row>
    <row r="51" spans="1:26" ht="12.75" customHeight="1">
      <c r="A51" s="122" t="s">
        <v>188</v>
      </c>
      <c r="B51" s="113" t="s">
        <v>189</v>
      </c>
      <c r="C51" s="123" t="e">
        <f t="shared" ref="C51:N51" si="14">C30-C9</f>
        <v>#REF!</v>
      </c>
      <c r="D51" s="123" t="e">
        <f t="shared" si="14"/>
        <v>#REF!</v>
      </c>
      <c r="E51" s="123" t="e">
        <f t="shared" si="14"/>
        <v>#REF!</v>
      </c>
      <c r="F51" s="123" t="e">
        <f t="shared" si="14"/>
        <v>#REF!</v>
      </c>
      <c r="G51" s="123" t="e">
        <f t="shared" si="14"/>
        <v>#REF!</v>
      </c>
      <c r="H51" s="123" t="e">
        <f t="shared" si="14"/>
        <v>#REF!</v>
      </c>
      <c r="I51" s="123" t="e">
        <f t="shared" si="14"/>
        <v>#REF!</v>
      </c>
      <c r="J51" s="123" t="e">
        <f t="shared" si="14"/>
        <v>#REF!</v>
      </c>
      <c r="K51" s="123" t="e">
        <f t="shared" si="14"/>
        <v>#REF!</v>
      </c>
      <c r="L51" s="123" t="e">
        <f t="shared" si="14"/>
        <v>#REF!</v>
      </c>
      <c r="M51" s="123" t="e">
        <f t="shared" si="14"/>
        <v>#REF!</v>
      </c>
      <c r="N51" s="123" t="e">
        <f t="shared" si="14"/>
        <v>#REF!</v>
      </c>
      <c r="O51" s="7"/>
      <c r="P51" s="7"/>
      <c r="Q51" s="7"/>
      <c r="R51" s="7"/>
      <c r="S51" s="7"/>
      <c r="T51" s="7"/>
      <c r="U51" s="7"/>
      <c r="V51" s="7"/>
      <c r="W51" s="7"/>
      <c r="X51" s="7"/>
      <c r="Y51" s="7"/>
      <c r="Z51" s="7"/>
    </row>
    <row r="52" spans="1:26" ht="12.75" customHeight="1">
      <c r="A52" s="112"/>
      <c r="B52" s="112" t="s">
        <v>190</v>
      </c>
      <c r="C52" s="123" t="e">
        <f t="shared" ref="C52:N52" si="15">C31-C10</f>
        <v>#REF!</v>
      </c>
      <c r="D52" s="123" t="e">
        <f t="shared" si="15"/>
        <v>#REF!</v>
      </c>
      <c r="E52" s="123" t="e">
        <f t="shared" si="15"/>
        <v>#REF!</v>
      </c>
      <c r="F52" s="123" t="e">
        <f t="shared" si="15"/>
        <v>#REF!</v>
      </c>
      <c r="G52" s="123" t="e">
        <f t="shared" si="15"/>
        <v>#REF!</v>
      </c>
      <c r="H52" s="123" t="e">
        <f t="shared" si="15"/>
        <v>#REF!</v>
      </c>
      <c r="I52" s="123" t="e">
        <f t="shared" si="15"/>
        <v>#REF!</v>
      </c>
      <c r="J52" s="123" t="e">
        <f t="shared" si="15"/>
        <v>#REF!</v>
      </c>
      <c r="K52" s="123" t="e">
        <f t="shared" si="15"/>
        <v>#REF!</v>
      </c>
      <c r="L52" s="123" t="e">
        <f t="shared" si="15"/>
        <v>#REF!</v>
      </c>
      <c r="M52" s="123" t="e">
        <f t="shared" si="15"/>
        <v>#REF!</v>
      </c>
      <c r="N52" s="123" t="e">
        <f t="shared" si="15"/>
        <v>#REF!</v>
      </c>
      <c r="O52" s="7"/>
      <c r="P52" s="7"/>
      <c r="Q52" s="7"/>
      <c r="R52" s="7"/>
      <c r="S52" s="7"/>
      <c r="T52" s="7"/>
      <c r="U52" s="7"/>
      <c r="V52" s="7"/>
      <c r="W52" s="7"/>
      <c r="X52" s="7"/>
      <c r="Y52" s="7"/>
      <c r="Z52" s="7"/>
    </row>
    <row r="53" spans="1:26" ht="12.75" customHeight="1">
      <c r="A53" s="112"/>
      <c r="B53" s="112" t="s">
        <v>191</v>
      </c>
      <c r="C53" s="123" t="e">
        <f t="shared" ref="C53:N53" si="16">C32-C11</f>
        <v>#REF!</v>
      </c>
      <c r="D53" s="123" t="e">
        <f t="shared" si="16"/>
        <v>#REF!</v>
      </c>
      <c r="E53" s="123" t="e">
        <f t="shared" si="16"/>
        <v>#REF!</v>
      </c>
      <c r="F53" s="123" t="e">
        <f t="shared" si="16"/>
        <v>#REF!</v>
      </c>
      <c r="G53" s="123" t="e">
        <f t="shared" si="16"/>
        <v>#REF!</v>
      </c>
      <c r="H53" s="123" t="e">
        <f t="shared" si="16"/>
        <v>#REF!</v>
      </c>
      <c r="I53" s="123" t="e">
        <f t="shared" si="16"/>
        <v>#REF!</v>
      </c>
      <c r="J53" s="123" t="e">
        <f t="shared" si="16"/>
        <v>#REF!</v>
      </c>
      <c r="K53" s="123" t="e">
        <f t="shared" si="16"/>
        <v>#REF!</v>
      </c>
      <c r="L53" s="123" t="e">
        <f t="shared" si="16"/>
        <v>#REF!</v>
      </c>
      <c r="M53" s="123" t="e">
        <f t="shared" si="16"/>
        <v>#REF!</v>
      </c>
      <c r="N53" s="123" t="e">
        <f t="shared" si="16"/>
        <v>#REF!</v>
      </c>
      <c r="O53" s="7"/>
      <c r="P53" s="7"/>
      <c r="Q53" s="7"/>
      <c r="R53" s="7"/>
      <c r="S53" s="7"/>
      <c r="T53" s="7"/>
      <c r="U53" s="7"/>
      <c r="V53" s="7"/>
      <c r="W53" s="7"/>
      <c r="X53" s="7"/>
      <c r="Y53" s="7"/>
      <c r="Z53" s="7"/>
    </row>
    <row r="54" spans="1:26" ht="12.75" customHeight="1">
      <c r="A54" s="112"/>
      <c r="B54" s="112" t="s">
        <v>192</v>
      </c>
      <c r="C54" s="123" t="e">
        <f t="shared" ref="C54:N54" si="17">C33-C12</f>
        <v>#REF!</v>
      </c>
      <c r="D54" s="123" t="e">
        <f t="shared" si="17"/>
        <v>#REF!</v>
      </c>
      <c r="E54" s="123" t="e">
        <f t="shared" si="17"/>
        <v>#REF!</v>
      </c>
      <c r="F54" s="123" t="e">
        <f t="shared" si="17"/>
        <v>#REF!</v>
      </c>
      <c r="G54" s="123" t="e">
        <f t="shared" si="17"/>
        <v>#REF!</v>
      </c>
      <c r="H54" s="123" t="e">
        <f t="shared" si="17"/>
        <v>#REF!</v>
      </c>
      <c r="I54" s="123" t="e">
        <f t="shared" si="17"/>
        <v>#REF!</v>
      </c>
      <c r="J54" s="123" t="e">
        <f t="shared" si="17"/>
        <v>#REF!</v>
      </c>
      <c r="K54" s="123" t="e">
        <f t="shared" si="17"/>
        <v>#REF!</v>
      </c>
      <c r="L54" s="123" t="e">
        <f t="shared" si="17"/>
        <v>#REF!</v>
      </c>
      <c r="M54" s="123" t="e">
        <f t="shared" si="17"/>
        <v>#REF!</v>
      </c>
      <c r="N54" s="123" t="e">
        <f t="shared" si="17"/>
        <v>#REF!</v>
      </c>
      <c r="O54" s="7"/>
      <c r="P54" s="7"/>
      <c r="Q54" s="7"/>
      <c r="R54" s="7"/>
      <c r="S54" s="7"/>
      <c r="T54" s="7"/>
      <c r="U54" s="7"/>
      <c r="V54" s="7"/>
      <c r="W54" s="7"/>
      <c r="X54" s="7"/>
      <c r="Y54" s="7"/>
      <c r="Z54" s="7"/>
    </row>
    <row r="55" spans="1:26" ht="12.75" customHeight="1">
      <c r="A55" s="112" t="s">
        <v>193</v>
      </c>
      <c r="B55" s="112" t="s">
        <v>189</v>
      </c>
      <c r="C55" s="123" t="e">
        <f t="shared" ref="C55:N55" si="18">C34-C13</f>
        <v>#REF!</v>
      </c>
      <c r="D55" s="123" t="e">
        <f t="shared" si="18"/>
        <v>#REF!</v>
      </c>
      <c r="E55" s="123" t="e">
        <f t="shared" si="18"/>
        <v>#REF!</v>
      </c>
      <c r="F55" s="123" t="e">
        <f t="shared" si="18"/>
        <v>#REF!</v>
      </c>
      <c r="G55" s="123" t="e">
        <f t="shared" si="18"/>
        <v>#REF!</v>
      </c>
      <c r="H55" s="123" t="e">
        <f t="shared" si="18"/>
        <v>#REF!</v>
      </c>
      <c r="I55" s="123" t="e">
        <f t="shared" si="18"/>
        <v>#REF!</v>
      </c>
      <c r="J55" s="123" t="e">
        <f t="shared" si="18"/>
        <v>#REF!</v>
      </c>
      <c r="K55" s="123" t="e">
        <f t="shared" si="18"/>
        <v>#REF!</v>
      </c>
      <c r="L55" s="123" t="e">
        <f t="shared" si="18"/>
        <v>#REF!</v>
      </c>
      <c r="M55" s="123" t="e">
        <f t="shared" si="18"/>
        <v>#REF!</v>
      </c>
      <c r="N55" s="123" t="e">
        <f t="shared" si="18"/>
        <v>#REF!</v>
      </c>
      <c r="O55" s="7"/>
      <c r="P55" s="7"/>
      <c r="Q55" s="7"/>
      <c r="R55" s="7"/>
      <c r="S55" s="7"/>
      <c r="T55" s="7"/>
      <c r="U55" s="7"/>
      <c r="V55" s="7"/>
      <c r="W55" s="7"/>
      <c r="X55" s="7"/>
      <c r="Y55" s="7"/>
      <c r="Z55" s="7"/>
    </row>
    <row r="56" spans="1:26" ht="12.75" customHeight="1">
      <c r="A56" s="112"/>
      <c r="B56" s="112" t="s">
        <v>190</v>
      </c>
      <c r="C56" s="123" t="e">
        <f t="shared" ref="C56:N56" si="19">C35-C14</f>
        <v>#REF!</v>
      </c>
      <c r="D56" s="123" t="e">
        <f t="shared" si="19"/>
        <v>#REF!</v>
      </c>
      <c r="E56" s="123" t="e">
        <f t="shared" si="19"/>
        <v>#REF!</v>
      </c>
      <c r="F56" s="123" t="e">
        <f t="shared" si="19"/>
        <v>#REF!</v>
      </c>
      <c r="G56" s="123" t="e">
        <f t="shared" si="19"/>
        <v>#REF!</v>
      </c>
      <c r="H56" s="123" t="e">
        <f t="shared" si="19"/>
        <v>#REF!</v>
      </c>
      <c r="I56" s="123" t="e">
        <f t="shared" si="19"/>
        <v>#REF!</v>
      </c>
      <c r="J56" s="123" t="e">
        <f t="shared" si="19"/>
        <v>#REF!</v>
      </c>
      <c r="K56" s="123" t="e">
        <f t="shared" si="19"/>
        <v>#REF!</v>
      </c>
      <c r="L56" s="123" t="e">
        <f t="shared" si="19"/>
        <v>#REF!</v>
      </c>
      <c r="M56" s="123" t="e">
        <f t="shared" si="19"/>
        <v>#REF!</v>
      </c>
      <c r="N56" s="123" t="e">
        <f t="shared" si="19"/>
        <v>#REF!</v>
      </c>
      <c r="O56" s="7"/>
      <c r="P56" s="7"/>
      <c r="Q56" s="7"/>
      <c r="R56" s="7"/>
      <c r="S56" s="7"/>
      <c r="T56" s="7"/>
      <c r="U56" s="7"/>
      <c r="V56" s="7"/>
      <c r="W56" s="7"/>
      <c r="X56" s="7"/>
      <c r="Y56" s="7"/>
      <c r="Z56" s="7"/>
    </row>
    <row r="57" spans="1:26" ht="12.75" customHeight="1">
      <c r="A57" s="112"/>
      <c r="B57" s="112" t="s">
        <v>191</v>
      </c>
      <c r="C57" s="123" t="e">
        <f t="shared" ref="C57:N57" si="20">C36-C15</f>
        <v>#REF!</v>
      </c>
      <c r="D57" s="123" t="e">
        <f t="shared" si="20"/>
        <v>#REF!</v>
      </c>
      <c r="E57" s="123" t="e">
        <f t="shared" si="20"/>
        <v>#REF!</v>
      </c>
      <c r="F57" s="123" t="e">
        <f t="shared" si="20"/>
        <v>#REF!</v>
      </c>
      <c r="G57" s="123" t="e">
        <f t="shared" si="20"/>
        <v>#REF!</v>
      </c>
      <c r="H57" s="123" t="e">
        <f t="shared" si="20"/>
        <v>#REF!</v>
      </c>
      <c r="I57" s="123" t="e">
        <f t="shared" si="20"/>
        <v>#REF!</v>
      </c>
      <c r="J57" s="123" t="e">
        <f t="shared" si="20"/>
        <v>#REF!</v>
      </c>
      <c r="K57" s="123" t="e">
        <f t="shared" si="20"/>
        <v>#REF!</v>
      </c>
      <c r="L57" s="123" t="e">
        <f t="shared" si="20"/>
        <v>#REF!</v>
      </c>
      <c r="M57" s="123" t="e">
        <f t="shared" si="20"/>
        <v>#REF!</v>
      </c>
      <c r="N57" s="123" t="e">
        <f t="shared" si="20"/>
        <v>#REF!</v>
      </c>
      <c r="O57" s="7"/>
      <c r="P57" s="7"/>
      <c r="Q57" s="7"/>
      <c r="R57" s="7"/>
      <c r="S57" s="7"/>
      <c r="T57" s="7"/>
      <c r="U57" s="7"/>
      <c r="V57" s="7"/>
      <c r="W57" s="7"/>
      <c r="X57" s="7"/>
      <c r="Y57" s="7"/>
      <c r="Z57" s="7"/>
    </row>
    <row r="58" spans="1:26" ht="12.75" customHeight="1">
      <c r="A58" s="112"/>
      <c r="B58" s="112" t="s">
        <v>192</v>
      </c>
      <c r="C58" s="123" t="e">
        <f t="shared" ref="C58:N58" si="21">C37-C16</f>
        <v>#REF!</v>
      </c>
      <c r="D58" s="123" t="e">
        <f t="shared" si="21"/>
        <v>#REF!</v>
      </c>
      <c r="E58" s="123" t="e">
        <f t="shared" si="21"/>
        <v>#REF!</v>
      </c>
      <c r="F58" s="123" t="e">
        <f t="shared" si="21"/>
        <v>#REF!</v>
      </c>
      <c r="G58" s="123" t="e">
        <f t="shared" si="21"/>
        <v>#REF!</v>
      </c>
      <c r="H58" s="123" t="e">
        <f t="shared" si="21"/>
        <v>#REF!</v>
      </c>
      <c r="I58" s="123" t="e">
        <f t="shared" si="21"/>
        <v>#REF!</v>
      </c>
      <c r="J58" s="123" t="e">
        <f t="shared" si="21"/>
        <v>#REF!</v>
      </c>
      <c r="K58" s="123" t="e">
        <f t="shared" si="21"/>
        <v>#REF!</v>
      </c>
      <c r="L58" s="123" t="e">
        <f t="shared" si="21"/>
        <v>#REF!</v>
      </c>
      <c r="M58" s="123" t="e">
        <f t="shared" si="21"/>
        <v>#REF!</v>
      </c>
      <c r="N58" s="123" t="e">
        <f t="shared" si="21"/>
        <v>#REF!</v>
      </c>
      <c r="O58" s="7"/>
      <c r="P58" s="7"/>
      <c r="Q58" s="7"/>
      <c r="R58" s="7"/>
      <c r="S58" s="7"/>
      <c r="T58" s="7"/>
      <c r="U58" s="7"/>
      <c r="V58" s="7"/>
      <c r="W58" s="7"/>
      <c r="X58" s="7"/>
      <c r="Y58" s="7"/>
      <c r="Z58" s="7"/>
    </row>
    <row r="59" spans="1:26" ht="12.75" customHeight="1">
      <c r="A59" s="112" t="s">
        <v>194</v>
      </c>
      <c r="B59" s="112" t="s">
        <v>189</v>
      </c>
      <c r="C59" s="123" t="e">
        <f t="shared" ref="C59:N59" si="22">C38-C17</f>
        <v>#REF!</v>
      </c>
      <c r="D59" s="123" t="e">
        <f t="shared" si="22"/>
        <v>#REF!</v>
      </c>
      <c r="E59" s="123" t="e">
        <f t="shared" si="22"/>
        <v>#REF!</v>
      </c>
      <c r="F59" s="123" t="e">
        <f t="shared" si="22"/>
        <v>#REF!</v>
      </c>
      <c r="G59" s="123" t="e">
        <f t="shared" si="22"/>
        <v>#REF!</v>
      </c>
      <c r="H59" s="123" t="e">
        <f t="shared" si="22"/>
        <v>#REF!</v>
      </c>
      <c r="I59" s="123" t="e">
        <f t="shared" si="22"/>
        <v>#REF!</v>
      </c>
      <c r="J59" s="123" t="e">
        <f t="shared" si="22"/>
        <v>#REF!</v>
      </c>
      <c r="K59" s="123" t="e">
        <f t="shared" si="22"/>
        <v>#REF!</v>
      </c>
      <c r="L59" s="123" t="e">
        <f t="shared" si="22"/>
        <v>#REF!</v>
      </c>
      <c r="M59" s="123" t="e">
        <f t="shared" si="22"/>
        <v>#REF!</v>
      </c>
      <c r="N59" s="123" t="e">
        <f t="shared" si="22"/>
        <v>#REF!</v>
      </c>
      <c r="O59" s="7"/>
      <c r="P59" s="7"/>
      <c r="Q59" s="7"/>
      <c r="R59" s="7"/>
      <c r="S59" s="7"/>
      <c r="T59" s="7"/>
      <c r="U59" s="7"/>
      <c r="V59" s="7"/>
      <c r="W59" s="7"/>
      <c r="X59" s="7"/>
      <c r="Y59" s="7"/>
      <c r="Z59" s="7"/>
    </row>
    <row r="60" spans="1:26" ht="12.75" customHeight="1">
      <c r="A60" s="112"/>
      <c r="B60" s="112" t="s">
        <v>190</v>
      </c>
      <c r="C60" s="123" t="e">
        <f t="shared" ref="C60:N60" si="23">C39-C18</f>
        <v>#REF!</v>
      </c>
      <c r="D60" s="123" t="e">
        <f t="shared" si="23"/>
        <v>#REF!</v>
      </c>
      <c r="E60" s="123" t="e">
        <f t="shared" si="23"/>
        <v>#REF!</v>
      </c>
      <c r="F60" s="123" t="e">
        <f t="shared" si="23"/>
        <v>#REF!</v>
      </c>
      <c r="G60" s="123" t="e">
        <f t="shared" si="23"/>
        <v>#REF!</v>
      </c>
      <c r="H60" s="123" t="e">
        <f t="shared" si="23"/>
        <v>#REF!</v>
      </c>
      <c r="I60" s="123" t="e">
        <f t="shared" si="23"/>
        <v>#REF!</v>
      </c>
      <c r="J60" s="123" t="e">
        <f t="shared" si="23"/>
        <v>#REF!</v>
      </c>
      <c r="K60" s="123" t="e">
        <f t="shared" si="23"/>
        <v>#REF!</v>
      </c>
      <c r="L60" s="123" t="e">
        <f t="shared" si="23"/>
        <v>#REF!</v>
      </c>
      <c r="M60" s="123" t="e">
        <f t="shared" si="23"/>
        <v>#REF!</v>
      </c>
      <c r="N60" s="123" t="e">
        <f t="shared" si="23"/>
        <v>#REF!</v>
      </c>
      <c r="O60" s="7"/>
      <c r="P60" s="7"/>
      <c r="Q60" s="7"/>
      <c r="R60" s="7"/>
      <c r="S60" s="7"/>
      <c r="T60" s="7"/>
      <c r="U60" s="7"/>
      <c r="V60" s="7"/>
      <c r="W60" s="7"/>
      <c r="X60" s="7"/>
      <c r="Y60" s="7"/>
      <c r="Z60" s="7"/>
    </row>
    <row r="61" spans="1:26" ht="12.75" customHeight="1">
      <c r="A61" s="112"/>
      <c r="B61" s="112" t="s">
        <v>191</v>
      </c>
      <c r="C61" s="123" t="e">
        <f t="shared" ref="C61:N61" si="24">C40-C19</f>
        <v>#REF!</v>
      </c>
      <c r="D61" s="123" t="e">
        <f t="shared" si="24"/>
        <v>#REF!</v>
      </c>
      <c r="E61" s="123" t="e">
        <f t="shared" si="24"/>
        <v>#REF!</v>
      </c>
      <c r="F61" s="123" t="e">
        <f t="shared" si="24"/>
        <v>#REF!</v>
      </c>
      <c r="G61" s="123" t="e">
        <f t="shared" si="24"/>
        <v>#REF!</v>
      </c>
      <c r="H61" s="123" t="e">
        <f t="shared" si="24"/>
        <v>#REF!</v>
      </c>
      <c r="I61" s="123" t="e">
        <f t="shared" si="24"/>
        <v>#REF!</v>
      </c>
      <c r="J61" s="123" t="e">
        <f t="shared" si="24"/>
        <v>#REF!</v>
      </c>
      <c r="K61" s="123" t="e">
        <f t="shared" si="24"/>
        <v>#REF!</v>
      </c>
      <c r="L61" s="123" t="e">
        <f t="shared" si="24"/>
        <v>#REF!</v>
      </c>
      <c r="M61" s="123" t="e">
        <f t="shared" si="24"/>
        <v>#REF!</v>
      </c>
      <c r="N61" s="123" t="e">
        <f t="shared" si="24"/>
        <v>#REF!</v>
      </c>
      <c r="O61" s="7"/>
      <c r="P61" s="7"/>
      <c r="Q61" s="7"/>
      <c r="R61" s="7"/>
      <c r="S61" s="7"/>
      <c r="T61" s="7"/>
      <c r="U61" s="7"/>
      <c r="V61" s="7"/>
      <c r="W61" s="7"/>
      <c r="X61" s="7"/>
      <c r="Y61" s="7"/>
      <c r="Z61" s="7"/>
    </row>
    <row r="62" spans="1:26" ht="12.75" customHeight="1">
      <c r="A62" s="112"/>
      <c r="B62" s="112" t="s">
        <v>192</v>
      </c>
      <c r="C62" s="123" t="e">
        <f t="shared" ref="C62:N62" si="25">C41-C20</f>
        <v>#REF!</v>
      </c>
      <c r="D62" s="123" t="e">
        <f t="shared" si="25"/>
        <v>#REF!</v>
      </c>
      <c r="E62" s="123" t="e">
        <f t="shared" si="25"/>
        <v>#REF!</v>
      </c>
      <c r="F62" s="123" t="e">
        <f t="shared" si="25"/>
        <v>#REF!</v>
      </c>
      <c r="G62" s="123" t="e">
        <f t="shared" si="25"/>
        <v>#REF!</v>
      </c>
      <c r="H62" s="123" t="e">
        <f t="shared" si="25"/>
        <v>#REF!</v>
      </c>
      <c r="I62" s="123" t="e">
        <f t="shared" si="25"/>
        <v>#REF!</v>
      </c>
      <c r="J62" s="123" t="e">
        <f t="shared" si="25"/>
        <v>#REF!</v>
      </c>
      <c r="K62" s="123" t="e">
        <f t="shared" si="25"/>
        <v>#REF!</v>
      </c>
      <c r="L62" s="123" t="e">
        <f t="shared" si="25"/>
        <v>#REF!</v>
      </c>
      <c r="M62" s="123" t="e">
        <f t="shared" si="25"/>
        <v>#REF!</v>
      </c>
      <c r="N62" s="123" t="e">
        <f t="shared" si="25"/>
        <v>#REF!</v>
      </c>
      <c r="O62" s="7"/>
      <c r="P62" s="7"/>
      <c r="Q62" s="7"/>
      <c r="R62" s="7"/>
      <c r="S62" s="7"/>
      <c r="T62" s="7"/>
      <c r="U62" s="7"/>
      <c r="V62" s="7"/>
      <c r="W62" s="7"/>
      <c r="X62" s="7"/>
      <c r="Y62" s="7"/>
      <c r="Z62" s="7"/>
    </row>
    <row r="63" spans="1:26" ht="12.75" customHeight="1">
      <c r="A63" s="112" t="s">
        <v>175</v>
      </c>
      <c r="B63" s="112" t="s">
        <v>189</v>
      </c>
      <c r="C63" s="123" t="e">
        <f t="shared" ref="C63:N63" si="26">C42-C21</f>
        <v>#REF!</v>
      </c>
      <c r="D63" s="123" t="e">
        <f t="shared" si="26"/>
        <v>#REF!</v>
      </c>
      <c r="E63" s="123" t="e">
        <f t="shared" si="26"/>
        <v>#REF!</v>
      </c>
      <c r="F63" s="123" t="e">
        <f t="shared" si="26"/>
        <v>#REF!</v>
      </c>
      <c r="G63" s="123" t="e">
        <f t="shared" si="26"/>
        <v>#REF!</v>
      </c>
      <c r="H63" s="123" t="e">
        <f t="shared" si="26"/>
        <v>#REF!</v>
      </c>
      <c r="I63" s="123" t="e">
        <f t="shared" si="26"/>
        <v>#REF!</v>
      </c>
      <c r="J63" s="123" t="e">
        <f t="shared" si="26"/>
        <v>#REF!</v>
      </c>
      <c r="K63" s="123" t="e">
        <f t="shared" si="26"/>
        <v>#REF!</v>
      </c>
      <c r="L63" s="123" t="e">
        <f t="shared" si="26"/>
        <v>#REF!</v>
      </c>
      <c r="M63" s="123" t="e">
        <f t="shared" si="26"/>
        <v>#REF!</v>
      </c>
      <c r="N63" s="123" t="e">
        <f t="shared" si="26"/>
        <v>#REF!</v>
      </c>
      <c r="O63" s="7"/>
      <c r="P63" s="7"/>
      <c r="Q63" s="7"/>
      <c r="R63" s="7"/>
      <c r="S63" s="7"/>
      <c r="T63" s="7"/>
      <c r="U63" s="7"/>
      <c r="V63" s="7"/>
      <c r="W63" s="7"/>
      <c r="X63" s="7"/>
      <c r="Y63" s="7"/>
      <c r="Z63" s="7"/>
    </row>
    <row r="64" spans="1:26" ht="12.75" customHeight="1">
      <c r="A64" s="112"/>
      <c r="B64" s="112" t="s">
        <v>190</v>
      </c>
      <c r="C64" s="123" t="e">
        <f t="shared" ref="C64:N64" si="27">C43-C22</f>
        <v>#REF!</v>
      </c>
      <c r="D64" s="123" t="e">
        <f t="shared" si="27"/>
        <v>#REF!</v>
      </c>
      <c r="E64" s="123" t="e">
        <f t="shared" si="27"/>
        <v>#REF!</v>
      </c>
      <c r="F64" s="123" t="e">
        <f t="shared" si="27"/>
        <v>#REF!</v>
      </c>
      <c r="G64" s="123" t="e">
        <f t="shared" si="27"/>
        <v>#REF!</v>
      </c>
      <c r="H64" s="123" t="e">
        <f t="shared" si="27"/>
        <v>#REF!</v>
      </c>
      <c r="I64" s="123" t="e">
        <f t="shared" si="27"/>
        <v>#REF!</v>
      </c>
      <c r="J64" s="123" t="e">
        <f t="shared" si="27"/>
        <v>#REF!</v>
      </c>
      <c r="K64" s="123" t="e">
        <f t="shared" si="27"/>
        <v>#REF!</v>
      </c>
      <c r="L64" s="123" t="e">
        <f t="shared" si="27"/>
        <v>#REF!</v>
      </c>
      <c r="M64" s="123" t="e">
        <f t="shared" si="27"/>
        <v>#REF!</v>
      </c>
      <c r="N64" s="123" t="e">
        <f t="shared" si="27"/>
        <v>#REF!</v>
      </c>
      <c r="O64" s="7"/>
      <c r="P64" s="7"/>
      <c r="Q64" s="7"/>
      <c r="R64" s="7"/>
      <c r="S64" s="7"/>
      <c r="T64" s="7"/>
      <c r="U64" s="7"/>
      <c r="V64" s="7"/>
      <c r="W64" s="7"/>
      <c r="X64" s="7"/>
      <c r="Y64" s="7"/>
      <c r="Z64" s="7"/>
    </row>
    <row r="65" spans="1:26" ht="12.75" customHeight="1">
      <c r="A65" s="112"/>
      <c r="B65" s="112" t="s">
        <v>191</v>
      </c>
      <c r="C65" s="123" t="e">
        <f t="shared" ref="C65:N65" si="28">C44-C23</f>
        <v>#REF!</v>
      </c>
      <c r="D65" s="123" t="e">
        <f t="shared" si="28"/>
        <v>#REF!</v>
      </c>
      <c r="E65" s="123" t="e">
        <f t="shared" si="28"/>
        <v>#REF!</v>
      </c>
      <c r="F65" s="123" t="e">
        <f t="shared" si="28"/>
        <v>#REF!</v>
      </c>
      <c r="G65" s="123" t="e">
        <f t="shared" si="28"/>
        <v>#REF!</v>
      </c>
      <c r="H65" s="123" t="e">
        <f t="shared" si="28"/>
        <v>#REF!</v>
      </c>
      <c r="I65" s="123" t="e">
        <f t="shared" si="28"/>
        <v>#REF!</v>
      </c>
      <c r="J65" s="123" t="e">
        <f t="shared" si="28"/>
        <v>#REF!</v>
      </c>
      <c r="K65" s="123" t="e">
        <f t="shared" si="28"/>
        <v>#REF!</v>
      </c>
      <c r="L65" s="123" t="e">
        <f t="shared" si="28"/>
        <v>#REF!</v>
      </c>
      <c r="M65" s="123" t="e">
        <f t="shared" si="28"/>
        <v>#REF!</v>
      </c>
      <c r="N65" s="123" t="e">
        <f t="shared" si="28"/>
        <v>#REF!</v>
      </c>
      <c r="O65" s="7"/>
      <c r="P65" s="7"/>
      <c r="Q65" s="7"/>
      <c r="R65" s="7"/>
      <c r="S65" s="7"/>
      <c r="T65" s="7"/>
      <c r="U65" s="7"/>
      <c r="V65" s="7"/>
      <c r="W65" s="7"/>
      <c r="X65" s="7"/>
      <c r="Y65" s="7"/>
      <c r="Z65" s="7"/>
    </row>
    <row r="66" spans="1:26" ht="12.75" customHeight="1">
      <c r="A66" s="7"/>
      <c r="B66" s="7" t="s">
        <v>192</v>
      </c>
      <c r="C66" s="123" t="e">
        <f t="shared" ref="C66:N66" si="29">C45-C24</f>
        <v>#REF!</v>
      </c>
      <c r="D66" s="123" t="e">
        <f t="shared" si="29"/>
        <v>#REF!</v>
      </c>
      <c r="E66" s="123" t="e">
        <f t="shared" si="29"/>
        <v>#REF!</v>
      </c>
      <c r="F66" s="123" t="e">
        <f t="shared" si="29"/>
        <v>#REF!</v>
      </c>
      <c r="G66" s="123" t="e">
        <f t="shared" si="29"/>
        <v>#REF!</v>
      </c>
      <c r="H66" s="123" t="e">
        <f t="shared" si="29"/>
        <v>#REF!</v>
      </c>
      <c r="I66" s="123" t="e">
        <f t="shared" si="29"/>
        <v>#REF!</v>
      </c>
      <c r="J66" s="123" t="e">
        <f t="shared" si="29"/>
        <v>#REF!</v>
      </c>
      <c r="K66" s="123" t="e">
        <f t="shared" si="29"/>
        <v>#REF!</v>
      </c>
      <c r="L66" s="123" t="e">
        <f t="shared" si="29"/>
        <v>#REF!</v>
      </c>
      <c r="M66" s="123" t="e">
        <f t="shared" si="29"/>
        <v>#REF!</v>
      </c>
      <c r="N66" s="123" t="e">
        <f t="shared" si="29"/>
        <v>#REF!</v>
      </c>
      <c r="O66" s="7"/>
      <c r="P66" s="7"/>
      <c r="Q66" s="7"/>
      <c r="R66" s="7"/>
      <c r="S66" s="7"/>
      <c r="T66" s="7"/>
      <c r="U66" s="7"/>
      <c r="V66" s="7"/>
      <c r="W66" s="7"/>
      <c r="X66" s="7"/>
      <c r="Y66" s="7"/>
      <c r="Z66" s="7"/>
    </row>
    <row r="67" spans="1:26" ht="189" customHeight="1">
      <c r="A67" s="200" t="s">
        <v>206</v>
      </c>
      <c r="B67" s="201"/>
      <c r="C67" s="201"/>
      <c r="D67" s="201"/>
      <c r="E67" s="201"/>
      <c r="F67" s="201"/>
      <c r="G67" s="201"/>
      <c r="H67" s="201"/>
      <c r="I67" s="201"/>
      <c r="J67" s="202"/>
      <c r="K67" s="124"/>
      <c r="L67" s="124"/>
      <c r="M67" s="124"/>
      <c r="N67" s="124"/>
      <c r="O67" s="7"/>
      <c r="P67" s="7"/>
      <c r="Q67" s="7"/>
      <c r="R67" s="7"/>
      <c r="S67" s="7"/>
      <c r="T67" s="7"/>
      <c r="U67" s="7"/>
      <c r="V67" s="7"/>
      <c r="W67" s="7"/>
      <c r="X67" s="7"/>
      <c r="Y67" s="7"/>
      <c r="Z67" s="7"/>
    </row>
    <row r="68" spans="1:26" ht="24" customHeight="1">
      <c r="A68" s="194" t="s">
        <v>207</v>
      </c>
      <c r="B68" s="195"/>
      <c r="C68" s="195"/>
      <c r="D68" s="195"/>
      <c r="E68" s="195"/>
      <c r="F68" s="195"/>
      <c r="G68" s="195"/>
      <c r="H68" s="195"/>
      <c r="I68" s="195"/>
      <c r="J68" s="196"/>
      <c r="K68" s="124"/>
      <c r="L68" s="124"/>
      <c r="M68" s="124"/>
      <c r="N68" s="124"/>
      <c r="O68" s="7"/>
      <c r="P68" s="7"/>
      <c r="Q68" s="7"/>
      <c r="R68" s="7"/>
      <c r="S68" s="7"/>
      <c r="T68" s="7"/>
      <c r="U68" s="7"/>
      <c r="V68" s="7"/>
      <c r="W68" s="7"/>
      <c r="X68" s="7"/>
      <c r="Y68" s="7"/>
      <c r="Z68" s="7"/>
    </row>
    <row r="69" spans="1:26" ht="24" customHeight="1">
      <c r="A69" s="194" t="s">
        <v>208</v>
      </c>
      <c r="B69" s="195"/>
      <c r="C69" s="195"/>
      <c r="D69" s="195"/>
      <c r="E69" s="195"/>
      <c r="F69" s="195"/>
      <c r="G69" s="195"/>
      <c r="H69" s="195"/>
      <c r="I69" s="195"/>
      <c r="J69" s="196"/>
      <c r="K69" s="124"/>
      <c r="L69" s="124"/>
      <c r="M69" s="124"/>
      <c r="N69" s="124"/>
      <c r="O69" s="7"/>
      <c r="P69" s="7"/>
      <c r="Q69" s="7"/>
      <c r="R69" s="7"/>
      <c r="S69" s="7"/>
      <c r="T69" s="7"/>
      <c r="U69" s="7"/>
      <c r="V69" s="7"/>
      <c r="W69" s="7"/>
      <c r="X69" s="7"/>
      <c r="Y69" s="7"/>
      <c r="Z69" s="7"/>
    </row>
    <row r="70" spans="1:26" ht="27.75" customHeight="1">
      <c r="A70" s="194"/>
      <c r="B70" s="195"/>
      <c r="C70" s="195"/>
      <c r="D70" s="195"/>
      <c r="E70" s="195"/>
      <c r="F70" s="195"/>
      <c r="G70" s="195"/>
      <c r="H70" s="195"/>
      <c r="I70" s="195"/>
      <c r="J70" s="196"/>
      <c r="K70" s="124"/>
      <c r="L70" s="124"/>
      <c r="M70" s="124"/>
      <c r="N70" s="124"/>
      <c r="O70" s="7"/>
      <c r="P70" s="7"/>
      <c r="Q70" s="7"/>
      <c r="R70" s="7"/>
      <c r="S70" s="7"/>
      <c r="T70" s="7"/>
      <c r="U70" s="7"/>
      <c r="V70" s="7"/>
      <c r="W70" s="7"/>
      <c r="X70" s="7"/>
      <c r="Y70" s="7"/>
      <c r="Z70" s="7"/>
    </row>
    <row r="71" spans="1:26" ht="28.5" customHeight="1">
      <c r="A71" s="117" t="s">
        <v>175</v>
      </c>
      <c r="B71" s="110"/>
      <c r="C71" s="111" t="s">
        <v>176</v>
      </c>
      <c r="D71" s="111" t="s">
        <v>177</v>
      </c>
      <c r="E71" s="111" t="s">
        <v>178</v>
      </c>
      <c r="F71" s="111" t="s">
        <v>179</v>
      </c>
      <c r="G71" s="111" t="s">
        <v>180</v>
      </c>
      <c r="H71" s="111" t="s">
        <v>181</v>
      </c>
      <c r="I71" s="111" t="s">
        <v>182</v>
      </c>
      <c r="J71" s="111" t="s">
        <v>183</v>
      </c>
      <c r="K71" s="111" t="s">
        <v>184</v>
      </c>
      <c r="L71" s="111" t="s">
        <v>185</v>
      </c>
      <c r="M71" s="111" t="s">
        <v>186</v>
      </c>
      <c r="N71" s="111" t="s">
        <v>187</v>
      </c>
      <c r="O71" s="7"/>
      <c r="P71" s="7"/>
      <c r="Q71" s="7"/>
      <c r="R71" s="7"/>
      <c r="S71" s="7"/>
      <c r="T71" s="7"/>
      <c r="U71" s="7"/>
      <c r="V71" s="7"/>
      <c r="W71" s="7"/>
      <c r="X71" s="7"/>
      <c r="Y71" s="7"/>
      <c r="Z71" s="7"/>
    </row>
    <row r="72" spans="1:26" ht="12.75" customHeight="1">
      <c r="A72" s="125" t="s">
        <v>188</v>
      </c>
      <c r="B72" s="126" t="s">
        <v>189</v>
      </c>
      <c r="C72" s="127" t="e">
        <f t="shared" ref="C72:N72" si="30">(C51/C9)*100</f>
        <v>#REF!</v>
      </c>
      <c r="D72" s="127" t="e">
        <f t="shared" si="30"/>
        <v>#REF!</v>
      </c>
      <c r="E72" s="127" t="e">
        <f t="shared" si="30"/>
        <v>#REF!</v>
      </c>
      <c r="F72" s="127" t="e">
        <f t="shared" si="30"/>
        <v>#REF!</v>
      </c>
      <c r="G72" s="127" t="e">
        <f t="shared" si="30"/>
        <v>#REF!</v>
      </c>
      <c r="H72" s="127" t="e">
        <f t="shared" si="30"/>
        <v>#REF!</v>
      </c>
      <c r="I72" s="127" t="e">
        <f t="shared" si="30"/>
        <v>#REF!</v>
      </c>
      <c r="J72" s="127" t="e">
        <f t="shared" si="30"/>
        <v>#REF!</v>
      </c>
      <c r="K72" s="127" t="e">
        <f t="shared" si="30"/>
        <v>#REF!</v>
      </c>
      <c r="L72" s="127" t="e">
        <f t="shared" si="30"/>
        <v>#REF!</v>
      </c>
      <c r="M72" s="127" t="e">
        <f t="shared" si="30"/>
        <v>#REF!</v>
      </c>
      <c r="N72" s="127" t="e">
        <f t="shared" si="30"/>
        <v>#REF!</v>
      </c>
      <c r="O72" s="7"/>
      <c r="P72" s="7"/>
      <c r="Q72" s="7"/>
      <c r="R72" s="7"/>
      <c r="S72" s="7"/>
      <c r="T72" s="7"/>
      <c r="U72" s="7"/>
      <c r="V72" s="7"/>
      <c r="W72" s="7"/>
      <c r="X72" s="7"/>
      <c r="Y72" s="7"/>
      <c r="Z72" s="7"/>
    </row>
    <row r="73" spans="1:26" ht="12.75" customHeight="1">
      <c r="A73" s="125"/>
      <c r="B73" s="126" t="s">
        <v>190</v>
      </c>
      <c r="C73" s="127" t="e">
        <f t="shared" ref="C73:N73" si="31">(C52/C10)*100</f>
        <v>#REF!</v>
      </c>
      <c r="D73" s="127" t="e">
        <f t="shared" si="31"/>
        <v>#REF!</v>
      </c>
      <c r="E73" s="127" t="e">
        <f t="shared" si="31"/>
        <v>#REF!</v>
      </c>
      <c r="F73" s="127" t="e">
        <f t="shared" si="31"/>
        <v>#REF!</v>
      </c>
      <c r="G73" s="127" t="e">
        <f t="shared" si="31"/>
        <v>#REF!</v>
      </c>
      <c r="H73" s="127" t="e">
        <f t="shared" si="31"/>
        <v>#REF!</v>
      </c>
      <c r="I73" s="127" t="e">
        <f t="shared" si="31"/>
        <v>#REF!</v>
      </c>
      <c r="J73" s="127" t="e">
        <f t="shared" si="31"/>
        <v>#REF!</v>
      </c>
      <c r="K73" s="127" t="e">
        <f t="shared" si="31"/>
        <v>#REF!</v>
      </c>
      <c r="L73" s="127" t="e">
        <f t="shared" si="31"/>
        <v>#REF!</v>
      </c>
      <c r="M73" s="127" t="e">
        <f t="shared" si="31"/>
        <v>#REF!</v>
      </c>
      <c r="N73" s="127" t="e">
        <f t="shared" si="31"/>
        <v>#REF!</v>
      </c>
      <c r="O73" s="7"/>
      <c r="P73" s="7"/>
      <c r="Q73" s="7"/>
      <c r="R73" s="7"/>
      <c r="S73" s="7"/>
      <c r="T73" s="7"/>
      <c r="U73" s="7"/>
      <c r="V73" s="7"/>
      <c r="W73" s="7"/>
      <c r="X73" s="7"/>
      <c r="Y73" s="7"/>
      <c r="Z73" s="7"/>
    </row>
    <row r="74" spans="1:26" ht="12.75" customHeight="1">
      <c r="A74" s="125"/>
      <c r="B74" s="126" t="s">
        <v>191</v>
      </c>
      <c r="C74" s="127" t="e">
        <f t="shared" ref="C74:N74" si="32">(C53/C11)*100</f>
        <v>#REF!</v>
      </c>
      <c r="D74" s="127" t="e">
        <f t="shared" si="32"/>
        <v>#REF!</v>
      </c>
      <c r="E74" s="127" t="e">
        <f t="shared" si="32"/>
        <v>#REF!</v>
      </c>
      <c r="F74" s="127" t="e">
        <f t="shared" si="32"/>
        <v>#REF!</v>
      </c>
      <c r="G74" s="127" t="e">
        <f t="shared" si="32"/>
        <v>#REF!</v>
      </c>
      <c r="H74" s="127" t="e">
        <f t="shared" si="32"/>
        <v>#REF!</v>
      </c>
      <c r="I74" s="127" t="e">
        <f t="shared" si="32"/>
        <v>#REF!</v>
      </c>
      <c r="J74" s="127" t="e">
        <f t="shared" si="32"/>
        <v>#REF!</v>
      </c>
      <c r="K74" s="127" t="e">
        <f t="shared" si="32"/>
        <v>#REF!</v>
      </c>
      <c r="L74" s="127" t="e">
        <f t="shared" si="32"/>
        <v>#REF!</v>
      </c>
      <c r="M74" s="127" t="e">
        <f t="shared" si="32"/>
        <v>#REF!</v>
      </c>
      <c r="N74" s="127" t="e">
        <f t="shared" si="32"/>
        <v>#REF!</v>
      </c>
      <c r="O74" s="7"/>
      <c r="P74" s="7"/>
      <c r="Q74" s="7"/>
      <c r="R74" s="7"/>
      <c r="S74" s="7"/>
      <c r="T74" s="7"/>
      <c r="U74" s="7"/>
      <c r="V74" s="7"/>
      <c r="W74" s="7"/>
      <c r="X74" s="7"/>
      <c r="Y74" s="7"/>
      <c r="Z74" s="7"/>
    </row>
    <row r="75" spans="1:26" ht="12.75" customHeight="1">
      <c r="A75" s="125"/>
      <c r="B75" s="126" t="s">
        <v>192</v>
      </c>
      <c r="C75" s="127" t="e">
        <f t="shared" ref="C75:N75" si="33">(C54/C12)*100</f>
        <v>#REF!</v>
      </c>
      <c r="D75" s="127" t="e">
        <f t="shared" si="33"/>
        <v>#REF!</v>
      </c>
      <c r="E75" s="127" t="e">
        <f t="shared" si="33"/>
        <v>#REF!</v>
      </c>
      <c r="F75" s="127" t="e">
        <f t="shared" si="33"/>
        <v>#REF!</v>
      </c>
      <c r="G75" s="127" t="e">
        <f t="shared" si="33"/>
        <v>#REF!</v>
      </c>
      <c r="H75" s="127" t="e">
        <f t="shared" si="33"/>
        <v>#REF!</v>
      </c>
      <c r="I75" s="127" t="e">
        <f t="shared" si="33"/>
        <v>#REF!</v>
      </c>
      <c r="J75" s="127" t="e">
        <f t="shared" si="33"/>
        <v>#REF!</v>
      </c>
      <c r="K75" s="127" t="e">
        <f t="shared" si="33"/>
        <v>#REF!</v>
      </c>
      <c r="L75" s="127" t="e">
        <f t="shared" si="33"/>
        <v>#REF!</v>
      </c>
      <c r="M75" s="127" t="e">
        <f t="shared" si="33"/>
        <v>#REF!</v>
      </c>
      <c r="N75" s="127" t="e">
        <f t="shared" si="33"/>
        <v>#REF!</v>
      </c>
      <c r="O75" s="7"/>
      <c r="P75" s="7"/>
      <c r="Q75" s="7"/>
      <c r="R75" s="7"/>
      <c r="S75" s="7"/>
      <c r="T75" s="7"/>
      <c r="U75" s="7"/>
      <c r="V75" s="7"/>
      <c r="W75" s="7"/>
      <c r="X75" s="7"/>
      <c r="Y75" s="7"/>
      <c r="Z75" s="7"/>
    </row>
    <row r="76" spans="1:26" ht="12.75" customHeight="1">
      <c r="A76" s="125" t="s">
        <v>193</v>
      </c>
      <c r="B76" s="126" t="s">
        <v>189</v>
      </c>
      <c r="C76" s="127" t="e">
        <f t="shared" ref="C76:N76" si="34">(C55/C13)*100</f>
        <v>#REF!</v>
      </c>
      <c r="D76" s="127" t="e">
        <f t="shared" si="34"/>
        <v>#REF!</v>
      </c>
      <c r="E76" s="127" t="e">
        <f t="shared" si="34"/>
        <v>#REF!</v>
      </c>
      <c r="F76" s="127" t="e">
        <f t="shared" si="34"/>
        <v>#REF!</v>
      </c>
      <c r="G76" s="127" t="e">
        <f t="shared" si="34"/>
        <v>#REF!</v>
      </c>
      <c r="H76" s="127" t="e">
        <f t="shared" si="34"/>
        <v>#REF!</v>
      </c>
      <c r="I76" s="127" t="e">
        <f t="shared" si="34"/>
        <v>#REF!</v>
      </c>
      <c r="J76" s="127" t="e">
        <f t="shared" si="34"/>
        <v>#REF!</v>
      </c>
      <c r="K76" s="127" t="e">
        <f t="shared" si="34"/>
        <v>#REF!</v>
      </c>
      <c r="L76" s="127" t="e">
        <f t="shared" si="34"/>
        <v>#REF!</v>
      </c>
      <c r="M76" s="127" t="e">
        <f t="shared" si="34"/>
        <v>#REF!</v>
      </c>
      <c r="N76" s="127" t="e">
        <f t="shared" si="34"/>
        <v>#REF!</v>
      </c>
      <c r="O76" s="7"/>
      <c r="P76" s="7"/>
      <c r="Q76" s="7"/>
      <c r="R76" s="7"/>
      <c r="S76" s="7"/>
      <c r="T76" s="7"/>
      <c r="U76" s="7"/>
      <c r="V76" s="7"/>
      <c r="W76" s="7"/>
      <c r="X76" s="7"/>
      <c r="Y76" s="7"/>
      <c r="Z76" s="7"/>
    </row>
    <row r="77" spans="1:26" ht="12.75" customHeight="1">
      <c r="A77" s="125"/>
      <c r="B77" s="126" t="s">
        <v>190</v>
      </c>
      <c r="C77" s="127" t="e">
        <f t="shared" ref="C77:N77" si="35">(C56/C14)*100</f>
        <v>#REF!</v>
      </c>
      <c r="D77" s="127" t="e">
        <f t="shared" si="35"/>
        <v>#REF!</v>
      </c>
      <c r="E77" s="127" t="e">
        <f t="shared" si="35"/>
        <v>#REF!</v>
      </c>
      <c r="F77" s="127" t="e">
        <f t="shared" si="35"/>
        <v>#REF!</v>
      </c>
      <c r="G77" s="127" t="e">
        <f t="shared" si="35"/>
        <v>#REF!</v>
      </c>
      <c r="H77" s="127" t="e">
        <f t="shared" si="35"/>
        <v>#REF!</v>
      </c>
      <c r="I77" s="127" t="e">
        <f t="shared" si="35"/>
        <v>#REF!</v>
      </c>
      <c r="J77" s="127" t="e">
        <f t="shared" si="35"/>
        <v>#REF!</v>
      </c>
      <c r="K77" s="127" t="e">
        <f t="shared" si="35"/>
        <v>#REF!</v>
      </c>
      <c r="L77" s="127" t="e">
        <f t="shared" si="35"/>
        <v>#REF!</v>
      </c>
      <c r="M77" s="127" t="e">
        <f t="shared" si="35"/>
        <v>#REF!</v>
      </c>
      <c r="N77" s="127" t="e">
        <f t="shared" si="35"/>
        <v>#REF!</v>
      </c>
      <c r="O77" s="7"/>
      <c r="P77" s="7"/>
      <c r="Q77" s="7"/>
      <c r="R77" s="7"/>
      <c r="S77" s="7"/>
      <c r="T77" s="7"/>
      <c r="U77" s="7"/>
      <c r="V77" s="7"/>
      <c r="W77" s="7"/>
      <c r="X77" s="7"/>
      <c r="Y77" s="7"/>
      <c r="Z77" s="7"/>
    </row>
    <row r="78" spans="1:26" ht="12.75" customHeight="1">
      <c r="A78" s="125"/>
      <c r="B78" s="126" t="s">
        <v>191</v>
      </c>
      <c r="C78" s="127" t="e">
        <f t="shared" ref="C78:N78" si="36">(C57/C15)*100</f>
        <v>#REF!</v>
      </c>
      <c r="D78" s="127" t="e">
        <f t="shared" si="36"/>
        <v>#REF!</v>
      </c>
      <c r="E78" s="127" t="e">
        <f t="shared" si="36"/>
        <v>#REF!</v>
      </c>
      <c r="F78" s="127" t="e">
        <f t="shared" si="36"/>
        <v>#REF!</v>
      </c>
      <c r="G78" s="127" t="e">
        <f t="shared" si="36"/>
        <v>#REF!</v>
      </c>
      <c r="H78" s="127" t="e">
        <f t="shared" si="36"/>
        <v>#REF!</v>
      </c>
      <c r="I78" s="127" t="e">
        <f t="shared" si="36"/>
        <v>#REF!</v>
      </c>
      <c r="J78" s="127" t="e">
        <f t="shared" si="36"/>
        <v>#REF!</v>
      </c>
      <c r="K78" s="127" t="e">
        <f t="shared" si="36"/>
        <v>#REF!</v>
      </c>
      <c r="L78" s="127" t="e">
        <f t="shared" si="36"/>
        <v>#REF!</v>
      </c>
      <c r="M78" s="127" t="e">
        <f t="shared" si="36"/>
        <v>#REF!</v>
      </c>
      <c r="N78" s="127" t="e">
        <f t="shared" si="36"/>
        <v>#REF!</v>
      </c>
      <c r="O78" s="7"/>
      <c r="P78" s="7"/>
      <c r="Q78" s="7"/>
      <c r="R78" s="7"/>
      <c r="S78" s="7"/>
      <c r="T78" s="7"/>
      <c r="U78" s="7"/>
      <c r="V78" s="7"/>
      <c r="W78" s="7"/>
      <c r="X78" s="7"/>
      <c r="Y78" s="7"/>
      <c r="Z78" s="7"/>
    </row>
    <row r="79" spans="1:26" ht="12.75" customHeight="1">
      <c r="A79" s="125"/>
      <c r="B79" s="126" t="s">
        <v>192</v>
      </c>
      <c r="C79" s="127" t="e">
        <f t="shared" ref="C79:N79" si="37">(C58/C16)*100</f>
        <v>#REF!</v>
      </c>
      <c r="D79" s="127" t="e">
        <f t="shared" si="37"/>
        <v>#REF!</v>
      </c>
      <c r="E79" s="127" t="e">
        <f t="shared" si="37"/>
        <v>#REF!</v>
      </c>
      <c r="F79" s="127" t="e">
        <f t="shared" si="37"/>
        <v>#REF!</v>
      </c>
      <c r="G79" s="127" t="e">
        <f t="shared" si="37"/>
        <v>#REF!</v>
      </c>
      <c r="H79" s="127" t="e">
        <f t="shared" si="37"/>
        <v>#REF!</v>
      </c>
      <c r="I79" s="127" t="e">
        <f t="shared" si="37"/>
        <v>#REF!</v>
      </c>
      <c r="J79" s="127" t="e">
        <f t="shared" si="37"/>
        <v>#REF!</v>
      </c>
      <c r="K79" s="127" t="e">
        <f t="shared" si="37"/>
        <v>#REF!</v>
      </c>
      <c r="L79" s="127" t="e">
        <f t="shared" si="37"/>
        <v>#REF!</v>
      </c>
      <c r="M79" s="127" t="e">
        <f t="shared" si="37"/>
        <v>#REF!</v>
      </c>
      <c r="N79" s="127" t="e">
        <f t="shared" si="37"/>
        <v>#REF!</v>
      </c>
      <c r="O79" s="7"/>
      <c r="P79" s="7"/>
      <c r="Q79" s="7"/>
      <c r="R79" s="7"/>
      <c r="S79" s="7"/>
      <c r="T79" s="7"/>
      <c r="U79" s="7"/>
      <c r="V79" s="7"/>
      <c r="W79" s="7"/>
      <c r="X79" s="7"/>
      <c r="Y79" s="7"/>
      <c r="Z79" s="7"/>
    </row>
    <row r="80" spans="1:26" ht="12.75" customHeight="1">
      <c r="A80" s="125" t="s">
        <v>194</v>
      </c>
      <c r="B80" s="126" t="s">
        <v>189</v>
      </c>
      <c r="C80" s="127" t="e">
        <f t="shared" ref="C80:N80" si="38">(C59/C17)*100</f>
        <v>#REF!</v>
      </c>
      <c r="D80" s="127" t="e">
        <f t="shared" si="38"/>
        <v>#REF!</v>
      </c>
      <c r="E80" s="127" t="e">
        <f t="shared" si="38"/>
        <v>#REF!</v>
      </c>
      <c r="F80" s="127" t="e">
        <f t="shared" si="38"/>
        <v>#REF!</v>
      </c>
      <c r="G80" s="127" t="e">
        <f t="shared" si="38"/>
        <v>#REF!</v>
      </c>
      <c r="H80" s="127" t="e">
        <f t="shared" si="38"/>
        <v>#REF!</v>
      </c>
      <c r="I80" s="127" t="e">
        <f t="shared" si="38"/>
        <v>#REF!</v>
      </c>
      <c r="J80" s="127" t="e">
        <f t="shared" si="38"/>
        <v>#REF!</v>
      </c>
      <c r="K80" s="127" t="e">
        <f t="shared" si="38"/>
        <v>#REF!</v>
      </c>
      <c r="L80" s="127" t="e">
        <f t="shared" si="38"/>
        <v>#REF!</v>
      </c>
      <c r="M80" s="127" t="e">
        <f t="shared" si="38"/>
        <v>#REF!</v>
      </c>
      <c r="N80" s="127" t="e">
        <f t="shared" si="38"/>
        <v>#REF!</v>
      </c>
      <c r="O80" s="7"/>
      <c r="P80" s="7"/>
      <c r="Q80" s="7"/>
      <c r="R80" s="7"/>
      <c r="S80" s="7"/>
      <c r="T80" s="7"/>
      <c r="U80" s="7"/>
      <c r="V80" s="7"/>
      <c r="W80" s="7"/>
      <c r="X80" s="7"/>
      <c r="Y80" s="7"/>
      <c r="Z80" s="7"/>
    </row>
    <row r="81" spans="1:26" ht="12.75" customHeight="1">
      <c r="A81" s="125"/>
      <c r="B81" s="126" t="s">
        <v>190</v>
      </c>
      <c r="C81" s="127" t="e">
        <f t="shared" ref="C81:N81" si="39">(C60/C18)*100</f>
        <v>#REF!</v>
      </c>
      <c r="D81" s="127" t="e">
        <f t="shared" si="39"/>
        <v>#REF!</v>
      </c>
      <c r="E81" s="127" t="e">
        <f t="shared" si="39"/>
        <v>#REF!</v>
      </c>
      <c r="F81" s="127" t="e">
        <f t="shared" si="39"/>
        <v>#REF!</v>
      </c>
      <c r="G81" s="127" t="e">
        <f t="shared" si="39"/>
        <v>#REF!</v>
      </c>
      <c r="H81" s="127" t="e">
        <f t="shared" si="39"/>
        <v>#REF!</v>
      </c>
      <c r="I81" s="127" t="e">
        <f t="shared" si="39"/>
        <v>#REF!</v>
      </c>
      <c r="J81" s="127" t="e">
        <f t="shared" si="39"/>
        <v>#REF!</v>
      </c>
      <c r="K81" s="127" t="e">
        <f t="shared" si="39"/>
        <v>#REF!</v>
      </c>
      <c r="L81" s="127" t="e">
        <f t="shared" si="39"/>
        <v>#REF!</v>
      </c>
      <c r="M81" s="127" t="e">
        <f t="shared" si="39"/>
        <v>#REF!</v>
      </c>
      <c r="N81" s="127" t="e">
        <f t="shared" si="39"/>
        <v>#REF!</v>
      </c>
      <c r="O81" s="7"/>
      <c r="P81" s="7"/>
      <c r="Q81" s="7"/>
      <c r="R81" s="7"/>
      <c r="S81" s="7"/>
      <c r="T81" s="7"/>
      <c r="U81" s="7"/>
      <c r="V81" s="7"/>
      <c r="W81" s="7"/>
      <c r="X81" s="7"/>
      <c r="Y81" s="7"/>
      <c r="Z81" s="7"/>
    </row>
    <row r="82" spans="1:26" ht="12.75" customHeight="1">
      <c r="A82" s="125"/>
      <c r="B82" s="126" t="s">
        <v>191</v>
      </c>
      <c r="C82" s="127" t="e">
        <f t="shared" ref="C82:N82" si="40">(C61/C19)*100</f>
        <v>#REF!</v>
      </c>
      <c r="D82" s="127" t="e">
        <f t="shared" si="40"/>
        <v>#REF!</v>
      </c>
      <c r="E82" s="127" t="e">
        <f t="shared" si="40"/>
        <v>#REF!</v>
      </c>
      <c r="F82" s="127" t="e">
        <f t="shared" si="40"/>
        <v>#REF!</v>
      </c>
      <c r="G82" s="127" t="e">
        <f t="shared" si="40"/>
        <v>#REF!</v>
      </c>
      <c r="H82" s="127" t="e">
        <f t="shared" si="40"/>
        <v>#REF!</v>
      </c>
      <c r="I82" s="127" t="e">
        <f t="shared" si="40"/>
        <v>#REF!</v>
      </c>
      <c r="J82" s="127" t="e">
        <f t="shared" si="40"/>
        <v>#REF!</v>
      </c>
      <c r="K82" s="127" t="e">
        <f t="shared" si="40"/>
        <v>#REF!</v>
      </c>
      <c r="L82" s="127" t="e">
        <f t="shared" si="40"/>
        <v>#REF!</v>
      </c>
      <c r="M82" s="127" t="e">
        <f t="shared" si="40"/>
        <v>#REF!</v>
      </c>
      <c r="N82" s="127" t="e">
        <f t="shared" si="40"/>
        <v>#REF!</v>
      </c>
      <c r="O82" s="7"/>
      <c r="P82" s="7"/>
      <c r="Q82" s="7"/>
      <c r="R82" s="7"/>
      <c r="S82" s="7"/>
      <c r="T82" s="7"/>
      <c r="U82" s="7"/>
      <c r="V82" s="7"/>
      <c r="W82" s="7"/>
      <c r="X82" s="7"/>
      <c r="Y82" s="7"/>
      <c r="Z82" s="7"/>
    </row>
    <row r="83" spans="1:26" ht="12.75" customHeight="1">
      <c r="A83" s="125"/>
      <c r="B83" s="126" t="s">
        <v>192</v>
      </c>
      <c r="C83" s="127" t="e">
        <f t="shared" ref="C83:N83" si="41">(C62/C20)*100</f>
        <v>#REF!</v>
      </c>
      <c r="D83" s="127" t="e">
        <f t="shared" si="41"/>
        <v>#REF!</v>
      </c>
      <c r="E83" s="127" t="e">
        <f t="shared" si="41"/>
        <v>#REF!</v>
      </c>
      <c r="F83" s="127" t="e">
        <f t="shared" si="41"/>
        <v>#REF!</v>
      </c>
      <c r="G83" s="127" t="e">
        <f t="shared" si="41"/>
        <v>#REF!</v>
      </c>
      <c r="H83" s="127" t="e">
        <f t="shared" si="41"/>
        <v>#REF!</v>
      </c>
      <c r="I83" s="127" t="e">
        <f t="shared" si="41"/>
        <v>#REF!</v>
      </c>
      <c r="J83" s="127" t="e">
        <f t="shared" si="41"/>
        <v>#REF!</v>
      </c>
      <c r="K83" s="127" t="e">
        <f t="shared" si="41"/>
        <v>#REF!</v>
      </c>
      <c r="L83" s="127" t="e">
        <f t="shared" si="41"/>
        <v>#REF!</v>
      </c>
      <c r="M83" s="127" t="e">
        <f t="shared" si="41"/>
        <v>#REF!</v>
      </c>
      <c r="N83" s="127" t="e">
        <f t="shared" si="41"/>
        <v>#REF!</v>
      </c>
      <c r="O83" s="7"/>
      <c r="P83" s="7"/>
      <c r="Q83" s="7"/>
      <c r="R83" s="7"/>
      <c r="S83" s="7"/>
      <c r="T83" s="7"/>
      <c r="U83" s="7"/>
      <c r="V83" s="7"/>
      <c r="W83" s="7"/>
      <c r="X83" s="7"/>
      <c r="Y83" s="7"/>
      <c r="Z83" s="7"/>
    </row>
    <row r="84" spans="1:26" ht="12.75" customHeight="1">
      <c r="A84" s="125" t="s">
        <v>175</v>
      </c>
      <c r="B84" s="126" t="s">
        <v>189</v>
      </c>
      <c r="C84" s="127" t="e">
        <f t="shared" ref="C84:N84" si="42">(C63/C21)*100</f>
        <v>#REF!</v>
      </c>
      <c r="D84" s="127" t="e">
        <f t="shared" si="42"/>
        <v>#REF!</v>
      </c>
      <c r="E84" s="127" t="e">
        <f t="shared" si="42"/>
        <v>#REF!</v>
      </c>
      <c r="F84" s="127" t="e">
        <f t="shared" si="42"/>
        <v>#REF!</v>
      </c>
      <c r="G84" s="127" t="e">
        <f t="shared" si="42"/>
        <v>#REF!</v>
      </c>
      <c r="H84" s="127" t="e">
        <f t="shared" si="42"/>
        <v>#REF!</v>
      </c>
      <c r="I84" s="127" t="e">
        <f t="shared" si="42"/>
        <v>#REF!</v>
      </c>
      <c r="J84" s="127" t="e">
        <f t="shared" si="42"/>
        <v>#REF!</v>
      </c>
      <c r="K84" s="127" t="e">
        <f t="shared" si="42"/>
        <v>#REF!</v>
      </c>
      <c r="L84" s="127" t="e">
        <f t="shared" si="42"/>
        <v>#REF!</v>
      </c>
      <c r="M84" s="127" t="e">
        <f t="shared" si="42"/>
        <v>#REF!</v>
      </c>
      <c r="N84" s="127" t="e">
        <f t="shared" si="42"/>
        <v>#REF!</v>
      </c>
      <c r="O84" s="7"/>
      <c r="P84" s="7"/>
      <c r="Q84" s="7"/>
      <c r="R84" s="7"/>
      <c r="S84" s="7"/>
      <c r="T84" s="7"/>
      <c r="U84" s="7"/>
      <c r="V84" s="7"/>
      <c r="W84" s="7"/>
      <c r="X84" s="7"/>
      <c r="Y84" s="7"/>
      <c r="Z84" s="7"/>
    </row>
    <row r="85" spans="1:26" ht="12.75" customHeight="1">
      <c r="A85" s="125"/>
      <c r="B85" s="126" t="s">
        <v>190</v>
      </c>
      <c r="C85" s="127" t="e">
        <f t="shared" ref="C85:N85" si="43">(C64/C22)*100</f>
        <v>#REF!</v>
      </c>
      <c r="D85" s="127" t="e">
        <f t="shared" si="43"/>
        <v>#REF!</v>
      </c>
      <c r="E85" s="127" t="e">
        <f t="shared" si="43"/>
        <v>#REF!</v>
      </c>
      <c r="F85" s="127" t="e">
        <f t="shared" si="43"/>
        <v>#REF!</v>
      </c>
      <c r="G85" s="127" t="e">
        <f t="shared" si="43"/>
        <v>#REF!</v>
      </c>
      <c r="H85" s="127" t="e">
        <f t="shared" si="43"/>
        <v>#REF!</v>
      </c>
      <c r="I85" s="127" t="e">
        <f t="shared" si="43"/>
        <v>#REF!</v>
      </c>
      <c r="J85" s="127" t="e">
        <f t="shared" si="43"/>
        <v>#REF!</v>
      </c>
      <c r="K85" s="127" t="e">
        <f t="shared" si="43"/>
        <v>#REF!</v>
      </c>
      <c r="L85" s="127" t="e">
        <f t="shared" si="43"/>
        <v>#REF!</v>
      </c>
      <c r="M85" s="127" t="e">
        <f t="shared" si="43"/>
        <v>#REF!</v>
      </c>
      <c r="N85" s="127" t="e">
        <f t="shared" si="43"/>
        <v>#REF!</v>
      </c>
      <c r="O85" s="7"/>
      <c r="P85" s="7"/>
      <c r="Q85" s="7"/>
      <c r="R85" s="7"/>
      <c r="S85" s="7"/>
      <c r="T85" s="7"/>
      <c r="U85" s="7"/>
      <c r="V85" s="7"/>
      <c r="W85" s="7"/>
      <c r="X85" s="7"/>
      <c r="Y85" s="7"/>
      <c r="Z85" s="7"/>
    </row>
    <row r="86" spans="1:26" ht="12.75" customHeight="1">
      <c r="A86" s="125"/>
      <c r="B86" s="128" t="s">
        <v>191</v>
      </c>
      <c r="C86" s="127" t="e">
        <f t="shared" ref="C86:N86" si="44">(C65/C23)*100</f>
        <v>#REF!</v>
      </c>
      <c r="D86" s="127" t="e">
        <f t="shared" si="44"/>
        <v>#REF!</v>
      </c>
      <c r="E86" s="127" t="e">
        <f t="shared" si="44"/>
        <v>#REF!</v>
      </c>
      <c r="F86" s="127" t="e">
        <f t="shared" si="44"/>
        <v>#REF!</v>
      </c>
      <c r="G86" s="127" t="e">
        <f t="shared" si="44"/>
        <v>#REF!</v>
      </c>
      <c r="H86" s="127" t="e">
        <f t="shared" si="44"/>
        <v>#REF!</v>
      </c>
      <c r="I86" s="127" t="e">
        <f t="shared" si="44"/>
        <v>#REF!</v>
      </c>
      <c r="J86" s="127" t="e">
        <f t="shared" si="44"/>
        <v>#REF!</v>
      </c>
      <c r="K86" s="127" t="e">
        <f t="shared" si="44"/>
        <v>#REF!</v>
      </c>
      <c r="L86" s="127" t="e">
        <f t="shared" si="44"/>
        <v>#REF!</v>
      </c>
      <c r="M86" s="127" t="e">
        <f t="shared" si="44"/>
        <v>#REF!</v>
      </c>
      <c r="N86" s="127" t="e">
        <f t="shared" si="44"/>
        <v>#REF!</v>
      </c>
      <c r="O86" s="7"/>
      <c r="P86" s="7"/>
      <c r="Q86" s="7"/>
      <c r="R86" s="7"/>
      <c r="S86" s="7"/>
      <c r="T86" s="7"/>
      <c r="U86" s="7"/>
      <c r="V86" s="7"/>
      <c r="W86" s="7"/>
      <c r="X86" s="7"/>
      <c r="Y86" s="7"/>
      <c r="Z86" s="7"/>
    </row>
    <row r="87" spans="1:26" ht="12.75" customHeight="1">
      <c r="A87" s="125"/>
      <c r="B87" s="128" t="s">
        <v>192</v>
      </c>
      <c r="C87" s="127" t="e">
        <f t="shared" ref="C87:N87" si="45">(C66/C24)*100</f>
        <v>#REF!</v>
      </c>
      <c r="D87" s="127" t="e">
        <f t="shared" si="45"/>
        <v>#REF!</v>
      </c>
      <c r="E87" s="127" t="e">
        <f t="shared" si="45"/>
        <v>#REF!</v>
      </c>
      <c r="F87" s="127" t="e">
        <f t="shared" si="45"/>
        <v>#REF!</v>
      </c>
      <c r="G87" s="127" t="e">
        <f t="shared" si="45"/>
        <v>#REF!</v>
      </c>
      <c r="H87" s="127" t="e">
        <f t="shared" si="45"/>
        <v>#REF!</v>
      </c>
      <c r="I87" s="127" t="e">
        <f t="shared" si="45"/>
        <v>#REF!</v>
      </c>
      <c r="J87" s="127" t="e">
        <f t="shared" si="45"/>
        <v>#REF!</v>
      </c>
      <c r="K87" s="127" t="e">
        <f t="shared" si="45"/>
        <v>#REF!</v>
      </c>
      <c r="L87" s="127" t="e">
        <f t="shared" si="45"/>
        <v>#REF!</v>
      </c>
      <c r="M87" s="127" t="e">
        <f t="shared" si="45"/>
        <v>#REF!</v>
      </c>
      <c r="N87" s="127" t="e">
        <f t="shared" si="45"/>
        <v>#REF!</v>
      </c>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34" t="s">
        <v>209</v>
      </c>
      <c r="B120" s="129" t="s">
        <v>176</v>
      </c>
      <c r="C120" s="129" t="s">
        <v>177</v>
      </c>
      <c r="D120" s="129" t="s">
        <v>178</v>
      </c>
      <c r="E120" s="129" t="s">
        <v>179</v>
      </c>
      <c r="F120" s="129" t="s">
        <v>180</v>
      </c>
      <c r="G120" s="129" t="s">
        <v>181</v>
      </c>
      <c r="H120" s="129" t="s">
        <v>182</v>
      </c>
      <c r="I120" s="129" t="s">
        <v>183</v>
      </c>
      <c r="J120" s="129" t="s">
        <v>184</v>
      </c>
      <c r="K120" s="129" t="s">
        <v>185</v>
      </c>
      <c r="L120" s="129" t="s">
        <v>186</v>
      </c>
      <c r="M120" s="129" t="s">
        <v>187</v>
      </c>
      <c r="N120" s="7"/>
      <c r="O120" s="7"/>
      <c r="P120" s="7"/>
      <c r="Q120" s="7"/>
      <c r="R120" s="7"/>
      <c r="S120" s="7"/>
      <c r="T120" s="7"/>
      <c r="U120" s="7"/>
      <c r="V120" s="7"/>
      <c r="W120" s="7"/>
      <c r="X120" s="7"/>
      <c r="Y120" s="7"/>
      <c r="Z120" s="7"/>
    </row>
    <row r="121" spans="1:26" ht="12.75" customHeight="1">
      <c r="A121" s="130" t="s">
        <v>210</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c r="A122" s="130" t="s">
        <v>211</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c r="A123" s="130" t="s">
        <v>212</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c r="A124" s="131" t="s">
        <v>189</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c r="A125" s="132" t="s">
        <v>213</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Z1000"/>
  <sheetViews>
    <sheetView showGridLines="0" workbookViewId="0"/>
  </sheetViews>
  <sheetFormatPr baseColWidth="10" defaultColWidth="14.5" defaultRowHeight="15" customHeight="1" x14ac:dyDescent="0"/>
  <cols>
    <col min="1" max="1" width="68.83203125" customWidth="1"/>
    <col min="2" max="2" width="15.5" customWidth="1"/>
    <col min="3" max="14" width="14" customWidth="1"/>
    <col min="15" max="26" width="8.6640625" customWidth="1"/>
  </cols>
  <sheetData>
    <row r="1" spans="1:26" ht="27.75" customHeight="1">
      <c r="A1" s="203" t="s">
        <v>214</v>
      </c>
      <c r="B1" s="180"/>
      <c r="C1" s="180"/>
      <c r="D1" s="180"/>
      <c r="E1" s="180"/>
      <c r="F1" s="180"/>
      <c r="G1" s="180"/>
      <c r="H1" s="180"/>
      <c r="I1" s="180"/>
      <c r="J1" s="180"/>
      <c r="K1" s="181"/>
      <c r="L1" s="133"/>
      <c r="M1" s="133"/>
      <c r="N1" s="133"/>
      <c r="O1" s="133"/>
      <c r="P1" s="133"/>
      <c r="Q1" s="133"/>
      <c r="R1" s="133"/>
      <c r="S1" s="133"/>
      <c r="T1" s="133"/>
      <c r="U1" s="133"/>
      <c r="V1" s="133"/>
      <c r="W1" s="133"/>
      <c r="X1" s="133"/>
      <c r="Y1" s="133"/>
      <c r="Z1" s="133"/>
    </row>
    <row r="2" spans="1:26" ht="36.75" customHeight="1">
      <c r="A2" s="182"/>
      <c r="B2" s="183"/>
      <c r="C2" s="183"/>
      <c r="D2" s="183"/>
      <c r="E2" s="183"/>
      <c r="F2" s="183"/>
      <c r="G2" s="183"/>
      <c r="H2" s="183"/>
      <c r="I2" s="183"/>
      <c r="J2" s="183"/>
      <c r="K2" s="184"/>
      <c r="L2" s="133"/>
      <c r="M2" s="133"/>
      <c r="N2" s="133"/>
      <c r="O2" s="133"/>
      <c r="P2" s="133"/>
      <c r="Q2" s="133"/>
      <c r="R2" s="133"/>
      <c r="S2" s="133"/>
      <c r="T2" s="133"/>
      <c r="U2" s="133"/>
      <c r="V2" s="133"/>
      <c r="W2" s="133"/>
      <c r="X2" s="133"/>
      <c r="Y2" s="133"/>
      <c r="Z2" s="133"/>
    </row>
    <row r="3" spans="1:26" ht="13.5" customHeight="1">
      <c r="A3" s="134" t="s">
        <v>215</v>
      </c>
      <c r="B3" s="134"/>
      <c r="C3" s="135"/>
      <c r="D3" s="135"/>
      <c r="E3" s="135"/>
      <c r="F3" s="135"/>
      <c r="G3" s="104"/>
      <c r="H3" s="104"/>
      <c r="I3" s="104"/>
      <c r="J3" s="104"/>
      <c r="K3" s="104"/>
      <c r="L3" s="104"/>
      <c r="M3" s="104"/>
      <c r="N3" s="104"/>
      <c r="O3" s="104"/>
      <c r="P3" s="104"/>
      <c r="Q3" s="104"/>
      <c r="R3" s="104"/>
      <c r="S3" s="104"/>
      <c r="T3" s="104"/>
      <c r="U3" s="104"/>
      <c r="V3" s="104"/>
      <c r="W3" s="104"/>
      <c r="X3" s="104"/>
      <c r="Y3" s="104"/>
      <c r="Z3" s="104"/>
    </row>
    <row r="4" spans="1:26" ht="13.5" customHeight="1">
      <c r="A4" s="104" t="s">
        <v>216</v>
      </c>
      <c r="B4" s="104"/>
      <c r="C4" s="135"/>
      <c r="D4" s="135"/>
      <c r="E4" s="135"/>
      <c r="F4" s="135"/>
      <c r="G4" s="104"/>
      <c r="H4" s="104"/>
      <c r="I4" s="104"/>
      <c r="J4" s="104"/>
      <c r="K4" s="104"/>
      <c r="L4" s="104"/>
      <c r="M4" s="104"/>
      <c r="N4" s="104"/>
      <c r="O4" s="104"/>
      <c r="P4" s="104"/>
      <c r="Q4" s="104"/>
      <c r="R4" s="104"/>
      <c r="S4" s="104"/>
      <c r="T4" s="104"/>
      <c r="U4" s="104"/>
      <c r="V4" s="104"/>
      <c r="W4" s="104"/>
      <c r="X4" s="104"/>
      <c r="Y4" s="104"/>
      <c r="Z4" s="104"/>
    </row>
    <row r="5" spans="1:26" ht="41.25" customHeight="1">
      <c r="A5" s="204" t="s">
        <v>217</v>
      </c>
      <c r="B5" s="171"/>
      <c r="C5" s="171"/>
      <c r="D5" s="171"/>
      <c r="E5" s="171"/>
      <c r="F5" s="171"/>
      <c r="G5" s="171"/>
      <c r="H5" s="171"/>
      <c r="I5" s="171"/>
      <c r="J5" s="171"/>
      <c r="K5" s="171"/>
      <c r="L5" s="172"/>
      <c r="M5" s="116"/>
      <c r="N5" s="116"/>
      <c r="O5" s="116"/>
      <c r="P5" s="116"/>
      <c r="Q5" s="116"/>
      <c r="R5" s="116"/>
      <c r="S5" s="116"/>
      <c r="T5" s="116"/>
      <c r="U5" s="116"/>
      <c r="V5" s="116"/>
      <c r="W5" s="116"/>
      <c r="X5" s="116"/>
      <c r="Y5" s="116"/>
      <c r="Z5" s="116"/>
    </row>
    <row r="6" spans="1:26" ht="13.5" customHeight="1">
      <c r="A6" s="134" t="s">
        <v>218</v>
      </c>
      <c r="B6" s="134"/>
      <c r="C6" s="135"/>
      <c r="D6" s="135"/>
      <c r="E6" s="135"/>
      <c r="F6" s="135"/>
      <c r="G6" s="104"/>
      <c r="H6" s="104"/>
      <c r="I6" s="104"/>
      <c r="J6" s="104"/>
      <c r="K6" s="104"/>
      <c r="L6" s="104"/>
      <c r="M6" s="104"/>
      <c r="N6" s="104"/>
      <c r="O6" s="104"/>
      <c r="P6" s="104"/>
      <c r="Q6" s="104"/>
      <c r="R6" s="104"/>
      <c r="S6" s="104"/>
      <c r="T6" s="104"/>
      <c r="U6" s="104"/>
      <c r="V6" s="104"/>
      <c r="W6" s="104"/>
      <c r="X6" s="104"/>
      <c r="Y6" s="104"/>
      <c r="Z6" s="104"/>
    </row>
    <row r="7" spans="1:26" ht="13.5" customHeight="1">
      <c r="A7" s="34" t="s">
        <v>219</v>
      </c>
      <c r="B7" s="34" t="s">
        <v>220</v>
      </c>
      <c r="C7" s="136" t="s">
        <v>176</v>
      </c>
      <c r="D7" s="136" t="s">
        <v>177</v>
      </c>
      <c r="E7" s="136" t="s">
        <v>178</v>
      </c>
      <c r="F7" s="136" t="s">
        <v>179</v>
      </c>
      <c r="G7" s="136" t="s">
        <v>180</v>
      </c>
      <c r="H7" s="136" t="s">
        <v>181</v>
      </c>
      <c r="I7" s="136" t="s">
        <v>182</v>
      </c>
      <c r="J7" s="136" t="s">
        <v>183</v>
      </c>
      <c r="K7" s="136" t="s">
        <v>184</v>
      </c>
      <c r="L7" s="136" t="s">
        <v>185</v>
      </c>
      <c r="M7" s="136" t="s">
        <v>186</v>
      </c>
      <c r="N7" s="136" t="s">
        <v>187</v>
      </c>
      <c r="O7" s="7"/>
      <c r="P7" s="7"/>
      <c r="Q7" s="7"/>
      <c r="R7" s="7"/>
      <c r="S7" s="7"/>
      <c r="T7" s="7"/>
      <c r="U7" s="7"/>
      <c r="V7" s="7"/>
      <c r="W7" s="7"/>
      <c r="X7" s="7"/>
      <c r="Y7" s="7"/>
      <c r="Z7" s="7"/>
    </row>
    <row r="8" spans="1:26" ht="13.5" customHeight="1">
      <c r="A8" s="137" t="s">
        <v>210</v>
      </c>
      <c r="B8" s="137" t="s">
        <v>38</v>
      </c>
      <c r="C8" s="138" t="e">
        <f>SUMIFS('Variance Analysis'!C$30:C$45,'Variance Analysis'!$B$30:$B$45,'Variance Analysis'!$B33,'Variance Analysis'!$A$30:$A$45,'Variance Analysis'!$A$30)</f>
        <v>#REF!</v>
      </c>
      <c r="D8" s="138" t="e">
        <f>SUMIFS('Variance Analysis'!D$30:D$45,'Variance Analysis'!$B$30:$B$45,'Variance Analysis'!$B33,'Variance Analysis'!$A$30:$A$45,'Variance Analysis'!$A$30)</f>
        <v>#REF!</v>
      </c>
      <c r="E8" s="138" t="e">
        <f>SUMIFS('Variance Analysis'!E$30:E$45,'Variance Analysis'!$B$30:$B$45,'Variance Analysis'!$B33,'Variance Analysis'!$A$30:$A$45,'Variance Analysis'!$A$30)</f>
        <v>#REF!</v>
      </c>
      <c r="F8" s="138" t="e">
        <f>SUMIFS('Variance Analysis'!F$30:F$45,'Variance Analysis'!$B$30:$B$45,'Variance Analysis'!$B33,'Variance Analysis'!$A$30:$A$45,'Variance Analysis'!$A$30)</f>
        <v>#REF!</v>
      </c>
      <c r="G8" s="138" t="e">
        <f>SUMIFS('Variance Analysis'!G$30:G$45,'Variance Analysis'!$B$30:$B$45,'Variance Analysis'!$B33,'Variance Analysis'!$A$30:$A$45,'Variance Analysis'!$A$30)</f>
        <v>#REF!</v>
      </c>
      <c r="H8" s="138" t="e">
        <f>SUMIFS('Variance Analysis'!H$30:H$45,'Variance Analysis'!$B$30:$B$45,'Variance Analysis'!$B33,'Variance Analysis'!$A$30:$A$45,'Variance Analysis'!$A$30)</f>
        <v>#REF!</v>
      </c>
      <c r="I8" s="138" t="e">
        <f>SUMIFS('Variance Analysis'!I$30:I$45,'Variance Analysis'!$B$30:$B$45,'Variance Analysis'!$B33,'Variance Analysis'!$A$30:$A$45,'Variance Analysis'!$A$30)</f>
        <v>#REF!</v>
      </c>
      <c r="J8" s="138" t="e">
        <f>SUMIFS('Variance Analysis'!J$30:J$45,'Variance Analysis'!$B$30:$B$45,'Variance Analysis'!$B33,'Variance Analysis'!$A$30:$A$45,'Variance Analysis'!$A$30)</f>
        <v>#REF!</v>
      </c>
      <c r="K8" s="138" t="e">
        <f>SUMIFS('Variance Analysis'!K$30:K$45,'Variance Analysis'!$B$30:$B$45,'Variance Analysis'!$B33,'Variance Analysis'!$A$30:$A$45,'Variance Analysis'!$A$30)</f>
        <v>#REF!</v>
      </c>
      <c r="L8" s="138" t="e">
        <f>SUMIFS('Variance Analysis'!L$30:L$45,'Variance Analysis'!$B$30:$B$45,'Variance Analysis'!$B33,'Variance Analysis'!$A$30:$A$45,'Variance Analysis'!$A$30)</f>
        <v>#REF!</v>
      </c>
      <c r="M8" s="138" t="e">
        <f>SUMIFS('Variance Analysis'!M$30:M$45,'Variance Analysis'!$B$30:$B$45,'Variance Analysis'!$B33,'Variance Analysis'!$A$30:$A$45,'Variance Analysis'!$A$30)</f>
        <v>#REF!</v>
      </c>
      <c r="N8" s="138" t="e">
        <f>SUMIFS('Variance Analysis'!N$30:N$45,'Variance Analysis'!$B$30:$B$45,'Variance Analysis'!$B33,'Variance Analysis'!$A$30:$A$45,'Variance Analysis'!$A$30)</f>
        <v>#REF!</v>
      </c>
      <c r="O8" s="7"/>
      <c r="P8" s="7"/>
      <c r="Q8" s="7"/>
      <c r="R8" s="7"/>
      <c r="S8" s="7"/>
      <c r="T8" s="7"/>
      <c r="U8" s="7"/>
      <c r="V8" s="7"/>
      <c r="W8" s="7"/>
      <c r="X8" s="7"/>
      <c r="Y8" s="7"/>
      <c r="Z8" s="7"/>
    </row>
    <row r="9" spans="1:26" ht="13.5" customHeight="1">
      <c r="A9" s="137" t="s">
        <v>211</v>
      </c>
      <c r="B9" s="137" t="s">
        <v>38</v>
      </c>
      <c r="C9" s="138" t="e">
        <f>SUMIFS('Variance Analysis'!C$30:C$45,'Variance Analysis'!$B$30:$B$45,'Variance Analysis'!$B$31,'Variance Analysis'!$A$30:$A$45,'Variance Analysis'!$A$30)</f>
        <v>#REF!</v>
      </c>
      <c r="D9" s="138" t="e">
        <f>SUMIFS('Variance Analysis'!D$30:D$45,'Variance Analysis'!$B$30:$B$45,'Variance Analysis'!$B$31,'Variance Analysis'!$A$30:$A$45,'Variance Analysis'!$A$30)</f>
        <v>#REF!</v>
      </c>
      <c r="E9" s="138" t="e">
        <f>SUMIFS('Variance Analysis'!E$30:E$45,'Variance Analysis'!$B$30:$B$45,'Variance Analysis'!$B$31,'Variance Analysis'!$A$30:$A$45,'Variance Analysis'!$A$30)</f>
        <v>#REF!</v>
      </c>
      <c r="F9" s="138" t="e">
        <f>SUMIFS('Variance Analysis'!F$30:F$45,'Variance Analysis'!$B$30:$B$45,'Variance Analysis'!$B$31,'Variance Analysis'!$A$30:$A$45,'Variance Analysis'!$A$30)</f>
        <v>#REF!</v>
      </c>
      <c r="G9" s="138" t="e">
        <f>SUMIFS('Variance Analysis'!G$30:G$45,'Variance Analysis'!$B$30:$B$45,'Variance Analysis'!$B$31,'Variance Analysis'!$A$30:$A$45,'Variance Analysis'!$A$30)</f>
        <v>#REF!</v>
      </c>
      <c r="H9" s="138" t="e">
        <f>SUMIFS('Variance Analysis'!H$30:H$45,'Variance Analysis'!$B$30:$B$45,'Variance Analysis'!$B$31,'Variance Analysis'!$A$30:$A$45,'Variance Analysis'!$A$30)</f>
        <v>#REF!</v>
      </c>
      <c r="I9" s="138" t="e">
        <f>SUMIFS('Variance Analysis'!I$30:I$45,'Variance Analysis'!$B$30:$B$45,'Variance Analysis'!$B$31,'Variance Analysis'!$A$30:$A$45,'Variance Analysis'!$A$30)</f>
        <v>#REF!</v>
      </c>
      <c r="J9" s="138" t="e">
        <f>SUMIFS('Variance Analysis'!J$30:J$45,'Variance Analysis'!$B$30:$B$45,'Variance Analysis'!$B$31,'Variance Analysis'!$A$30:$A$45,'Variance Analysis'!$A$30)</f>
        <v>#REF!</v>
      </c>
      <c r="K9" s="138" t="e">
        <f>SUMIFS('Variance Analysis'!K$30:K$45,'Variance Analysis'!$B$30:$B$45,'Variance Analysis'!$B$31,'Variance Analysis'!$A$30:$A$45,'Variance Analysis'!$A$30)</f>
        <v>#REF!</v>
      </c>
      <c r="L9" s="138" t="e">
        <f>SUMIFS('Variance Analysis'!L$30:L$45,'Variance Analysis'!$B$30:$B$45,'Variance Analysis'!$B$31,'Variance Analysis'!$A$30:$A$45,'Variance Analysis'!$A$30)</f>
        <v>#REF!</v>
      </c>
      <c r="M9" s="138" t="e">
        <f>SUMIFS('Variance Analysis'!M$30:M$45,'Variance Analysis'!$B$30:$B$45,'Variance Analysis'!$B$31,'Variance Analysis'!$A$30:$A$45,'Variance Analysis'!$A$30)</f>
        <v>#REF!</v>
      </c>
      <c r="N9" s="138" t="e">
        <f>SUMIFS('Variance Analysis'!N$30:N$45,'Variance Analysis'!$B$30:$B$45,'Variance Analysis'!$B$31,'Variance Analysis'!$A$30:$A$45,'Variance Analysis'!$A$30)</f>
        <v>#REF!</v>
      </c>
      <c r="O9" s="7"/>
      <c r="P9" s="7"/>
      <c r="Q9" s="7"/>
      <c r="R9" s="7"/>
      <c r="S9" s="7"/>
      <c r="T9" s="7"/>
      <c r="U9" s="7"/>
      <c r="V9" s="7"/>
      <c r="W9" s="7"/>
      <c r="X9" s="7"/>
      <c r="Y9" s="7"/>
      <c r="Z9" s="7"/>
    </row>
    <row r="10" spans="1:26" ht="13.5" customHeight="1">
      <c r="A10" s="137" t="s">
        <v>212</v>
      </c>
      <c r="B10" s="137" t="s">
        <v>38</v>
      </c>
      <c r="C10" s="138" t="e">
        <f>SUMIFS('Variance Analysis'!C$30:C$45,'Variance Analysis'!$B$30:$B$45,'Variance Analysis'!$B32,'Variance Analysis'!$A$30:$A$45,'Variance Analysis'!$A$30)</f>
        <v>#REF!</v>
      </c>
      <c r="D10" s="138" t="e">
        <f>SUMIFS('Variance Analysis'!D$30:D$45,'Variance Analysis'!$B$30:$B$45,'Variance Analysis'!$B32,'Variance Analysis'!$A$30:$A$45,'Variance Analysis'!$A$30)</f>
        <v>#REF!</v>
      </c>
      <c r="E10" s="138" t="e">
        <f>SUMIFS('Variance Analysis'!E$30:E$45,'Variance Analysis'!$B$30:$B$45,'Variance Analysis'!$B32,'Variance Analysis'!$A$30:$A$45,'Variance Analysis'!$A$30)</f>
        <v>#REF!</v>
      </c>
      <c r="F10" s="138" t="e">
        <f>SUMIFS('Variance Analysis'!F$30:F$45,'Variance Analysis'!$B$30:$B$45,'Variance Analysis'!$B32,'Variance Analysis'!$A$30:$A$45,'Variance Analysis'!$A$30)</f>
        <v>#REF!</v>
      </c>
      <c r="G10" s="138" t="e">
        <f>SUMIFS('Variance Analysis'!G$30:G$45,'Variance Analysis'!$B$30:$B$45,'Variance Analysis'!$B32,'Variance Analysis'!$A$30:$A$45,'Variance Analysis'!$A$30)</f>
        <v>#REF!</v>
      </c>
      <c r="H10" s="138" t="e">
        <f>SUMIFS('Variance Analysis'!H$30:H$45,'Variance Analysis'!$B$30:$B$45,'Variance Analysis'!$B32,'Variance Analysis'!$A$30:$A$45,'Variance Analysis'!$A$30)</f>
        <v>#REF!</v>
      </c>
      <c r="I10" s="138" t="e">
        <f>SUMIFS('Variance Analysis'!I$30:I$45,'Variance Analysis'!$B$30:$B$45,'Variance Analysis'!$B32,'Variance Analysis'!$A$30:$A$45,'Variance Analysis'!$A$30)</f>
        <v>#REF!</v>
      </c>
      <c r="J10" s="138" t="e">
        <f>SUMIFS('Variance Analysis'!J$30:J$45,'Variance Analysis'!$B$30:$B$45,'Variance Analysis'!$B32,'Variance Analysis'!$A$30:$A$45,'Variance Analysis'!$A$30)</f>
        <v>#REF!</v>
      </c>
      <c r="K10" s="138" t="e">
        <f>SUMIFS('Variance Analysis'!K$30:K$45,'Variance Analysis'!$B$30:$B$45,'Variance Analysis'!$B32,'Variance Analysis'!$A$30:$A$45,'Variance Analysis'!$A$30)</f>
        <v>#REF!</v>
      </c>
      <c r="L10" s="138" t="e">
        <f>SUMIFS('Variance Analysis'!L$30:L$45,'Variance Analysis'!$B$30:$B$45,'Variance Analysis'!$B32,'Variance Analysis'!$A$30:$A$45,'Variance Analysis'!$A$30)</f>
        <v>#REF!</v>
      </c>
      <c r="M10" s="138" t="e">
        <f>SUMIFS('Variance Analysis'!M$30:M$45,'Variance Analysis'!$B$30:$B$45,'Variance Analysis'!$B32,'Variance Analysis'!$A$30:$A$45,'Variance Analysis'!$A$30)</f>
        <v>#REF!</v>
      </c>
      <c r="N10" s="138"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c r="A11" s="137" t="s">
        <v>188</v>
      </c>
      <c r="B11" s="137" t="s">
        <v>221</v>
      </c>
      <c r="C11" s="139" t="e">
        <f t="shared" ref="C11:N11" si="0">#REF!</f>
        <v>#REF!</v>
      </c>
      <c r="D11" s="139" t="e">
        <f t="shared" si="0"/>
        <v>#REF!</v>
      </c>
      <c r="E11" s="139" t="e">
        <f t="shared" si="0"/>
        <v>#REF!</v>
      </c>
      <c r="F11" s="139" t="e">
        <f t="shared" si="0"/>
        <v>#REF!</v>
      </c>
      <c r="G11" s="139" t="e">
        <f t="shared" si="0"/>
        <v>#REF!</v>
      </c>
      <c r="H11" s="139" t="e">
        <f t="shared" si="0"/>
        <v>#REF!</v>
      </c>
      <c r="I11" s="139" t="e">
        <f t="shared" si="0"/>
        <v>#REF!</v>
      </c>
      <c r="J11" s="139" t="e">
        <f t="shared" si="0"/>
        <v>#REF!</v>
      </c>
      <c r="K11" s="139" t="e">
        <f t="shared" si="0"/>
        <v>#REF!</v>
      </c>
      <c r="L11" s="139" t="e">
        <f t="shared" si="0"/>
        <v>#REF!</v>
      </c>
      <c r="M11" s="139" t="e">
        <f t="shared" si="0"/>
        <v>#REF!</v>
      </c>
      <c r="N11" s="139" t="e">
        <f t="shared" si="0"/>
        <v>#REF!</v>
      </c>
      <c r="O11" s="7"/>
      <c r="P11" s="7"/>
      <c r="Q11" s="7"/>
      <c r="R11" s="7"/>
      <c r="S11" s="7"/>
      <c r="T11" s="7"/>
      <c r="U11" s="7"/>
      <c r="V11" s="7"/>
      <c r="W11" s="7"/>
      <c r="X11" s="7"/>
      <c r="Y11" s="7"/>
      <c r="Z11" s="7"/>
    </row>
    <row r="12" spans="1:26" ht="13.5" customHeight="1">
      <c r="A12" s="140" t="s">
        <v>222</v>
      </c>
      <c r="B12" s="141" t="s">
        <v>223</v>
      </c>
      <c r="C12" s="142" t="e">
        <f t="shared" ref="C12:N12" si="1">SUM($C$8:C10)/(SUM($C$11:C11)*1000)</f>
        <v>#REF!</v>
      </c>
      <c r="D12" s="142" t="e">
        <f t="shared" si="1"/>
        <v>#REF!</v>
      </c>
      <c r="E12" s="142" t="e">
        <f t="shared" si="1"/>
        <v>#REF!</v>
      </c>
      <c r="F12" s="142" t="e">
        <f t="shared" si="1"/>
        <v>#REF!</v>
      </c>
      <c r="G12" s="142" t="e">
        <f t="shared" si="1"/>
        <v>#REF!</v>
      </c>
      <c r="H12" s="142" t="e">
        <f t="shared" si="1"/>
        <v>#REF!</v>
      </c>
      <c r="I12" s="142" t="e">
        <f t="shared" si="1"/>
        <v>#REF!</v>
      </c>
      <c r="J12" s="142" t="e">
        <f t="shared" si="1"/>
        <v>#REF!</v>
      </c>
      <c r="K12" s="142" t="e">
        <f t="shared" si="1"/>
        <v>#REF!</v>
      </c>
      <c r="L12" s="142" t="e">
        <f t="shared" si="1"/>
        <v>#REF!</v>
      </c>
      <c r="M12" s="142" t="e">
        <f t="shared" si="1"/>
        <v>#REF!</v>
      </c>
      <c r="N12" s="142" t="e">
        <f t="shared" si="1"/>
        <v>#REF!</v>
      </c>
      <c r="O12" s="7"/>
      <c r="P12" s="7"/>
      <c r="Q12" s="7"/>
      <c r="R12" s="7"/>
      <c r="S12" s="7"/>
      <c r="T12" s="7"/>
      <c r="U12" s="7"/>
      <c r="V12" s="7"/>
      <c r="W12" s="7"/>
      <c r="X12" s="7"/>
      <c r="Y12" s="7"/>
      <c r="Z12" s="7"/>
    </row>
    <row r="13" spans="1:26" ht="13.5" customHeight="1">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c r="A14" s="134" t="s">
        <v>224</v>
      </c>
      <c r="B14" s="134"/>
      <c r="C14" s="135"/>
      <c r="D14" s="135"/>
      <c r="E14" s="135"/>
      <c r="F14" s="135"/>
      <c r="G14" s="104"/>
      <c r="H14" s="104"/>
      <c r="I14" s="104"/>
      <c r="J14" s="104"/>
      <c r="K14" s="104"/>
      <c r="L14" s="104"/>
      <c r="M14" s="104"/>
      <c r="N14" s="104"/>
      <c r="O14" s="104"/>
      <c r="P14" s="104"/>
      <c r="Q14" s="104"/>
      <c r="R14" s="104"/>
      <c r="S14" s="104"/>
      <c r="T14" s="104"/>
      <c r="U14" s="104"/>
      <c r="V14" s="104"/>
      <c r="W14" s="104"/>
      <c r="X14" s="104"/>
      <c r="Y14" s="104"/>
      <c r="Z14" s="104"/>
    </row>
    <row r="15" spans="1:26" ht="13.5" customHeight="1">
      <c r="A15" s="134" t="s">
        <v>219</v>
      </c>
      <c r="B15" s="134" t="s">
        <v>220</v>
      </c>
      <c r="C15" s="111" t="s">
        <v>176</v>
      </c>
      <c r="D15" s="111" t="s">
        <v>177</v>
      </c>
      <c r="E15" s="111" t="s">
        <v>178</v>
      </c>
      <c r="F15" s="111" t="s">
        <v>179</v>
      </c>
      <c r="G15" s="111" t="s">
        <v>180</v>
      </c>
      <c r="H15" s="111" t="s">
        <v>181</v>
      </c>
      <c r="I15" s="111" t="s">
        <v>182</v>
      </c>
      <c r="J15" s="111" t="s">
        <v>183</v>
      </c>
      <c r="K15" s="111" t="s">
        <v>184</v>
      </c>
      <c r="L15" s="111" t="s">
        <v>185</v>
      </c>
      <c r="M15" s="111" t="s">
        <v>186</v>
      </c>
      <c r="N15" s="111" t="s">
        <v>187</v>
      </c>
      <c r="O15" s="104"/>
      <c r="P15" s="104"/>
      <c r="Q15" s="104"/>
      <c r="R15" s="104"/>
      <c r="S15" s="104"/>
      <c r="T15" s="104"/>
      <c r="U15" s="104"/>
      <c r="V15" s="104"/>
      <c r="W15" s="104"/>
      <c r="X15" s="104"/>
      <c r="Y15" s="104"/>
      <c r="Z15" s="104"/>
    </row>
    <row r="16" spans="1:26" ht="13.5" customHeight="1">
      <c r="A16" s="137" t="s">
        <v>210</v>
      </c>
      <c r="B16" s="137" t="s">
        <v>38</v>
      </c>
      <c r="C16" s="138" t="e">
        <f>SUMIFS('Variance Analysis'!C$30:C$45,'Variance Analysis'!$B$30:$B$45,'Variance Analysis'!$B37,'Variance Analysis'!$A$30:$A$45,'Variance Analysis'!$A$34)</f>
        <v>#REF!</v>
      </c>
      <c r="D16" s="138" t="e">
        <f>SUMIFS('Variance Analysis'!D$30:D$45,'Variance Analysis'!$B$30:$B$45,'Variance Analysis'!$B37,'Variance Analysis'!$A$30:$A$45,'Variance Analysis'!$A$34)</f>
        <v>#REF!</v>
      </c>
      <c r="E16" s="138" t="e">
        <f>SUMIFS('Variance Analysis'!E$30:E$45,'Variance Analysis'!$B$30:$B$45,'Variance Analysis'!$B37,'Variance Analysis'!$A$30:$A$45,'Variance Analysis'!$A$34)</f>
        <v>#REF!</v>
      </c>
      <c r="F16" s="138" t="e">
        <f>SUMIFS('Variance Analysis'!F$30:F$45,'Variance Analysis'!$B$30:$B$45,'Variance Analysis'!$B37,'Variance Analysis'!$A$30:$A$45,'Variance Analysis'!$A$34)</f>
        <v>#REF!</v>
      </c>
      <c r="G16" s="138" t="e">
        <f>SUMIFS('Variance Analysis'!G$30:G$45,'Variance Analysis'!$B$30:$B$45,'Variance Analysis'!$B37,'Variance Analysis'!$A$30:$A$45,'Variance Analysis'!$A$34)</f>
        <v>#REF!</v>
      </c>
      <c r="H16" s="138" t="e">
        <f>SUMIFS('Variance Analysis'!H$30:H$45,'Variance Analysis'!$B$30:$B$45,'Variance Analysis'!$B37,'Variance Analysis'!$A$30:$A$45,'Variance Analysis'!$A$34)</f>
        <v>#REF!</v>
      </c>
      <c r="I16" s="138" t="e">
        <f>SUMIFS('Variance Analysis'!I$30:I$45,'Variance Analysis'!$B$30:$B$45,'Variance Analysis'!$B37,'Variance Analysis'!$A$30:$A$45,'Variance Analysis'!$A$34)</f>
        <v>#REF!</v>
      </c>
      <c r="J16" s="138" t="e">
        <f>SUMIFS('Variance Analysis'!J$30:J$45,'Variance Analysis'!$B$30:$B$45,'Variance Analysis'!$B37,'Variance Analysis'!$A$30:$A$45,'Variance Analysis'!$A$34)</f>
        <v>#REF!</v>
      </c>
      <c r="K16" s="138" t="e">
        <f>SUMIFS('Variance Analysis'!K$30:K$45,'Variance Analysis'!$B$30:$B$45,'Variance Analysis'!$B37,'Variance Analysis'!$A$30:$A$45,'Variance Analysis'!$A$34)</f>
        <v>#REF!</v>
      </c>
      <c r="L16" s="138" t="e">
        <f>SUMIFS('Variance Analysis'!L$30:L$45,'Variance Analysis'!$B$30:$B$45,'Variance Analysis'!$B37,'Variance Analysis'!$A$30:$A$45,'Variance Analysis'!$A$34)</f>
        <v>#REF!</v>
      </c>
      <c r="M16" s="138" t="e">
        <f>SUMIFS('Variance Analysis'!M$30:M$45,'Variance Analysis'!$B$30:$B$45,'Variance Analysis'!$B37,'Variance Analysis'!$A$30:$A$45,'Variance Analysis'!$A$34)</f>
        <v>#REF!</v>
      </c>
      <c r="N16" s="138"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c r="A17" s="137" t="s">
        <v>211</v>
      </c>
      <c r="B17" s="137" t="s">
        <v>38</v>
      </c>
      <c r="C17" s="138" t="e">
        <f>SUMIFS('Variance Analysis'!C$30:C$45,'Variance Analysis'!$B$30:$B$45,'Variance Analysis'!$B$35,'Variance Analysis'!$A$30:$A$45,'Variance Analysis'!$A$34)</f>
        <v>#REF!</v>
      </c>
      <c r="D17" s="138" t="e">
        <f>SUMIFS('Variance Analysis'!D$30:D$45,'Variance Analysis'!$B$30:$B$45,'Variance Analysis'!$B$35,'Variance Analysis'!$A$30:$A$45,'Variance Analysis'!$A$34)</f>
        <v>#REF!</v>
      </c>
      <c r="E17" s="138" t="e">
        <f>SUMIFS('Variance Analysis'!E$30:E$45,'Variance Analysis'!$B$30:$B$45,'Variance Analysis'!$B$35,'Variance Analysis'!$A$30:$A$45,'Variance Analysis'!$A$34)</f>
        <v>#REF!</v>
      </c>
      <c r="F17" s="138" t="e">
        <f>SUMIFS('Variance Analysis'!F$30:F$45,'Variance Analysis'!$B$30:$B$45,'Variance Analysis'!$B$35,'Variance Analysis'!$A$30:$A$45,'Variance Analysis'!$A$34)</f>
        <v>#REF!</v>
      </c>
      <c r="G17" s="138" t="e">
        <f>SUMIFS('Variance Analysis'!G$30:G$45,'Variance Analysis'!$B$30:$B$45,'Variance Analysis'!$B$35,'Variance Analysis'!$A$30:$A$45,'Variance Analysis'!$A$34)</f>
        <v>#REF!</v>
      </c>
      <c r="H17" s="138" t="e">
        <f>SUMIFS('Variance Analysis'!H$30:H$45,'Variance Analysis'!$B$30:$B$45,'Variance Analysis'!$B$35,'Variance Analysis'!$A$30:$A$45,'Variance Analysis'!$A$34)</f>
        <v>#REF!</v>
      </c>
      <c r="I17" s="138" t="e">
        <f>SUMIFS('Variance Analysis'!I$30:I$45,'Variance Analysis'!$B$30:$B$45,'Variance Analysis'!$B$35,'Variance Analysis'!$A$30:$A$45,'Variance Analysis'!$A$34)</f>
        <v>#REF!</v>
      </c>
      <c r="J17" s="138" t="e">
        <f>SUMIFS('Variance Analysis'!J$30:J$45,'Variance Analysis'!$B$30:$B$45,'Variance Analysis'!$B$35,'Variance Analysis'!$A$30:$A$45,'Variance Analysis'!$A$34)</f>
        <v>#REF!</v>
      </c>
      <c r="K17" s="138" t="e">
        <f>SUMIFS('Variance Analysis'!K$30:K$45,'Variance Analysis'!$B$30:$B$45,'Variance Analysis'!$B$35,'Variance Analysis'!$A$30:$A$45,'Variance Analysis'!$A$34)</f>
        <v>#REF!</v>
      </c>
      <c r="L17" s="138" t="e">
        <f>SUMIFS('Variance Analysis'!L$30:L$45,'Variance Analysis'!$B$30:$B$45,'Variance Analysis'!$B$35,'Variance Analysis'!$A$30:$A$45,'Variance Analysis'!$A$34)</f>
        <v>#REF!</v>
      </c>
      <c r="M17" s="138" t="e">
        <f>SUMIFS('Variance Analysis'!M$30:M$45,'Variance Analysis'!$B$30:$B$45,'Variance Analysis'!$B$35,'Variance Analysis'!$A$30:$A$45,'Variance Analysis'!$A$34)</f>
        <v>#REF!</v>
      </c>
      <c r="N17" s="138"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c r="A18" s="137" t="s">
        <v>212</v>
      </c>
      <c r="B18" s="137" t="s">
        <v>38</v>
      </c>
      <c r="C18" s="138" t="e">
        <f>SUMIFS('Variance Analysis'!C$30:C$45,'Variance Analysis'!$B$30:$B$45,'Variance Analysis'!$B36,'Variance Analysis'!$A$30:$A$45,'Variance Analysis'!$A$34)</f>
        <v>#REF!</v>
      </c>
      <c r="D18" s="138" t="e">
        <f>SUMIFS('Variance Analysis'!D$30:D$45,'Variance Analysis'!$B$30:$B$45,'Variance Analysis'!$B36,'Variance Analysis'!$A$30:$A$45,'Variance Analysis'!$A$34)</f>
        <v>#REF!</v>
      </c>
      <c r="E18" s="138" t="e">
        <f>SUMIFS('Variance Analysis'!E$30:E$45,'Variance Analysis'!$B$30:$B$45,'Variance Analysis'!$B36,'Variance Analysis'!$A$30:$A$45,'Variance Analysis'!$A$34)</f>
        <v>#REF!</v>
      </c>
      <c r="F18" s="138" t="e">
        <f>SUMIFS('Variance Analysis'!F$30:F$45,'Variance Analysis'!$B$30:$B$45,'Variance Analysis'!$B36,'Variance Analysis'!$A$30:$A$45,'Variance Analysis'!$A$34)</f>
        <v>#REF!</v>
      </c>
      <c r="G18" s="138" t="e">
        <f>SUMIFS('Variance Analysis'!G$30:G$45,'Variance Analysis'!$B$30:$B$45,'Variance Analysis'!$B36,'Variance Analysis'!$A$30:$A$45,'Variance Analysis'!$A$34)</f>
        <v>#REF!</v>
      </c>
      <c r="H18" s="138" t="e">
        <f>SUMIFS('Variance Analysis'!H$30:H$45,'Variance Analysis'!$B$30:$B$45,'Variance Analysis'!$B36,'Variance Analysis'!$A$30:$A$45,'Variance Analysis'!$A$34)</f>
        <v>#REF!</v>
      </c>
      <c r="I18" s="138" t="e">
        <f>SUMIFS('Variance Analysis'!I$30:I$45,'Variance Analysis'!$B$30:$B$45,'Variance Analysis'!$B36,'Variance Analysis'!$A$30:$A$45,'Variance Analysis'!$A$34)</f>
        <v>#REF!</v>
      </c>
      <c r="J18" s="138" t="e">
        <f>SUMIFS('Variance Analysis'!J$30:J$45,'Variance Analysis'!$B$30:$B$45,'Variance Analysis'!$B36,'Variance Analysis'!$A$30:$A$45,'Variance Analysis'!$A$34)</f>
        <v>#REF!</v>
      </c>
      <c r="K18" s="138" t="e">
        <f>SUMIFS('Variance Analysis'!K$30:K$45,'Variance Analysis'!$B$30:$B$45,'Variance Analysis'!$B36,'Variance Analysis'!$A$30:$A$45,'Variance Analysis'!$A$34)</f>
        <v>#REF!</v>
      </c>
      <c r="L18" s="138" t="e">
        <f>SUMIFS('Variance Analysis'!L$30:L$45,'Variance Analysis'!$B$30:$B$45,'Variance Analysis'!$B36,'Variance Analysis'!$A$30:$A$45,'Variance Analysis'!$A$34)</f>
        <v>#REF!</v>
      </c>
      <c r="M18" s="138" t="e">
        <f>SUMIFS('Variance Analysis'!M$30:M$45,'Variance Analysis'!$B$30:$B$45,'Variance Analysis'!$B36,'Variance Analysis'!$A$30:$A$45,'Variance Analysis'!$A$34)</f>
        <v>#REF!</v>
      </c>
      <c r="N18" s="138"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c r="A19" s="137" t="s">
        <v>193</v>
      </c>
      <c r="B19" s="137" t="s">
        <v>221</v>
      </c>
      <c r="C19" s="139" t="e">
        <f t="shared" ref="C19:N19" si="2">#REF!</f>
        <v>#REF!</v>
      </c>
      <c r="D19" s="139" t="e">
        <f t="shared" si="2"/>
        <v>#REF!</v>
      </c>
      <c r="E19" s="139" t="e">
        <f t="shared" si="2"/>
        <v>#REF!</v>
      </c>
      <c r="F19" s="139" t="e">
        <f t="shared" si="2"/>
        <v>#REF!</v>
      </c>
      <c r="G19" s="139" t="e">
        <f t="shared" si="2"/>
        <v>#REF!</v>
      </c>
      <c r="H19" s="139" t="e">
        <f t="shared" si="2"/>
        <v>#REF!</v>
      </c>
      <c r="I19" s="139" t="e">
        <f t="shared" si="2"/>
        <v>#REF!</v>
      </c>
      <c r="J19" s="139" t="e">
        <f t="shared" si="2"/>
        <v>#REF!</v>
      </c>
      <c r="K19" s="139" t="e">
        <f t="shared" si="2"/>
        <v>#REF!</v>
      </c>
      <c r="L19" s="139" t="e">
        <f t="shared" si="2"/>
        <v>#REF!</v>
      </c>
      <c r="M19" s="139" t="e">
        <f t="shared" si="2"/>
        <v>#REF!</v>
      </c>
      <c r="N19" s="139" t="e">
        <f t="shared" si="2"/>
        <v>#REF!</v>
      </c>
      <c r="O19" s="7"/>
      <c r="P19" s="7"/>
      <c r="Q19" s="7"/>
      <c r="R19" s="7"/>
      <c r="S19" s="7"/>
      <c r="T19" s="7"/>
      <c r="U19" s="7"/>
      <c r="V19" s="7"/>
      <c r="W19" s="7"/>
      <c r="X19" s="7"/>
      <c r="Y19" s="7"/>
      <c r="Z19" s="7"/>
    </row>
    <row r="20" spans="1:26" ht="13.5" customHeight="1">
      <c r="A20" s="140" t="s">
        <v>222</v>
      </c>
      <c r="B20" s="141" t="s">
        <v>223</v>
      </c>
      <c r="C20" s="142" t="e">
        <f>SUM($C$16:C18)/(SUM($C$19:C19*1000))</f>
        <v>#REF!</v>
      </c>
      <c r="D20" s="142" t="e">
        <f t="shared" ref="D20:N20" si="3">SUM($C$16:D18)/(SUM($C$19:D19)*1000)</f>
        <v>#REF!</v>
      </c>
      <c r="E20" s="142" t="e">
        <f t="shared" si="3"/>
        <v>#REF!</v>
      </c>
      <c r="F20" s="142" t="e">
        <f t="shared" si="3"/>
        <v>#REF!</v>
      </c>
      <c r="G20" s="142" t="e">
        <f t="shared" si="3"/>
        <v>#REF!</v>
      </c>
      <c r="H20" s="142" t="e">
        <f t="shared" si="3"/>
        <v>#REF!</v>
      </c>
      <c r="I20" s="142" t="e">
        <f t="shared" si="3"/>
        <v>#REF!</v>
      </c>
      <c r="J20" s="142" t="e">
        <f t="shared" si="3"/>
        <v>#REF!</v>
      </c>
      <c r="K20" s="142" t="e">
        <f t="shared" si="3"/>
        <v>#REF!</v>
      </c>
      <c r="L20" s="142" t="e">
        <f t="shared" si="3"/>
        <v>#REF!</v>
      </c>
      <c r="M20" s="142" t="e">
        <f t="shared" si="3"/>
        <v>#REF!</v>
      </c>
      <c r="N20" s="142" t="e">
        <f t="shared" si="3"/>
        <v>#REF!</v>
      </c>
      <c r="O20" s="7"/>
      <c r="P20" s="7"/>
      <c r="Q20" s="7"/>
      <c r="R20" s="7"/>
      <c r="S20" s="7"/>
      <c r="T20" s="7"/>
      <c r="U20" s="7"/>
      <c r="V20" s="7"/>
      <c r="W20" s="7"/>
      <c r="X20" s="7"/>
      <c r="Y20" s="7"/>
      <c r="Z20" s="7"/>
    </row>
    <row r="21" spans="1:26" ht="13.5" customHeight="1">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c r="A22" s="134" t="s">
        <v>225</v>
      </c>
      <c r="B22" s="134"/>
      <c r="C22" s="135"/>
      <c r="D22" s="135"/>
      <c r="E22" s="135"/>
      <c r="F22" s="135"/>
      <c r="G22" s="104"/>
      <c r="H22" s="104"/>
      <c r="I22" s="104"/>
      <c r="J22" s="104"/>
      <c r="K22" s="104"/>
      <c r="L22" s="104"/>
      <c r="M22" s="104"/>
      <c r="N22" s="104"/>
      <c r="O22" s="104"/>
      <c r="P22" s="104"/>
      <c r="Q22" s="104"/>
      <c r="R22" s="104"/>
      <c r="S22" s="104"/>
      <c r="T22" s="104"/>
      <c r="U22" s="104"/>
      <c r="V22" s="104"/>
      <c r="W22" s="104"/>
      <c r="X22" s="104"/>
      <c r="Y22" s="104"/>
      <c r="Z22" s="104"/>
    </row>
    <row r="23" spans="1:26" ht="13.5" customHeight="1">
      <c r="A23" s="134" t="s">
        <v>219</v>
      </c>
      <c r="B23" s="134" t="s">
        <v>220</v>
      </c>
      <c r="C23" s="111" t="s">
        <v>176</v>
      </c>
      <c r="D23" s="111" t="s">
        <v>177</v>
      </c>
      <c r="E23" s="111" t="s">
        <v>178</v>
      </c>
      <c r="F23" s="111" t="s">
        <v>179</v>
      </c>
      <c r="G23" s="111" t="s">
        <v>180</v>
      </c>
      <c r="H23" s="111" t="s">
        <v>181</v>
      </c>
      <c r="I23" s="111" t="s">
        <v>182</v>
      </c>
      <c r="J23" s="111" t="s">
        <v>183</v>
      </c>
      <c r="K23" s="111" t="s">
        <v>184</v>
      </c>
      <c r="L23" s="111" t="s">
        <v>185</v>
      </c>
      <c r="M23" s="111" t="s">
        <v>186</v>
      </c>
      <c r="N23" s="111" t="s">
        <v>187</v>
      </c>
      <c r="O23" s="104"/>
      <c r="P23" s="104"/>
      <c r="Q23" s="104"/>
      <c r="R23" s="104"/>
      <c r="S23" s="104"/>
      <c r="T23" s="104"/>
      <c r="U23" s="104"/>
      <c r="V23" s="104"/>
      <c r="W23" s="104"/>
      <c r="X23" s="104"/>
      <c r="Y23" s="104"/>
      <c r="Z23" s="104"/>
    </row>
    <row r="24" spans="1:26" ht="13.5" customHeight="1">
      <c r="A24" s="137" t="s">
        <v>210</v>
      </c>
      <c r="B24" s="137" t="s">
        <v>38</v>
      </c>
      <c r="C24" s="138" t="e">
        <f>SUMIFS('Variance Analysis'!C$30:C$45,'Variance Analysis'!$B$30:$B$45,'Variance Analysis'!$B$41,'Variance Analysis'!$A$30:$A$45,'Variance Analysis'!$A$41)</f>
        <v>#REF!</v>
      </c>
      <c r="D24" s="138" t="e">
        <f>SUMIFS('Variance Analysis'!D$30:D$45,'Variance Analysis'!$B$30:$B$45,'Variance Analysis'!$B$41,'Variance Analysis'!$A$30:$A$45,'Variance Analysis'!$A$41)</f>
        <v>#REF!</v>
      </c>
      <c r="E24" s="138" t="e">
        <f>SUMIFS('Variance Analysis'!E$30:E$45,'Variance Analysis'!$B$30:$B$45,'Variance Analysis'!$B$41,'Variance Analysis'!$A$30:$A$45,'Variance Analysis'!$A$41)</f>
        <v>#REF!</v>
      </c>
      <c r="F24" s="138" t="e">
        <f>SUMIFS('Variance Analysis'!F$30:F$45,'Variance Analysis'!$B$30:$B$45,'Variance Analysis'!$B$41,'Variance Analysis'!$A$30:$A$45,'Variance Analysis'!$A$41)</f>
        <v>#REF!</v>
      </c>
      <c r="G24" s="138" t="e">
        <f>SUMIFS('Variance Analysis'!G$30:G$45,'Variance Analysis'!$B$30:$B$45,'Variance Analysis'!$B$41,'Variance Analysis'!$A$30:$A$45,'Variance Analysis'!$A$41)</f>
        <v>#REF!</v>
      </c>
      <c r="H24" s="138" t="e">
        <f>SUMIFS('Variance Analysis'!H$30:H$45,'Variance Analysis'!$B$30:$B$45,'Variance Analysis'!$B$41,'Variance Analysis'!$A$30:$A$45,'Variance Analysis'!$A$41)</f>
        <v>#REF!</v>
      </c>
      <c r="I24" s="138" t="e">
        <f>SUMIFS('Variance Analysis'!I$30:I$45,'Variance Analysis'!$B$30:$B$45,'Variance Analysis'!$B$41,'Variance Analysis'!$A$30:$A$45,'Variance Analysis'!$A$41)</f>
        <v>#REF!</v>
      </c>
      <c r="J24" s="138" t="e">
        <f>SUMIFS('Variance Analysis'!J$30:J$45,'Variance Analysis'!$B$30:$B$45,'Variance Analysis'!$B$41,'Variance Analysis'!$A$30:$A$45,'Variance Analysis'!$A$41)</f>
        <v>#REF!</v>
      </c>
      <c r="K24" s="138" t="e">
        <f>SUMIFS('Variance Analysis'!K$30:K$45,'Variance Analysis'!$B$30:$B$45,'Variance Analysis'!$B$41,'Variance Analysis'!$A$30:$A$45,'Variance Analysis'!$A$41)</f>
        <v>#REF!</v>
      </c>
      <c r="L24" s="138" t="e">
        <f>SUMIFS('Variance Analysis'!L$30:L$45,'Variance Analysis'!$B$30:$B$45,'Variance Analysis'!$B$41,'Variance Analysis'!$A$30:$A$45,'Variance Analysis'!$A$41)</f>
        <v>#REF!</v>
      </c>
      <c r="M24" s="138" t="e">
        <f>SUMIFS('Variance Analysis'!M$30:M$45,'Variance Analysis'!$B$30:$B$45,'Variance Analysis'!$B$41,'Variance Analysis'!$A$30:$A$45,'Variance Analysis'!$A$41)</f>
        <v>#REF!</v>
      </c>
      <c r="N24" s="138"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c r="A25" s="137" t="s">
        <v>211</v>
      </c>
      <c r="B25" s="137" t="s">
        <v>38</v>
      </c>
      <c r="C25" s="138" t="e">
        <f>SUMIFS('Variance Analysis'!C$30:C$45,'Variance Analysis'!$B$30:$B$45,'Variance Analysis'!$B$39,'Variance Analysis'!$A$30:$A$45,'Variance Analysis'!$A$41)</f>
        <v>#REF!</v>
      </c>
      <c r="D25" s="138" t="e">
        <f>SUMIFS('Variance Analysis'!D$30:D$45,'Variance Analysis'!$B$30:$B$45,'Variance Analysis'!$B$39,'Variance Analysis'!$A$30:$A$45,'Variance Analysis'!$A$41)</f>
        <v>#REF!</v>
      </c>
      <c r="E25" s="138" t="e">
        <f>SUMIFS('Variance Analysis'!E$30:E$45,'Variance Analysis'!$B$30:$B$45,'Variance Analysis'!$B$39,'Variance Analysis'!$A$30:$A$45,'Variance Analysis'!$A$41)</f>
        <v>#REF!</v>
      </c>
      <c r="F25" s="138" t="e">
        <f>SUMIFS('Variance Analysis'!F$30:F$45,'Variance Analysis'!$B$30:$B$45,'Variance Analysis'!$B$39,'Variance Analysis'!$A$30:$A$45,'Variance Analysis'!$A$41)</f>
        <v>#REF!</v>
      </c>
      <c r="G25" s="138" t="e">
        <f>SUMIFS('Variance Analysis'!G$30:G$45,'Variance Analysis'!$B$30:$B$45,'Variance Analysis'!$B$39,'Variance Analysis'!$A$30:$A$45,'Variance Analysis'!$A$41)</f>
        <v>#REF!</v>
      </c>
      <c r="H25" s="138" t="e">
        <f>SUMIFS('Variance Analysis'!H$30:H$45,'Variance Analysis'!$B$30:$B$45,'Variance Analysis'!$B$39,'Variance Analysis'!$A$30:$A$45,'Variance Analysis'!$A$41)</f>
        <v>#REF!</v>
      </c>
      <c r="I25" s="138" t="e">
        <f>SUMIFS('Variance Analysis'!I$30:I$45,'Variance Analysis'!$B$30:$B$45,'Variance Analysis'!$B$39,'Variance Analysis'!$A$30:$A$45,'Variance Analysis'!$A$41)</f>
        <v>#REF!</v>
      </c>
      <c r="J25" s="138" t="e">
        <f>SUMIFS('Variance Analysis'!J$30:J$45,'Variance Analysis'!$B$30:$B$45,'Variance Analysis'!$B$39,'Variance Analysis'!$A$30:$A$45,'Variance Analysis'!$A$41)</f>
        <v>#REF!</v>
      </c>
      <c r="K25" s="138" t="e">
        <f>SUMIFS('Variance Analysis'!K$30:K$45,'Variance Analysis'!$B$30:$B$45,'Variance Analysis'!$B$39,'Variance Analysis'!$A$30:$A$45,'Variance Analysis'!$A$41)</f>
        <v>#REF!</v>
      </c>
      <c r="L25" s="138" t="e">
        <f>SUMIFS('Variance Analysis'!L$30:L$45,'Variance Analysis'!$B$30:$B$45,'Variance Analysis'!$B$39,'Variance Analysis'!$A$30:$A$45,'Variance Analysis'!$A$41)</f>
        <v>#REF!</v>
      </c>
      <c r="M25" s="138" t="e">
        <f>SUMIFS('Variance Analysis'!M$30:M$45,'Variance Analysis'!$B$30:$B$45,'Variance Analysis'!$B$39,'Variance Analysis'!$A$30:$A$45,'Variance Analysis'!$A$41)</f>
        <v>#REF!</v>
      </c>
      <c r="N25" s="138"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c r="A26" s="137" t="s">
        <v>212</v>
      </c>
      <c r="B26" s="137" t="s">
        <v>38</v>
      </c>
      <c r="C26" s="138" t="e">
        <f>SUMIFS('Variance Analysis'!C$30:C$45,'Variance Analysis'!$B$30:$B$45,'Variance Analysis'!$B40,'Variance Analysis'!$A$30:$A$45,'Variance Analysis'!$A$40)</f>
        <v>#REF!</v>
      </c>
      <c r="D26" s="138" t="e">
        <f>SUMIFS('Variance Analysis'!D$30:D$45,'Variance Analysis'!$B$30:$B$45,'Variance Analysis'!$B40,'Variance Analysis'!$A$30:$A$45,'Variance Analysis'!$A$40)</f>
        <v>#REF!</v>
      </c>
      <c r="E26" s="138" t="e">
        <f>SUMIFS('Variance Analysis'!E$30:E$45,'Variance Analysis'!$B$30:$B$45,'Variance Analysis'!$B40,'Variance Analysis'!$A$30:$A$45,'Variance Analysis'!$A$40)</f>
        <v>#REF!</v>
      </c>
      <c r="F26" s="138" t="e">
        <f>SUMIFS('Variance Analysis'!F$30:F$45,'Variance Analysis'!$B$30:$B$45,'Variance Analysis'!$B40,'Variance Analysis'!$A$30:$A$45,'Variance Analysis'!$A$40)</f>
        <v>#REF!</v>
      </c>
      <c r="G26" s="138" t="e">
        <f>SUMIFS('Variance Analysis'!G$30:G$45,'Variance Analysis'!$B$30:$B$45,'Variance Analysis'!$B40,'Variance Analysis'!$A$30:$A$45,'Variance Analysis'!$A$40)</f>
        <v>#REF!</v>
      </c>
      <c r="H26" s="138" t="e">
        <f>SUMIFS('Variance Analysis'!H$30:H$45,'Variance Analysis'!$B$30:$B$45,'Variance Analysis'!$B40,'Variance Analysis'!$A$30:$A$45,'Variance Analysis'!$A$40)</f>
        <v>#REF!</v>
      </c>
      <c r="I26" s="138" t="e">
        <f>SUMIFS('Variance Analysis'!I$30:I$45,'Variance Analysis'!$B$30:$B$45,'Variance Analysis'!$B40,'Variance Analysis'!$A$30:$A$45,'Variance Analysis'!$A$40)</f>
        <v>#REF!</v>
      </c>
      <c r="J26" s="138" t="e">
        <f>SUMIFS('Variance Analysis'!J$30:J$45,'Variance Analysis'!$B$30:$B$45,'Variance Analysis'!$B40,'Variance Analysis'!$A$30:$A$45,'Variance Analysis'!$A$40)</f>
        <v>#REF!</v>
      </c>
      <c r="K26" s="138" t="e">
        <f>SUMIFS('Variance Analysis'!K$30:K$45,'Variance Analysis'!$B$30:$B$45,'Variance Analysis'!$B40,'Variance Analysis'!$A$30:$A$45,'Variance Analysis'!$A$40)</f>
        <v>#REF!</v>
      </c>
      <c r="L26" s="138" t="e">
        <f>SUMIFS('Variance Analysis'!L$30:L$45,'Variance Analysis'!$B$30:$B$45,'Variance Analysis'!$B40,'Variance Analysis'!$A$30:$A$45,'Variance Analysis'!$A$40)</f>
        <v>#REF!</v>
      </c>
      <c r="M26" s="138" t="e">
        <f>SUMIFS('Variance Analysis'!M$30:M$45,'Variance Analysis'!$B$30:$B$45,'Variance Analysis'!$B40,'Variance Analysis'!$A$30:$A$45,'Variance Analysis'!$A$40)</f>
        <v>#REF!</v>
      </c>
      <c r="N26" s="138"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c r="A27" s="137" t="s">
        <v>194</v>
      </c>
      <c r="B27" s="137" t="s">
        <v>221</v>
      </c>
      <c r="C27" s="139" t="e">
        <f t="shared" ref="C27:N27" si="4">#REF!</f>
        <v>#REF!</v>
      </c>
      <c r="D27" s="139" t="e">
        <f t="shared" si="4"/>
        <v>#REF!</v>
      </c>
      <c r="E27" s="139" t="e">
        <f t="shared" si="4"/>
        <v>#REF!</v>
      </c>
      <c r="F27" s="139" t="e">
        <f t="shared" si="4"/>
        <v>#REF!</v>
      </c>
      <c r="G27" s="139" t="e">
        <f t="shared" si="4"/>
        <v>#REF!</v>
      </c>
      <c r="H27" s="139" t="e">
        <f t="shared" si="4"/>
        <v>#REF!</v>
      </c>
      <c r="I27" s="139" t="e">
        <f t="shared" si="4"/>
        <v>#REF!</v>
      </c>
      <c r="J27" s="139" t="e">
        <f t="shared" si="4"/>
        <v>#REF!</v>
      </c>
      <c r="K27" s="139" t="e">
        <f t="shared" si="4"/>
        <v>#REF!</v>
      </c>
      <c r="L27" s="139" t="e">
        <f t="shared" si="4"/>
        <v>#REF!</v>
      </c>
      <c r="M27" s="139" t="e">
        <f t="shared" si="4"/>
        <v>#REF!</v>
      </c>
      <c r="N27" s="139" t="e">
        <f t="shared" si="4"/>
        <v>#REF!</v>
      </c>
      <c r="O27" s="7"/>
      <c r="P27" s="7"/>
      <c r="Q27" s="7"/>
      <c r="R27" s="7"/>
      <c r="S27" s="7"/>
      <c r="T27" s="7"/>
      <c r="U27" s="7"/>
      <c r="V27" s="7"/>
      <c r="W27" s="7"/>
      <c r="X27" s="7"/>
      <c r="Y27" s="7"/>
      <c r="Z27" s="7"/>
    </row>
    <row r="28" spans="1:26" ht="13.5" customHeight="1">
      <c r="A28" s="140" t="s">
        <v>222</v>
      </c>
      <c r="B28" s="141" t="s">
        <v>223</v>
      </c>
      <c r="C28" s="142" t="e">
        <f>SUM(C24:C26)/(C27*1000)</f>
        <v>#REF!</v>
      </c>
      <c r="D28" s="142" t="e">
        <f t="shared" ref="D28:N28" si="5">SUM($C$24:D26)/(SUM($C$27:D27)*1000)</f>
        <v>#REF!</v>
      </c>
      <c r="E28" s="142" t="e">
        <f t="shared" si="5"/>
        <v>#REF!</v>
      </c>
      <c r="F28" s="142" t="e">
        <f t="shared" si="5"/>
        <v>#REF!</v>
      </c>
      <c r="G28" s="142" t="e">
        <f t="shared" si="5"/>
        <v>#REF!</v>
      </c>
      <c r="H28" s="142" t="e">
        <f t="shared" si="5"/>
        <v>#REF!</v>
      </c>
      <c r="I28" s="142" t="e">
        <f t="shared" si="5"/>
        <v>#REF!</v>
      </c>
      <c r="J28" s="142" t="e">
        <f t="shared" si="5"/>
        <v>#REF!</v>
      </c>
      <c r="K28" s="142" t="e">
        <f t="shared" si="5"/>
        <v>#REF!</v>
      </c>
      <c r="L28" s="142" t="e">
        <f t="shared" si="5"/>
        <v>#REF!</v>
      </c>
      <c r="M28" s="142" t="e">
        <f t="shared" si="5"/>
        <v>#REF!</v>
      </c>
      <c r="N28" s="142" t="e">
        <f t="shared" si="5"/>
        <v>#REF!</v>
      </c>
      <c r="O28" s="7"/>
      <c r="P28" s="7"/>
      <c r="Q28" s="7"/>
      <c r="R28" s="7"/>
      <c r="S28" s="7"/>
      <c r="T28" s="7"/>
      <c r="U28" s="7"/>
      <c r="V28" s="7"/>
      <c r="W28" s="7"/>
      <c r="X28" s="7"/>
      <c r="Y28" s="7"/>
      <c r="Z28" s="7"/>
    </row>
    <row r="29" spans="1:26" ht="13.5" customHeight="1">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c r="A30" s="134" t="s">
        <v>226</v>
      </c>
      <c r="B30" s="134"/>
      <c r="C30" s="135"/>
      <c r="D30" s="135"/>
      <c r="E30" s="135"/>
      <c r="F30" s="135"/>
      <c r="G30" s="104"/>
      <c r="H30" s="104"/>
      <c r="I30" s="104"/>
      <c r="J30" s="104"/>
      <c r="K30" s="104"/>
      <c r="L30" s="104"/>
      <c r="M30" s="104"/>
      <c r="N30" s="104"/>
      <c r="O30" s="104"/>
      <c r="P30" s="104"/>
      <c r="Q30" s="104"/>
      <c r="R30" s="104"/>
      <c r="S30" s="104"/>
      <c r="T30" s="104"/>
      <c r="U30" s="104"/>
      <c r="V30" s="104"/>
      <c r="W30" s="104"/>
      <c r="X30" s="104"/>
      <c r="Y30" s="104"/>
      <c r="Z30" s="104"/>
    </row>
    <row r="31" spans="1:26" ht="13.5" customHeight="1">
      <c r="A31" s="134" t="s">
        <v>219</v>
      </c>
      <c r="B31" s="134" t="s">
        <v>220</v>
      </c>
      <c r="C31" s="111" t="s">
        <v>176</v>
      </c>
      <c r="D31" s="111" t="s">
        <v>177</v>
      </c>
      <c r="E31" s="111" t="s">
        <v>178</v>
      </c>
      <c r="F31" s="111" t="s">
        <v>179</v>
      </c>
      <c r="G31" s="111" t="s">
        <v>180</v>
      </c>
      <c r="H31" s="111" t="s">
        <v>181</v>
      </c>
      <c r="I31" s="111" t="s">
        <v>182</v>
      </c>
      <c r="J31" s="111" t="s">
        <v>183</v>
      </c>
      <c r="K31" s="111" t="s">
        <v>184</v>
      </c>
      <c r="L31" s="111" t="s">
        <v>185</v>
      </c>
      <c r="M31" s="111" t="s">
        <v>186</v>
      </c>
      <c r="N31" s="111" t="s">
        <v>187</v>
      </c>
      <c r="O31" s="104"/>
      <c r="P31" s="104"/>
      <c r="Q31" s="104"/>
      <c r="R31" s="104"/>
      <c r="S31" s="104"/>
      <c r="T31" s="104"/>
      <c r="U31" s="104"/>
      <c r="V31" s="104"/>
      <c r="W31" s="104"/>
      <c r="X31" s="104"/>
      <c r="Y31" s="104"/>
      <c r="Z31" s="104"/>
    </row>
    <row r="32" spans="1:26" ht="13.5" customHeight="1">
      <c r="A32" s="137" t="s">
        <v>210</v>
      </c>
      <c r="B32" s="137" t="s">
        <v>38</v>
      </c>
      <c r="C32" s="138" t="e">
        <f>SUMIFS('Variance Analysis'!C$42:C$45,'Variance Analysis'!$B$42:$B$45,'Variance Analysis'!$B$45)</f>
        <v>#REF!</v>
      </c>
      <c r="D32" s="138" t="e">
        <f>SUMIFS('Variance Analysis'!D$42:D$45,'Variance Analysis'!$B$42:$B$45,'Variance Analysis'!$B$45)</f>
        <v>#REF!</v>
      </c>
      <c r="E32" s="138" t="e">
        <f>SUMIFS('Variance Analysis'!E$42:E$45,'Variance Analysis'!$B$42:$B$45,'Variance Analysis'!$B$45)</f>
        <v>#REF!</v>
      </c>
      <c r="F32" s="138" t="e">
        <f>SUMIFS('Variance Analysis'!F$42:F$45,'Variance Analysis'!$B$42:$B$45,'Variance Analysis'!$B$45)</f>
        <v>#REF!</v>
      </c>
      <c r="G32" s="138" t="e">
        <f>SUMIFS('Variance Analysis'!G$42:G$45,'Variance Analysis'!$B$42:$B$45,'Variance Analysis'!$B$45)</f>
        <v>#REF!</v>
      </c>
      <c r="H32" s="138" t="e">
        <f>SUMIFS('Variance Analysis'!H$42:H$45,'Variance Analysis'!$B$42:$B$45,'Variance Analysis'!$B$45)</f>
        <v>#REF!</v>
      </c>
      <c r="I32" s="138" t="e">
        <f>SUMIFS('Variance Analysis'!I$42:I$45,'Variance Analysis'!$B$42:$B$45,'Variance Analysis'!$B$45)</f>
        <v>#REF!</v>
      </c>
      <c r="J32" s="138" t="e">
        <f>SUMIFS('Variance Analysis'!J$42:J$45,'Variance Analysis'!$B$42:$B$45,'Variance Analysis'!$B$45)</f>
        <v>#REF!</v>
      </c>
      <c r="K32" s="138" t="e">
        <f>SUMIFS('Variance Analysis'!K$42:K$45,'Variance Analysis'!$B$42:$B$45,'Variance Analysis'!$B$45)</f>
        <v>#REF!</v>
      </c>
      <c r="L32" s="138" t="e">
        <f>SUMIFS('Variance Analysis'!L$42:L$45,'Variance Analysis'!$B$42:$B$45,'Variance Analysis'!$B$45)</f>
        <v>#REF!</v>
      </c>
      <c r="M32" s="138" t="e">
        <f>SUMIFS('Variance Analysis'!M$42:M$45,'Variance Analysis'!$B$42:$B$45,'Variance Analysis'!$B$45)</f>
        <v>#REF!</v>
      </c>
      <c r="N32" s="138" t="e">
        <f>SUMIFS('Variance Analysis'!N$42:N$45,'Variance Analysis'!$B$42:$B$45,'Variance Analysis'!$B$45)</f>
        <v>#REF!</v>
      </c>
      <c r="O32" s="7"/>
      <c r="P32" s="7"/>
      <c r="Q32" s="7"/>
      <c r="R32" s="7"/>
      <c r="S32" s="7"/>
      <c r="T32" s="7"/>
      <c r="U32" s="7"/>
      <c r="V32" s="7"/>
      <c r="W32" s="7"/>
      <c r="X32" s="7"/>
      <c r="Y32" s="7"/>
      <c r="Z32" s="7"/>
    </row>
    <row r="33" spans="1:26" ht="13.5" customHeight="1">
      <c r="A33" s="137" t="s">
        <v>211</v>
      </c>
      <c r="B33" s="137" t="s">
        <v>38</v>
      </c>
      <c r="C33" s="138" t="e">
        <f>SUMIFS('Variance Analysis'!C$42:C$45,'Variance Analysis'!$B$42:$B$45,'Variance Analysis'!$B$43)</f>
        <v>#REF!</v>
      </c>
      <c r="D33" s="138" t="e">
        <f>SUMIFS('Variance Analysis'!D$42:D$45,'Variance Analysis'!$B$42:$B$45,'Variance Analysis'!$B$43)</f>
        <v>#REF!</v>
      </c>
      <c r="E33" s="138" t="e">
        <f>SUMIFS('Variance Analysis'!E$42:E$45,'Variance Analysis'!$B$42:$B$45,'Variance Analysis'!$B$43)</f>
        <v>#REF!</v>
      </c>
      <c r="F33" s="138" t="e">
        <f>SUMIFS('Variance Analysis'!F$42:F$45,'Variance Analysis'!$B$42:$B$45,'Variance Analysis'!$B$43)</f>
        <v>#REF!</v>
      </c>
      <c r="G33" s="138" t="e">
        <f>SUMIFS('Variance Analysis'!G$42:G$45,'Variance Analysis'!$B$42:$B$45,'Variance Analysis'!$B$43)</f>
        <v>#REF!</v>
      </c>
      <c r="H33" s="138" t="e">
        <f>SUMIFS('Variance Analysis'!H$42:H$45,'Variance Analysis'!$B$42:$B$45,'Variance Analysis'!$B$43)</f>
        <v>#REF!</v>
      </c>
      <c r="I33" s="138" t="e">
        <f>SUMIFS('Variance Analysis'!I$42:I$45,'Variance Analysis'!$B$42:$B$45,'Variance Analysis'!$B$43)</f>
        <v>#REF!</v>
      </c>
      <c r="J33" s="138" t="e">
        <f>SUMIFS('Variance Analysis'!J$42:J$45,'Variance Analysis'!$B$42:$B$45,'Variance Analysis'!$B$43)</f>
        <v>#REF!</v>
      </c>
      <c r="K33" s="138" t="e">
        <f>SUMIFS('Variance Analysis'!K$42:K$45,'Variance Analysis'!$B$42:$B$45,'Variance Analysis'!$B$43)</f>
        <v>#REF!</v>
      </c>
      <c r="L33" s="138" t="e">
        <f>SUMIFS('Variance Analysis'!L$42:L$45,'Variance Analysis'!$B$42:$B$45,'Variance Analysis'!$B$43)</f>
        <v>#REF!</v>
      </c>
      <c r="M33" s="138" t="e">
        <f>SUMIFS('Variance Analysis'!M$42:M$45,'Variance Analysis'!$B$42:$B$45,'Variance Analysis'!$B$43)</f>
        <v>#REF!</v>
      </c>
      <c r="N33" s="138" t="e">
        <f>SUMIFS('Variance Analysis'!N$42:N$45,'Variance Analysis'!$B$42:$B$45,'Variance Analysis'!$B$43)</f>
        <v>#REF!</v>
      </c>
      <c r="O33" s="7"/>
      <c r="P33" s="7"/>
      <c r="Q33" s="7"/>
      <c r="R33" s="7"/>
      <c r="S33" s="7"/>
      <c r="T33" s="7"/>
      <c r="U33" s="7"/>
      <c r="V33" s="7"/>
      <c r="W33" s="7"/>
      <c r="X33" s="7"/>
      <c r="Y33" s="7"/>
      <c r="Z33" s="7"/>
    </row>
    <row r="34" spans="1:26" ht="13.5" customHeight="1">
      <c r="A34" s="137" t="s">
        <v>212</v>
      </c>
      <c r="B34" s="137" t="s">
        <v>38</v>
      </c>
      <c r="C34" s="138" t="e">
        <f>SUMIFS('Variance Analysis'!C$42:C$45,'Variance Analysis'!$B$42:$B$45,'Variance Analysis'!$B$44)</f>
        <v>#REF!</v>
      </c>
      <c r="D34" s="138" t="e">
        <f>SUMIFS('Variance Analysis'!D$42:D$45,'Variance Analysis'!$B$42:$B$45,'Variance Analysis'!$B$44)</f>
        <v>#REF!</v>
      </c>
      <c r="E34" s="138" t="e">
        <f>SUMIFS('Variance Analysis'!E$42:E$45,'Variance Analysis'!$B$42:$B$45,'Variance Analysis'!$B$44)</f>
        <v>#REF!</v>
      </c>
      <c r="F34" s="138" t="e">
        <f>SUMIFS('Variance Analysis'!F$42:F$45,'Variance Analysis'!$B$42:$B$45,'Variance Analysis'!$B$44)</f>
        <v>#REF!</v>
      </c>
      <c r="G34" s="138" t="e">
        <f>SUMIFS('Variance Analysis'!G$42:G$45,'Variance Analysis'!$B$42:$B$45,'Variance Analysis'!$B$44)</f>
        <v>#REF!</v>
      </c>
      <c r="H34" s="138" t="e">
        <f>SUMIFS('Variance Analysis'!H$42:H$45,'Variance Analysis'!$B$42:$B$45,'Variance Analysis'!$B$44)</f>
        <v>#REF!</v>
      </c>
      <c r="I34" s="138" t="e">
        <f>SUMIFS('Variance Analysis'!I$42:I$45,'Variance Analysis'!$B$42:$B$45,'Variance Analysis'!$B$44)</f>
        <v>#REF!</v>
      </c>
      <c r="J34" s="138" t="e">
        <f>SUMIFS('Variance Analysis'!J$42:J$45,'Variance Analysis'!$B$42:$B$45,'Variance Analysis'!$B$44)</f>
        <v>#REF!</v>
      </c>
      <c r="K34" s="138" t="e">
        <f>SUMIFS('Variance Analysis'!K$42:K$45,'Variance Analysis'!$B$42:$B$45,'Variance Analysis'!$B$44)</f>
        <v>#REF!</v>
      </c>
      <c r="L34" s="138" t="e">
        <f>SUMIFS('Variance Analysis'!L$42:L$45,'Variance Analysis'!$B$42:$B$45,'Variance Analysis'!$B$44)</f>
        <v>#REF!</v>
      </c>
      <c r="M34" s="138" t="e">
        <f>SUMIFS('Variance Analysis'!M$42:M$45,'Variance Analysis'!$B$42:$B$45,'Variance Analysis'!$B$44)</f>
        <v>#REF!</v>
      </c>
      <c r="N34" s="138" t="e">
        <f>SUMIFS('Variance Analysis'!N$42:N$45,'Variance Analysis'!$B$42:$B$45,'Variance Analysis'!$B$44)</f>
        <v>#REF!</v>
      </c>
      <c r="O34" s="7"/>
      <c r="P34" s="7"/>
      <c r="Q34" s="7"/>
      <c r="R34" s="7"/>
      <c r="S34" s="7"/>
      <c r="T34" s="7"/>
      <c r="U34" s="7"/>
      <c r="V34" s="7"/>
      <c r="W34" s="7"/>
      <c r="X34" s="7"/>
      <c r="Y34" s="7"/>
      <c r="Z34" s="7"/>
    </row>
    <row r="35" spans="1:26" ht="13.5" customHeight="1">
      <c r="A35" s="137" t="s">
        <v>188</v>
      </c>
      <c r="B35" s="137" t="s">
        <v>221</v>
      </c>
      <c r="C35" s="139" t="e">
        <f t="shared" ref="C35:N35" si="6">#REF!</f>
        <v>#REF!</v>
      </c>
      <c r="D35" s="139" t="e">
        <f t="shared" si="6"/>
        <v>#REF!</v>
      </c>
      <c r="E35" s="139" t="e">
        <f t="shared" si="6"/>
        <v>#REF!</v>
      </c>
      <c r="F35" s="139" t="e">
        <f t="shared" si="6"/>
        <v>#REF!</v>
      </c>
      <c r="G35" s="139" t="e">
        <f t="shared" si="6"/>
        <v>#REF!</v>
      </c>
      <c r="H35" s="139" t="e">
        <f t="shared" si="6"/>
        <v>#REF!</v>
      </c>
      <c r="I35" s="139" t="e">
        <f t="shared" si="6"/>
        <v>#REF!</v>
      </c>
      <c r="J35" s="139" t="e">
        <f t="shared" si="6"/>
        <v>#REF!</v>
      </c>
      <c r="K35" s="139" t="e">
        <f t="shared" si="6"/>
        <v>#REF!</v>
      </c>
      <c r="L35" s="139" t="e">
        <f t="shared" si="6"/>
        <v>#REF!</v>
      </c>
      <c r="M35" s="139" t="e">
        <f t="shared" si="6"/>
        <v>#REF!</v>
      </c>
      <c r="N35" s="139" t="e">
        <f t="shared" si="6"/>
        <v>#REF!</v>
      </c>
      <c r="O35" s="7"/>
      <c r="P35" s="7"/>
      <c r="Q35" s="7"/>
      <c r="R35" s="7"/>
      <c r="S35" s="7"/>
      <c r="T35" s="7"/>
      <c r="U35" s="7"/>
      <c r="V35" s="7"/>
      <c r="W35" s="7"/>
      <c r="X35" s="7"/>
      <c r="Y35" s="7"/>
      <c r="Z35" s="7"/>
    </row>
    <row r="36" spans="1:26" ht="13.5" customHeight="1">
      <c r="A36" s="137" t="s">
        <v>193</v>
      </c>
      <c r="B36" s="137" t="s">
        <v>221</v>
      </c>
      <c r="C36" s="139" t="e">
        <f t="shared" ref="C36:N36" si="7">#REF!</f>
        <v>#REF!</v>
      </c>
      <c r="D36" s="139" t="e">
        <f t="shared" si="7"/>
        <v>#REF!</v>
      </c>
      <c r="E36" s="139" t="e">
        <f t="shared" si="7"/>
        <v>#REF!</v>
      </c>
      <c r="F36" s="139" t="e">
        <f t="shared" si="7"/>
        <v>#REF!</v>
      </c>
      <c r="G36" s="139" t="e">
        <f t="shared" si="7"/>
        <v>#REF!</v>
      </c>
      <c r="H36" s="139" t="e">
        <f t="shared" si="7"/>
        <v>#REF!</v>
      </c>
      <c r="I36" s="139" t="e">
        <f t="shared" si="7"/>
        <v>#REF!</v>
      </c>
      <c r="J36" s="139" t="e">
        <f t="shared" si="7"/>
        <v>#REF!</v>
      </c>
      <c r="K36" s="139" t="e">
        <f t="shared" si="7"/>
        <v>#REF!</v>
      </c>
      <c r="L36" s="139" t="e">
        <f t="shared" si="7"/>
        <v>#REF!</v>
      </c>
      <c r="M36" s="139" t="e">
        <f t="shared" si="7"/>
        <v>#REF!</v>
      </c>
      <c r="N36" s="139" t="e">
        <f t="shared" si="7"/>
        <v>#REF!</v>
      </c>
      <c r="O36" s="7"/>
      <c r="P36" s="7"/>
      <c r="Q36" s="7"/>
      <c r="R36" s="7"/>
      <c r="S36" s="7"/>
      <c r="T36" s="7"/>
      <c r="U36" s="7"/>
      <c r="V36" s="7"/>
      <c r="W36" s="7"/>
      <c r="X36" s="7"/>
      <c r="Y36" s="7"/>
      <c r="Z36" s="7"/>
    </row>
    <row r="37" spans="1:26" ht="13.5" customHeight="1">
      <c r="A37" s="137" t="s">
        <v>194</v>
      </c>
      <c r="B37" s="137" t="s">
        <v>221</v>
      </c>
      <c r="C37" s="139" t="e">
        <f t="shared" ref="C37:N37" si="8">#REF!</f>
        <v>#REF!</v>
      </c>
      <c r="D37" s="139" t="e">
        <f t="shared" si="8"/>
        <v>#REF!</v>
      </c>
      <c r="E37" s="139" t="e">
        <f t="shared" si="8"/>
        <v>#REF!</v>
      </c>
      <c r="F37" s="139" t="e">
        <f t="shared" si="8"/>
        <v>#REF!</v>
      </c>
      <c r="G37" s="139" t="e">
        <f t="shared" si="8"/>
        <v>#REF!</v>
      </c>
      <c r="H37" s="139" t="e">
        <f t="shared" si="8"/>
        <v>#REF!</v>
      </c>
      <c r="I37" s="139" t="e">
        <f t="shared" si="8"/>
        <v>#REF!</v>
      </c>
      <c r="J37" s="139" t="e">
        <f t="shared" si="8"/>
        <v>#REF!</v>
      </c>
      <c r="K37" s="139" t="e">
        <f t="shared" si="8"/>
        <v>#REF!</v>
      </c>
      <c r="L37" s="139" t="e">
        <f t="shared" si="8"/>
        <v>#REF!</v>
      </c>
      <c r="M37" s="139" t="e">
        <f t="shared" si="8"/>
        <v>#REF!</v>
      </c>
      <c r="N37" s="139" t="e">
        <f t="shared" si="8"/>
        <v>#REF!</v>
      </c>
      <c r="O37" s="7"/>
      <c r="P37" s="7"/>
      <c r="Q37" s="7"/>
      <c r="R37" s="7"/>
      <c r="S37" s="7"/>
      <c r="T37" s="7"/>
      <c r="U37" s="7"/>
      <c r="V37" s="7"/>
      <c r="W37" s="7"/>
      <c r="X37" s="7"/>
      <c r="Y37" s="7"/>
      <c r="Z37" s="7"/>
    </row>
    <row r="38" spans="1:26" ht="13.5" customHeight="1">
      <c r="A38" s="140" t="s">
        <v>222</v>
      </c>
      <c r="B38" s="141" t="s">
        <v>223</v>
      </c>
      <c r="C38" s="142" t="e">
        <f t="shared" ref="C38:N38" si="9">SUM($C$32:C34)/(SUM($C$35:C37)*1000)</f>
        <v>#REF!</v>
      </c>
      <c r="D38" s="142" t="e">
        <f t="shared" si="9"/>
        <v>#REF!</v>
      </c>
      <c r="E38" s="142" t="e">
        <f t="shared" si="9"/>
        <v>#REF!</v>
      </c>
      <c r="F38" s="142" t="e">
        <f t="shared" si="9"/>
        <v>#REF!</v>
      </c>
      <c r="G38" s="142" t="e">
        <f t="shared" si="9"/>
        <v>#REF!</v>
      </c>
      <c r="H38" s="142" t="e">
        <f t="shared" si="9"/>
        <v>#REF!</v>
      </c>
      <c r="I38" s="142" t="e">
        <f t="shared" si="9"/>
        <v>#REF!</v>
      </c>
      <c r="J38" s="142" t="e">
        <f t="shared" si="9"/>
        <v>#REF!</v>
      </c>
      <c r="K38" s="142" t="e">
        <f t="shared" si="9"/>
        <v>#REF!</v>
      </c>
      <c r="L38" s="142" t="e">
        <f t="shared" si="9"/>
        <v>#REF!</v>
      </c>
      <c r="M38" s="142" t="e">
        <f t="shared" si="9"/>
        <v>#REF!</v>
      </c>
      <c r="N38" s="142" t="e">
        <f t="shared" si="9"/>
        <v>#REF!</v>
      </c>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134" t="s">
        <v>227</v>
      </c>
      <c r="B40" s="13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spans="1:26" ht="13.5" customHeight="1">
      <c r="A41" s="134" t="s">
        <v>219</v>
      </c>
      <c r="B41" s="134"/>
      <c r="C41" s="111" t="s">
        <v>176</v>
      </c>
      <c r="D41" s="111" t="s">
        <v>177</v>
      </c>
      <c r="E41" s="111" t="s">
        <v>178</v>
      </c>
      <c r="F41" s="111" t="s">
        <v>179</v>
      </c>
      <c r="G41" s="111" t="s">
        <v>180</v>
      </c>
      <c r="H41" s="111" t="s">
        <v>181</v>
      </c>
      <c r="I41" s="111" t="s">
        <v>182</v>
      </c>
      <c r="J41" s="111" t="s">
        <v>183</v>
      </c>
      <c r="K41" s="111" t="s">
        <v>184</v>
      </c>
      <c r="L41" s="111" t="s">
        <v>185</v>
      </c>
      <c r="M41" s="111" t="s">
        <v>186</v>
      </c>
      <c r="N41" s="111" t="s">
        <v>187</v>
      </c>
      <c r="O41" s="104"/>
      <c r="P41" s="104"/>
      <c r="Q41" s="104"/>
      <c r="R41" s="104"/>
      <c r="S41" s="104"/>
      <c r="T41" s="104"/>
      <c r="U41" s="104"/>
      <c r="V41" s="104"/>
      <c r="W41" s="104"/>
      <c r="X41" s="104"/>
      <c r="Y41" s="104"/>
      <c r="Z41" s="104"/>
    </row>
    <row r="42" spans="1:26" ht="13.5" customHeight="1">
      <c r="A42" s="137" t="s">
        <v>210</v>
      </c>
      <c r="B42" s="137" t="s">
        <v>38</v>
      </c>
      <c r="C42" s="138" t="e">
        <f>SUMIFS('Variance Analysis'!C$9:C$24,'Variance Analysis'!$B$9:$B$24,'Variance Analysis'!$B$12,'Variance Analysis'!$A$9:$A$24,'Variance Analysis'!$A$12)</f>
        <v>#REF!</v>
      </c>
      <c r="D42" s="138" t="e">
        <f>SUMIFS('Variance Analysis'!D$9:D$24,'Variance Analysis'!$B$9:$B$24,'Variance Analysis'!$B$12,'Variance Analysis'!$A$9:$A$24,'Variance Analysis'!$A$12)</f>
        <v>#REF!</v>
      </c>
      <c r="E42" s="138" t="e">
        <f>SUMIFS('Variance Analysis'!E$9:E$24,'Variance Analysis'!$B$9:$B$24,'Variance Analysis'!$B$12,'Variance Analysis'!$A$9:$A$24,'Variance Analysis'!$A$12)</f>
        <v>#REF!</v>
      </c>
      <c r="F42" s="138" t="e">
        <f>SUMIFS('Variance Analysis'!F$9:F$24,'Variance Analysis'!$B$9:$B$24,'Variance Analysis'!$B$12,'Variance Analysis'!$A$9:$A$24,'Variance Analysis'!$A$12)</f>
        <v>#REF!</v>
      </c>
      <c r="G42" s="138" t="e">
        <f>SUMIFS('Variance Analysis'!G$9:G$24,'Variance Analysis'!$B$9:$B$24,'Variance Analysis'!$B$12,'Variance Analysis'!$A$9:$A$24,'Variance Analysis'!$A$12)</f>
        <v>#REF!</v>
      </c>
      <c r="H42" s="138" t="e">
        <f>SUMIFS('Variance Analysis'!H$9:H$24,'Variance Analysis'!$B$9:$B$24,'Variance Analysis'!$B$12,'Variance Analysis'!$A$9:$A$24,'Variance Analysis'!$A$12)</f>
        <v>#REF!</v>
      </c>
      <c r="I42" s="138" t="e">
        <f>SUMIFS('Variance Analysis'!I$9:I$24,'Variance Analysis'!$B$9:$B$24,'Variance Analysis'!$B$12,'Variance Analysis'!$A$9:$A$24,'Variance Analysis'!$A$12)</f>
        <v>#REF!</v>
      </c>
      <c r="J42" s="138" t="e">
        <f>SUMIFS('Variance Analysis'!J$9:J$24,'Variance Analysis'!$B$9:$B$24,'Variance Analysis'!$B$12,'Variance Analysis'!$A$9:$A$24,'Variance Analysis'!$A$12)</f>
        <v>#REF!</v>
      </c>
      <c r="K42" s="138" t="e">
        <f>SUMIFS('Variance Analysis'!K$9:K$24,'Variance Analysis'!$B$9:$B$24,'Variance Analysis'!$B$12,'Variance Analysis'!$A$9:$A$24,'Variance Analysis'!$A$12)</f>
        <v>#REF!</v>
      </c>
      <c r="L42" s="138" t="e">
        <f>SUMIFS('Variance Analysis'!L$9:L$24,'Variance Analysis'!$B$9:$B$24,'Variance Analysis'!$B$12,'Variance Analysis'!$A$9:$A$24,'Variance Analysis'!$A$12)</f>
        <v>#REF!</v>
      </c>
      <c r="M42" s="138" t="e">
        <f>SUMIFS('Variance Analysis'!M$9:M$24,'Variance Analysis'!$B$9:$B$24,'Variance Analysis'!$B$12,'Variance Analysis'!$A$9:$A$24,'Variance Analysis'!$A$12)</f>
        <v>#REF!</v>
      </c>
      <c r="N42" s="138"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c r="A43" s="137" t="s">
        <v>211</v>
      </c>
      <c r="B43" s="137" t="s">
        <v>38</v>
      </c>
      <c r="C43" s="138" t="e">
        <f>SUMIFS('Variance Analysis'!C$9:C$24,'Variance Analysis'!$B$9:$B$24,'Variance Analysis'!$B$10,'Variance Analysis'!$A$9:$A$24,'Variance Analysis'!$A$10)</f>
        <v>#REF!</v>
      </c>
      <c r="D43" s="138" t="e">
        <f>SUMIFS('Variance Analysis'!D$9:D$24,'Variance Analysis'!$B$9:$B$24,'Variance Analysis'!$B$10,'Variance Analysis'!$A$9:$A$24,'Variance Analysis'!$A$10)</f>
        <v>#REF!</v>
      </c>
      <c r="E43" s="138" t="e">
        <f>SUMIFS('Variance Analysis'!E$9:E$24,'Variance Analysis'!$B$9:$B$24,'Variance Analysis'!$B$10,'Variance Analysis'!$A$9:$A$24,'Variance Analysis'!$A$10)</f>
        <v>#REF!</v>
      </c>
      <c r="F43" s="138" t="e">
        <f>SUMIFS('Variance Analysis'!F$9:F$24,'Variance Analysis'!$B$9:$B$24,'Variance Analysis'!$B$10,'Variance Analysis'!$A$9:$A$24,'Variance Analysis'!$A$10)</f>
        <v>#REF!</v>
      </c>
      <c r="G43" s="138" t="e">
        <f>SUMIFS('Variance Analysis'!G$9:G$24,'Variance Analysis'!$B$9:$B$24,'Variance Analysis'!$B$10,'Variance Analysis'!$A$9:$A$24,'Variance Analysis'!$A$10)</f>
        <v>#REF!</v>
      </c>
      <c r="H43" s="138" t="e">
        <f>SUMIFS('Variance Analysis'!H$9:H$24,'Variance Analysis'!$B$9:$B$24,'Variance Analysis'!$B$10,'Variance Analysis'!$A$9:$A$24,'Variance Analysis'!$A$10)</f>
        <v>#REF!</v>
      </c>
      <c r="I43" s="138" t="e">
        <f>SUMIFS('Variance Analysis'!I$9:I$24,'Variance Analysis'!$B$9:$B$24,'Variance Analysis'!$B$10,'Variance Analysis'!$A$9:$A$24,'Variance Analysis'!$A$10)</f>
        <v>#REF!</v>
      </c>
      <c r="J43" s="138" t="e">
        <f>SUMIFS('Variance Analysis'!J$9:J$24,'Variance Analysis'!$B$9:$B$24,'Variance Analysis'!$B$10,'Variance Analysis'!$A$9:$A$24,'Variance Analysis'!$A$10)</f>
        <v>#REF!</v>
      </c>
      <c r="K43" s="138" t="e">
        <f>SUMIFS('Variance Analysis'!K$9:K$24,'Variance Analysis'!$B$9:$B$24,'Variance Analysis'!$B$10,'Variance Analysis'!$A$9:$A$24,'Variance Analysis'!$A$10)</f>
        <v>#REF!</v>
      </c>
      <c r="L43" s="138" t="e">
        <f>SUMIFS('Variance Analysis'!L$9:L$24,'Variance Analysis'!$B$9:$B$24,'Variance Analysis'!$B$10,'Variance Analysis'!$A$9:$A$24,'Variance Analysis'!$A$10)</f>
        <v>#REF!</v>
      </c>
      <c r="M43" s="138" t="e">
        <f>SUMIFS('Variance Analysis'!M$9:M$24,'Variance Analysis'!$B$9:$B$24,'Variance Analysis'!$B$10,'Variance Analysis'!$A$9:$A$24,'Variance Analysis'!$A$10)</f>
        <v>#REF!</v>
      </c>
      <c r="N43" s="138"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c r="A44" s="137" t="s">
        <v>212</v>
      </c>
      <c r="B44" s="137" t="s">
        <v>38</v>
      </c>
      <c r="C44" s="138" t="e">
        <f>SUMIFS('Variance Analysis'!C$9:C$24,'Variance Analysis'!$B$9:$B$24,'Variance Analysis'!$B$11,'Variance Analysis'!$A$9:$A$24,'Variance Analysis'!$A$11)</f>
        <v>#REF!</v>
      </c>
      <c r="D44" s="138" t="e">
        <f>SUMIFS('Variance Analysis'!D$9:D$24,'Variance Analysis'!$B$9:$B$24,'Variance Analysis'!$B$11,'Variance Analysis'!$A$9:$A$24,'Variance Analysis'!$A$11)</f>
        <v>#REF!</v>
      </c>
      <c r="E44" s="138" t="e">
        <f>SUMIFS('Variance Analysis'!E$9:E$24,'Variance Analysis'!$B$9:$B$24,'Variance Analysis'!$B$11,'Variance Analysis'!$A$9:$A$24,'Variance Analysis'!$A$11)</f>
        <v>#REF!</v>
      </c>
      <c r="F44" s="138" t="e">
        <f>SUMIFS('Variance Analysis'!F$9:F$24,'Variance Analysis'!$B$9:$B$24,'Variance Analysis'!$B$11,'Variance Analysis'!$A$9:$A$24,'Variance Analysis'!$A$11)</f>
        <v>#REF!</v>
      </c>
      <c r="G44" s="138" t="e">
        <f>SUMIFS('Variance Analysis'!G$9:G$24,'Variance Analysis'!$B$9:$B$24,'Variance Analysis'!$B$11,'Variance Analysis'!$A$9:$A$24,'Variance Analysis'!$A$11)</f>
        <v>#REF!</v>
      </c>
      <c r="H44" s="138" t="e">
        <f>SUMIFS('Variance Analysis'!H$9:H$24,'Variance Analysis'!$B$9:$B$24,'Variance Analysis'!$B$11,'Variance Analysis'!$A$9:$A$24,'Variance Analysis'!$A$11)</f>
        <v>#REF!</v>
      </c>
      <c r="I44" s="138" t="e">
        <f>SUMIFS('Variance Analysis'!I$9:I$24,'Variance Analysis'!$B$9:$B$24,'Variance Analysis'!$B$11,'Variance Analysis'!$A$9:$A$24,'Variance Analysis'!$A$11)</f>
        <v>#REF!</v>
      </c>
      <c r="J44" s="138" t="e">
        <f>SUMIFS('Variance Analysis'!J$9:J$24,'Variance Analysis'!$B$9:$B$24,'Variance Analysis'!$B$11,'Variance Analysis'!$A$9:$A$24,'Variance Analysis'!$A$11)</f>
        <v>#REF!</v>
      </c>
      <c r="K44" s="138" t="e">
        <f>SUMIFS('Variance Analysis'!K$9:K$24,'Variance Analysis'!$B$9:$B$24,'Variance Analysis'!$B$11,'Variance Analysis'!$A$9:$A$24,'Variance Analysis'!$A$11)</f>
        <v>#REF!</v>
      </c>
      <c r="L44" s="138" t="e">
        <f>SUMIFS('Variance Analysis'!L$9:L$24,'Variance Analysis'!$B$9:$B$24,'Variance Analysis'!$B$11,'Variance Analysis'!$A$9:$A$24,'Variance Analysis'!$A$11)</f>
        <v>#REF!</v>
      </c>
      <c r="M44" s="138" t="e">
        <f>SUMIFS('Variance Analysis'!M$9:M$24,'Variance Analysis'!$B$9:$B$24,'Variance Analysis'!$B$11,'Variance Analysis'!$A$9:$A$24,'Variance Analysis'!$A$11)</f>
        <v>#REF!</v>
      </c>
      <c r="N44" s="138"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c r="A45" s="137" t="s">
        <v>188</v>
      </c>
      <c r="B45" s="137" t="s">
        <v>221</v>
      </c>
      <c r="C45" s="139" t="e">
        <f t="shared" ref="C45:N45" si="10">#REF!</f>
        <v>#REF!</v>
      </c>
      <c r="D45" s="139" t="e">
        <f t="shared" si="10"/>
        <v>#REF!</v>
      </c>
      <c r="E45" s="139" t="e">
        <f t="shared" si="10"/>
        <v>#REF!</v>
      </c>
      <c r="F45" s="139" t="e">
        <f t="shared" si="10"/>
        <v>#REF!</v>
      </c>
      <c r="G45" s="139" t="e">
        <f t="shared" si="10"/>
        <v>#REF!</v>
      </c>
      <c r="H45" s="139" t="e">
        <f t="shared" si="10"/>
        <v>#REF!</v>
      </c>
      <c r="I45" s="139" t="e">
        <f t="shared" si="10"/>
        <v>#REF!</v>
      </c>
      <c r="J45" s="139" t="e">
        <f t="shared" si="10"/>
        <v>#REF!</v>
      </c>
      <c r="K45" s="139" t="e">
        <f t="shared" si="10"/>
        <v>#REF!</v>
      </c>
      <c r="L45" s="139" t="e">
        <f t="shared" si="10"/>
        <v>#REF!</v>
      </c>
      <c r="M45" s="139" t="e">
        <f t="shared" si="10"/>
        <v>#REF!</v>
      </c>
      <c r="N45" s="139" t="e">
        <f t="shared" si="10"/>
        <v>#REF!</v>
      </c>
      <c r="O45" s="7"/>
      <c r="P45" s="7"/>
      <c r="Q45" s="7"/>
      <c r="R45" s="7"/>
      <c r="S45" s="7"/>
      <c r="T45" s="7"/>
      <c r="U45" s="7"/>
      <c r="V45" s="7"/>
      <c r="W45" s="7"/>
      <c r="X45" s="7"/>
      <c r="Y45" s="7"/>
      <c r="Z45" s="7"/>
    </row>
    <row r="46" spans="1:26" ht="13.5" customHeight="1">
      <c r="A46" s="140" t="s">
        <v>228</v>
      </c>
      <c r="B46" s="141" t="s">
        <v>223</v>
      </c>
      <c r="C46" s="142" t="e">
        <f t="shared" ref="C46:N46" si="11">SUM($C$42:C44)/(SUM($C$45:C45)*1000)</f>
        <v>#REF!</v>
      </c>
      <c r="D46" s="142" t="e">
        <f t="shared" si="11"/>
        <v>#REF!</v>
      </c>
      <c r="E46" s="142" t="e">
        <f t="shared" si="11"/>
        <v>#REF!</v>
      </c>
      <c r="F46" s="142" t="e">
        <f t="shared" si="11"/>
        <v>#REF!</v>
      </c>
      <c r="G46" s="142" t="e">
        <f t="shared" si="11"/>
        <v>#REF!</v>
      </c>
      <c r="H46" s="142" t="e">
        <f t="shared" si="11"/>
        <v>#REF!</v>
      </c>
      <c r="I46" s="142" t="e">
        <f t="shared" si="11"/>
        <v>#REF!</v>
      </c>
      <c r="J46" s="142" t="e">
        <f t="shared" si="11"/>
        <v>#REF!</v>
      </c>
      <c r="K46" s="142" t="e">
        <f t="shared" si="11"/>
        <v>#REF!</v>
      </c>
      <c r="L46" s="142" t="e">
        <f t="shared" si="11"/>
        <v>#REF!</v>
      </c>
      <c r="M46" s="142" t="e">
        <f t="shared" si="11"/>
        <v>#REF!</v>
      </c>
      <c r="N46" s="142" t="e">
        <f t="shared" si="11"/>
        <v>#REF!</v>
      </c>
      <c r="O46" s="7"/>
      <c r="P46" s="7"/>
      <c r="Q46" s="7"/>
      <c r="R46" s="7"/>
      <c r="S46" s="7"/>
      <c r="T46" s="7"/>
      <c r="U46" s="7"/>
      <c r="V46" s="7"/>
      <c r="W46" s="7"/>
      <c r="X46" s="7"/>
      <c r="Y46" s="7"/>
      <c r="Z46" s="7"/>
    </row>
    <row r="47" spans="1:26" ht="13.5" customHeight="1">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c r="A48" s="134" t="s">
        <v>229</v>
      </c>
      <c r="B48" s="13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spans="1:26" ht="13.5" customHeight="1">
      <c r="A49" s="134" t="s">
        <v>219</v>
      </c>
      <c r="B49" s="134"/>
      <c r="C49" s="111" t="s">
        <v>176</v>
      </c>
      <c r="D49" s="111" t="s">
        <v>177</v>
      </c>
      <c r="E49" s="111" t="s">
        <v>178</v>
      </c>
      <c r="F49" s="111" t="s">
        <v>179</v>
      </c>
      <c r="G49" s="111" t="s">
        <v>180</v>
      </c>
      <c r="H49" s="111" t="s">
        <v>181</v>
      </c>
      <c r="I49" s="111" t="s">
        <v>182</v>
      </c>
      <c r="J49" s="111" t="s">
        <v>183</v>
      </c>
      <c r="K49" s="111" t="s">
        <v>184</v>
      </c>
      <c r="L49" s="111" t="s">
        <v>185</v>
      </c>
      <c r="M49" s="111" t="s">
        <v>186</v>
      </c>
      <c r="N49" s="111" t="s">
        <v>187</v>
      </c>
      <c r="O49" s="104"/>
      <c r="P49" s="104"/>
      <c r="Q49" s="104"/>
      <c r="R49" s="104"/>
      <c r="S49" s="104"/>
      <c r="T49" s="104"/>
      <c r="U49" s="104"/>
      <c r="V49" s="104"/>
      <c r="W49" s="104"/>
      <c r="X49" s="104"/>
      <c r="Y49" s="104"/>
      <c r="Z49" s="104"/>
    </row>
    <row r="50" spans="1:26" ht="13.5" customHeight="1">
      <c r="A50" s="137" t="s">
        <v>210</v>
      </c>
      <c r="B50" s="137" t="s">
        <v>38</v>
      </c>
      <c r="C50" s="138" t="e">
        <f>SUMIFS('Variance Analysis'!C$9:C$24,'Variance Analysis'!$B$9:$B$24,'Variance Analysis'!$B$12,'Variance Analysis'!$A$9:$A$24,'Variance Analysis'!$A$13)</f>
        <v>#REF!</v>
      </c>
      <c r="D50" s="138" t="e">
        <f>SUMIFS('Variance Analysis'!D$9:D$24,'Variance Analysis'!$B$9:$B$24,'Variance Analysis'!$B$12,'Variance Analysis'!$A$9:$A$24,'Variance Analysis'!$A$13)</f>
        <v>#REF!</v>
      </c>
      <c r="E50" s="138" t="e">
        <f>SUMIFS('Variance Analysis'!E$9:E$24,'Variance Analysis'!$B$9:$B$24,'Variance Analysis'!$B$12,'Variance Analysis'!$A$9:$A$24,'Variance Analysis'!$A$13)</f>
        <v>#REF!</v>
      </c>
      <c r="F50" s="138" t="e">
        <f>SUMIFS('Variance Analysis'!F$9:F$24,'Variance Analysis'!$B$9:$B$24,'Variance Analysis'!$B$12,'Variance Analysis'!$A$9:$A$24,'Variance Analysis'!$A$13)</f>
        <v>#REF!</v>
      </c>
      <c r="G50" s="138" t="e">
        <f>SUMIFS('Variance Analysis'!G$9:G$24,'Variance Analysis'!$B$9:$B$24,'Variance Analysis'!$B$12,'Variance Analysis'!$A$9:$A$24,'Variance Analysis'!$A$13)</f>
        <v>#REF!</v>
      </c>
      <c r="H50" s="138" t="e">
        <f>SUMIFS('Variance Analysis'!H$9:H$24,'Variance Analysis'!$B$9:$B$24,'Variance Analysis'!$B$12,'Variance Analysis'!$A$9:$A$24,'Variance Analysis'!$A$13)</f>
        <v>#REF!</v>
      </c>
      <c r="I50" s="138" t="e">
        <f>SUMIFS('Variance Analysis'!I$9:I$24,'Variance Analysis'!$B$9:$B$24,'Variance Analysis'!$B$12,'Variance Analysis'!$A$9:$A$24,'Variance Analysis'!$A$13)</f>
        <v>#REF!</v>
      </c>
      <c r="J50" s="138" t="e">
        <f>SUMIFS('Variance Analysis'!J$9:J$24,'Variance Analysis'!$B$9:$B$24,'Variance Analysis'!$B$12,'Variance Analysis'!$A$9:$A$24,'Variance Analysis'!$A$13)</f>
        <v>#REF!</v>
      </c>
      <c r="K50" s="138" t="e">
        <f>SUMIFS('Variance Analysis'!K$9:K$24,'Variance Analysis'!$B$9:$B$24,'Variance Analysis'!$B$12,'Variance Analysis'!$A$9:$A$24,'Variance Analysis'!$A$13)</f>
        <v>#REF!</v>
      </c>
      <c r="L50" s="138" t="e">
        <f>SUMIFS('Variance Analysis'!L$9:L$24,'Variance Analysis'!$B$9:$B$24,'Variance Analysis'!$B$12,'Variance Analysis'!$A$9:$A$24,'Variance Analysis'!$A$13)</f>
        <v>#REF!</v>
      </c>
      <c r="M50" s="138" t="e">
        <f>SUMIFS('Variance Analysis'!M$9:M$24,'Variance Analysis'!$B$9:$B$24,'Variance Analysis'!$B$12,'Variance Analysis'!$A$9:$A$24,'Variance Analysis'!$A$13)</f>
        <v>#REF!</v>
      </c>
      <c r="N50" s="138"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c r="A51" s="137" t="s">
        <v>211</v>
      </c>
      <c r="B51" s="137" t="s">
        <v>38</v>
      </c>
      <c r="C51" s="138" t="e">
        <f>SUMIFS('Variance Analysis'!C$9:C$24,'Variance Analysis'!$B$9:$B$24,'Variance Analysis'!$B$10,'Variance Analysis'!$A$9:$A$24,'Variance Analysis'!$A$13)</f>
        <v>#REF!</v>
      </c>
      <c r="D51" s="138" t="e">
        <f>SUMIFS('Variance Analysis'!D$9:D$24,'Variance Analysis'!$B$9:$B$24,'Variance Analysis'!$B$10,'Variance Analysis'!$A$9:$A$24,'Variance Analysis'!$A$13)</f>
        <v>#REF!</v>
      </c>
      <c r="E51" s="138" t="e">
        <f>SUMIFS('Variance Analysis'!E$9:E$24,'Variance Analysis'!$B$9:$B$24,'Variance Analysis'!$B$10,'Variance Analysis'!$A$9:$A$24,'Variance Analysis'!$A$13)</f>
        <v>#REF!</v>
      </c>
      <c r="F51" s="138" t="e">
        <f>SUMIFS('Variance Analysis'!F$9:F$24,'Variance Analysis'!$B$9:$B$24,'Variance Analysis'!$B$10,'Variance Analysis'!$A$9:$A$24,'Variance Analysis'!$A$13)</f>
        <v>#REF!</v>
      </c>
      <c r="G51" s="138" t="e">
        <f>SUMIFS('Variance Analysis'!G$9:G$24,'Variance Analysis'!$B$9:$B$24,'Variance Analysis'!$B$10,'Variance Analysis'!$A$9:$A$24,'Variance Analysis'!$A$13)</f>
        <v>#REF!</v>
      </c>
      <c r="H51" s="138" t="e">
        <f>SUMIFS('Variance Analysis'!H$9:H$24,'Variance Analysis'!$B$9:$B$24,'Variance Analysis'!$B$10,'Variance Analysis'!$A$9:$A$24,'Variance Analysis'!$A$13)</f>
        <v>#REF!</v>
      </c>
      <c r="I51" s="138" t="e">
        <f>SUMIFS('Variance Analysis'!I$9:I$24,'Variance Analysis'!$B$9:$B$24,'Variance Analysis'!$B$10,'Variance Analysis'!$A$9:$A$24,'Variance Analysis'!$A$13)</f>
        <v>#REF!</v>
      </c>
      <c r="J51" s="138" t="e">
        <f>SUMIFS('Variance Analysis'!J$9:J$24,'Variance Analysis'!$B$9:$B$24,'Variance Analysis'!$B$10,'Variance Analysis'!$A$9:$A$24,'Variance Analysis'!$A$13)</f>
        <v>#REF!</v>
      </c>
      <c r="K51" s="138" t="e">
        <f>SUMIFS('Variance Analysis'!K$9:K$24,'Variance Analysis'!$B$9:$B$24,'Variance Analysis'!$B$10,'Variance Analysis'!$A$9:$A$24,'Variance Analysis'!$A$13)</f>
        <v>#REF!</v>
      </c>
      <c r="L51" s="138" t="e">
        <f>SUMIFS('Variance Analysis'!L$9:L$24,'Variance Analysis'!$B$9:$B$24,'Variance Analysis'!$B$10,'Variance Analysis'!$A$9:$A$24,'Variance Analysis'!$A$13)</f>
        <v>#REF!</v>
      </c>
      <c r="M51" s="138" t="e">
        <f>SUMIFS('Variance Analysis'!M$9:M$24,'Variance Analysis'!$B$9:$B$24,'Variance Analysis'!$B$10,'Variance Analysis'!$A$9:$A$24,'Variance Analysis'!$A$13)</f>
        <v>#REF!</v>
      </c>
      <c r="N51" s="138"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c r="A52" s="137" t="s">
        <v>212</v>
      </c>
      <c r="B52" s="137" t="s">
        <v>38</v>
      </c>
      <c r="C52" s="138" t="e">
        <f>SUMIFS('Variance Analysis'!C$9:C$24,'Variance Analysis'!$B$9:$B$24,'Variance Analysis'!$B$11,'Variance Analysis'!$A$9:$A$24,'Variance Analysis'!$A$13)</f>
        <v>#REF!</v>
      </c>
      <c r="D52" s="138" t="e">
        <f>SUMIFS('Variance Analysis'!D$9:D$24,'Variance Analysis'!$B$9:$B$24,'Variance Analysis'!$B$11,'Variance Analysis'!$A$9:$A$24,'Variance Analysis'!$A$13)</f>
        <v>#REF!</v>
      </c>
      <c r="E52" s="138" t="e">
        <f>SUMIFS('Variance Analysis'!E$9:E$24,'Variance Analysis'!$B$9:$B$24,'Variance Analysis'!$B$11,'Variance Analysis'!$A$9:$A$24,'Variance Analysis'!$A$13)</f>
        <v>#REF!</v>
      </c>
      <c r="F52" s="138" t="e">
        <f>SUMIFS('Variance Analysis'!F$9:F$24,'Variance Analysis'!$B$9:$B$24,'Variance Analysis'!$B$11,'Variance Analysis'!$A$9:$A$24,'Variance Analysis'!$A$13)</f>
        <v>#REF!</v>
      </c>
      <c r="G52" s="138" t="e">
        <f>SUMIFS('Variance Analysis'!G$9:G$24,'Variance Analysis'!$B$9:$B$24,'Variance Analysis'!$B$11,'Variance Analysis'!$A$9:$A$24,'Variance Analysis'!$A$13)</f>
        <v>#REF!</v>
      </c>
      <c r="H52" s="138" t="e">
        <f>SUMIFS('Variance Analysis'!H$9:H$24,'Variance Analysis'!$B$9:$B$24,'Variance Analysis'!$B$11,'Variance Analysis'!$A$9:$A$24,'Variance Analysis'!$A$13)</f>
        <v>#REF!</v>
      </c>
      <c r="I52" s="138" t="e">
        <f>SUMIFS('Variance Analysis'!I$9:I$24,'Variance Analysis'!$B$9:$B$24,'Variance Analysis'!$B$11,'Variance Analysis'!$A$9:$A$24,'Variance Analysis'!$A$13)</f>
        <v>#REF!</v>
      </c>
      <c r="J52" s="138" t="e">
        <f>SUMIFS('Variance Analysis'!J$9:J$24,'Variance Analysis'!$B$9:$B$24,'Variance Analysis'!$B$11,'Variance Analysis'!$A$9:$A$24,'Variance Analysis'!$A$13)</f>
        <v>#REF!</v>
      </c>
      <c r="K52" s="138" t="e">
        <f>SUMIFS('Variance Analysis'!K$9:K$24,'Variance Analysis'!$B$9:$B$24,'Variance Analysis'!$B$11,'Variance Analysis'!$A$9:$A$24,'Variance Analysis'!$A$13)</f>
        <v>#REF!</v>
      </c>
      <c r="L52" s="138" t="e">
        <f>SUMIFS('Variance Analysis'!L$9:L$24,'Variance Analysis'!$B$9:$B$24,'Variance Analysis'!$B$11,'Variance Analysis'!$A$9:$A$24,'Variance Analysis'!$A$13)</f>
        <v>#REF!</v>
      </c>
      <c r="M52" s="138" t="e">
        <f>SUMIFS('Variance Analysis'!M$9:M$24,'Variance Analysis'!$B$9:$B$24,'Variance Analysis'!$B$11,'Variance Analysis'!$A$9:$A$24,'Variance Analysis'!$A$13)</f>
        <v>#REF!</v>
      </c>
      <c r="N52" s="138"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c r="A53" s="137" t="s">
        <v>193</v>
      </c>
      <c r="B53" s="137" t="s">
        <v>221</v>
      </c>
      <c r="C53" s="139" t="e">
        <f t="shared" ref="C53:N53" si="12">#REF!</f>
        <v>#REF!</v>
      </c>
      <c r="D53" s="139" t="e">
        <f t="shared" si="12"/>
        <v>#REF!</v>
      </c>
      <c r="E53" s="139" t="e">
        <f t="shared" si="12"/>
        <v>#REF!</v>
      </c>
      <c r="F53" s="139" t="e">
        <f t="shared" si="12"/>
        <v>#REF!</v>
      </c>
      <c r="G53" s="139" t="e">
        <f t="shared" si="12"/>
        <v>#REF!</v>
      </c>
      <c r="H53" s="139" t="e">
        <f t="shared" si="12"/>
        <v>#REF!</v>
      </c>
      <c r="I53" s="139" t="e">
        <f t="shared" si="12"/>
        <v>#REF!</v>
      </c>
      <c r="J53" s="139" t="e">
        <f t="shared" si="12"/>
        <v>#REF!</v>
      </c>
      <c r="K53" s="139" t="e">
        <f t="shared" si="12"/>
        <v>#REF!</v>
      </c>
      <c r="L53" s="139" t="e">
        <f t="shared" si="12"/>
        <v>#REF!</v>
      </c>
      <c r="M53" s="139" t="e">
        <f t="shared" si="12"/>
        <v>#REF!</v>
      </c>
      <c r="N53" s="139" t="e">
        <f t="shared" si="12"/>
        <v>#REF!</v>
      </c>
      <c r="O53" s="7"/>
      <c r="P53" s="7"/>
      <c r="Q53" s="7"/>
      <c r="R53" s="7"/>
      <c r="S53" s="7"/>
      <c r="T53" s="7"/>
      <c r="U53" s="7"/>
      <c r="V53" s="7"/>
      <c r="W53" s="7"/>
      <c r="X53" s="7"/>
      <c r="Y53" s="7"/>
      <c r="Z53" s="7"/>
    </row>
    <row r="54" spans="1:26" ht="13.5" customHeight="1">
      <c r="A54" s="140" t="s">
        <v>228</v>
      </c>
      <c r="B54" s="141" t="s">
        <v>223</v>
      </c>
      <c r="C54" s="142" t="e">
        <f t="shared" ref="C54:N54" si="13">SUM($C$50:C52)/(SUM($C$53:C53)*1000)</f>
        <v>#REF!</v>
      </c>
      <c r="D54" s="142" t="e">
        <f t="shared" si="13"/>
        <v>#REF!</v>
      </c>
      <c r="E54" s="142" t="e">
        <f t="shared" si="13"/>
        <v>#REF!</v>
      </c>
      <c r="F54" s="142" t="e">
        <f t="shared" si="13"/>
        <v>#REF!</v>
      </c>
      <c r="G54" s="142" t="e">
        <f t="shared" si="13"/>
        <v>#REF!</v>
      </c>
      <c r="H54" s="142" t="e">
        <f t="shared" si="13"/>
        <v>#REF!</v>
      </c>
      <c r="I54" s="142" t="e">
        <f t="shared" si="13"/>
        <v>#REF!</v>
      </c>
      <c r="J54" s="142" t="e">
        <f t="shared" si="13"/>
        <v>#REF!</v>
      </c>
      <c r="K54" s="142" t="e">
        <f t="shared" si="13"/>
        <v>#REF!</v>
      </c>
      <c r="L54" s="142" t="e">
        <f t="shared" si="13"/>
        <v>#REF!</v>
      </c>
      <c r="M54" s="142" t="e">
        <f t="shared" si="13"/>
        <v>#REF!</v>
      </c>
      <c r="N54" s="142" t="e">
        <f t="shared" si="13"/>
        <v>#REF!</v>
      </c>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134" t="s">
        <v>230</v>
      </c>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spans="1:26" ht="13.5" customHeight="1">
      <c r="A57" s="134" t="s">
        <v>219</v>
      </c>
      <c r="B57" s="134"/>
      <c r="C57" s="111" t="s">
        <v>176</v>
      </c>
      <c r="D57" s="111" t="s">
        <v>177</v>
      </c>
      <c r="E57" s="111" t="s">
        <v>178</v>
      </c>
      <c r="F57" s="111" t="s">
        <v>179</v>
      </c>
      <c r="G57" s="111" t="s">
        <v>180</v>
      </c>
      <c r="H57" s="111" t="s">
        <v>181</v>
      </c>
      <c r="I57" s="111" t="s">
        <v>182</v>
      </c>
      <c r="J57" s="111" t="s">
        <v>183</v>
      </c>
      <c r="K57" s="111" t="s">
        <v>184</v>
      </c>
      <c r="L57" s="111" t="s">
        <v>185</v>
      </c>
      <c r="M57" s="111" t="s">
        <v>186</v>
      </c>
      <c r="N57" s="111" t="s">
        <v>187</v>
      </c>
      <c r="O57" s="134"/>
      <c r="P57" s="134"/>
      <c r="Q57" s="134"/>
      <c r="R57" s="134"/>
      <c r="S57" s="134"/>
      <c r="T57" s="134"/>
      <c r="U57" s="134"/>
      <c r="V57" s="134"/>
      <c r="W57" s="134"/>
      <c r="X57" s="134"/>
      <c r="Y57" s="134"/>
      <c r="Z57" s="134"/>
    </row>
    <row r="58" spans="1:26" ht="13.5" customHeight="1">
      <c r="A58" s="137" t="s">
        <v>210</v>
      </c>
      <c r="B58" s="137" t="s">
        <v>38</v>
      </c>
      <c r="C58" s="138" t="e">
        <f>SUMIFS('Variance Analysis'!C$9:C$24,'Variance Analysis'!$B$9:$B$24,'Variance Analysis'!$B$12,'Variance Analysis'!$A$9:$A$24,'Variance Analysis'!$A$17)</f>
        <v>#REF!</v>
      </c>
      <c r="D58" s="138" t="e">
        <f>SUMIFS('Variance Analysis'!D$9:D$24,'Variance Analysis'!$B$9:$B$24,'Variance Analysis'!$B$12,'Variance Analysis'!$A$9:$A$24,'Variance Analysis'!$A$17)</f>
        <v>#REF!</v>
      </c>
      <c r="E58" s="138" t="e">
        <f>SUMIFS('Variance Analysis'!E$9:E$24,'Variance Analysis'!$B$9:$B$24,'Variance Analysis'!$B$12,'Variance Analysis'!$A$9:$A$24,'Variance Analysis'!$A$17)</f>
        <v>#REF!</v>
      </c>
      <c r="F58" s="138" t="e">
        <f>SUMIFS('Variance Analysis'!F$9:F$24,'Variance Analysis'!$B$9:$B$24,'Variance Analysis'!$B$12,'Variance Analysis'!$A$9:$A$24,'Variance Analysis'!$A$17)</f>
        <v>#REF!</v>
      </c>
      <c r="G58" s="138" t="e">
        <f>SUMIFS('Variance Analysis'!G$9:G$24,'Variance Analysis'!$B$9:$B$24,'Variance Analysis'!$B$12,'Variance Analysis'!$A$9:$A$24,'Variance Analysis'!$A$17)</f>
        <v>#REF!</v>
      </c>
      <c r="H58" s="138" t="e">
        <f>SUMIFS('Variance Analysis'!H$9:H$24,'Variance Analysis'!$B$9:$B$24,'Variance Analysis'!$B$12,'Variance Analysis'!$A$9:$A$24,'Variance Analysis'!$A$17)</f>
        <v>#REF!</v>
      </c>
      <c r="I58" s="138" t="e">
        <f>SUMIFS('Variance Analysis'!I$9:I$24,'Variance Analysis'!$B$9:$B$24,'Variance Analysis'!$B$12,'Variance Analysis'!$A$9:$A$24,'Variance Analysis'!$A$17)</f>
        <v>#REF!</v>
      </c>
      <c r="J58" s="138" t="e">
        <f>SUMIFS('Variance Analysis'!J$9:J$24,'Variance Analysis'!$B$9:$B$24,'Variance Analysis'!$B$12,'Variance Analysis'!$A$9:$A$24,'Variance Analysis'!$A$17)</f>
        <v>#REF!</v>
      </c>
      <c r="K58" s="138" t="e">
        <f>SUMIFS('Variance Analysis'!K$9:K$24,'Variance Analysis'!$B$9:$B$24,'Variance Analysis'!$B$12,'Variance Analysis'!$A$9:$A$24,'Variance Analysis'!$A$17)</f>
        <v>#REF!</v>
      </c>
      <c r="L58" s="138" t="e">
        <f>SUMIFS('Variance Analysis'!L$9:L$24,'Variance Analysis'!$B$9:$B$24,'Variance Analysis'!$B$12,'Variance Analysis'!$A$9:$A$24,'Variance Analysis'!$A$17)</f>
        <v>#REF!</v>
      </c>
      <c r="M58" s="138" t="e">
        <f>SUMIFS('Variance Analysis'!M$9:M$24,'Variance Analysis'!$B$9:$B$24,'Variance Analysis'!$B$12,'Variance Analysis'!$A$9:$A$24,'Variance Analysis'!$A$17)</f>
        <v>#REF!</v>
      </c>
      <c r="N58" s="138"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c r="A59" s="137" t="s">
        <v>211</v>
      </c>
      <c r="B59" s="137" t="s">
        <v>38</v>
      </c>
      <c r="C59" s="138" t="e">
        <f>SUMIFS('Variance Analysis'!C$9:C$24,'Variance Analysis'!$B$9:$B$24,'Variance Analysis'!$B$10,'Variance Analysis'!$A$9:$A$24,'Variance Analysis'!$A$17)</f>
        <v>#REF!</v>
      </c>
      <c r="D59" s="138" t="e">
        <f>SUMIFS('Variance Analysis'!D$9:D$24,'Variance Analysis'!$B$9:$B$24,'Variance Analysis'!$B$10,'Variance Analysis'!$A$9:$A$24,'Variance Analysis'!$A$17)</f>
        <v>#REF!</v>
      </c>
      <c r="E59" s="138" t="e">
        <f>SUMIFS('Variance Analysis'!E$9:E$24,'Variance Analysis'!$B$9:$B$24,'Variance Analysis'!$B$10,'Variance Analysis'!$A$9:$A$24,'Variance Analysis'!$A$17)</f>
        <v>#REF!</v>
      </c>
      <c r="F59" s="138" t="e">
        <f>SUMIFS('Variance Analysis'!F$9:F$24,'Variance Analysis'!$B$9:$B$24,'Variance Analysis'!$B$10,'Variance Analysis'!$A$9:$A$24,'Variance Analysis'!$A$17)</f>
        <v>#REF!</v>
      </c>
      <c r="G59" s="138" t="e">
        <f>SUMIFS('Variance Analysis'!G$9:G$24,'Variance Analysis'!$B$9:$B$24,'Variance Analysis'!$B$10,'Variance Analysis'!$A$9:$A$24,'Variance Analysis'!$A$17)</f>
        <v>#REF!</v>
      </c>
      <c r="H59" s="138" t="e">
        <f>SUMIFS('Variance Analysis'!H$9:H$24,'Variance Analysis'!$B$9:$B$24,'Variance Analysis'!$B$10,'Variance Analysis'!$A$9:$A$24,'Variance Analysis'!$A$17)</f>
        <v>#REF!</v>
      </c>
      <c r="I59" s="138" t="e">
        <f>SUMIFS('Variance Analysis'!I$9:I$24,'Variance Analysis'!$B$9:$B$24,'Variance Analysis'!$B$10,'Variance Analysis'!$A$9:$A$24,'Variance Analysis'!$A$17)</f>
        <v>#REF!</v>
      </c>
      <c r="J59" s="138" t="e">
        <f>SUMIFS('Variance Analysis'!J$9:J$24,'Variance Analysis'!$B$9:$B$24,'Variance Analysis'!$B$10,'Variance Analysis'!$A$9:$A$24,'Variance Analysis'!$A$17)</f>
        <v>#REF!</v>
      </c>
      <c r="K59" s="138" t="e">
        <f>SUMIFS('Variance Analysis'!K$9:K$24,'Variance Analysis'!$B$9:$B$24,'Variance Analysis'!$B$10,'Variance Analysis'!$A$9:$A$24,'Variance Analysis'!$A$17)</f>
        <v>#REF!</v>
      </c>
      <c r="L59" s="138" t="e">
        <f>SUMIFS('Variance Analysis'!L$9:L$24,'Variance Analysis'!$B$9:$B$24,'Variance Analysis'!$B$10,'Variance Analysis'!$A$9:$A$24,'Variance Analysis'!$A$17)</f>
        <v>#REF!</v>
      </c>
      <c r="M59" s="138" t="e">
        <f>SUMIFS('Variance Analysis'!M$9:M$24,'Variance Analysis'!$B$9:$B$24,'Variance Analysis'!$B$10,'Variance Analysis'!$A$9:$A$24,'Variance Analysis'!$A$17)</f>
        <v>#REF!</v>
      </c>
      <c r="N59" s="138"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c r="A60" s="137" t="s">
        <v>212</v>
      </c>
      <c r="B60" s="137" t="s">
        <v>38</v>
      </c>
      <c r="C60" s="138" t="e">
        <f>SUMIFS('Variance Analysis'!C$9:C$24,'Variance Analysis'!$B$9:$B$24,'Variance Analysis'!$B$11,'Variance Analysis'!$A$9:$A$24,'Variance Analysis'!$A$17)</f>
        <v>#REF!</v>
      </c>
      <c r="D60" s="138" t="e">
        <f>SUMIFS('Variance Analysis'!D$9:D$24,'Variance Analysis'!$B$9:$B$24,'Variance Analysis'!$B$11,'Variance Analysis'!$A$9:$A$24,'Variance Analysis'!$A$17)</f>
        <v>#REF!</v>
      </c>
      <c r="E60" s="138" t="e">
        <f>SUMIFS('Variance Analysis'!E$9:E$24,'Variance Analysis'!$B$9:$B$24,'Variance Analysis'!$B$11,'Variance Analysis'!$A$9:$A$24,'Variance Analysis'!$A$17)</f>
        <v>#REF!</v>
      </c>
      <c r="F60" s="138" t="e">
        <f>SUMIFS('Variance Analysis'!F$9:F$24,'Variance Analysis'!$B$9:$B$24,'Variance Analysis'!$B$11,'Variance Analysis'!$A$9:$A$24,'Variance Analysis'!$A$17)</f>
        <v>#REF!</v>
      </c>
      <c r="G60" s="138" t="e">
        <f>SUMIFS('Variance Analysis'!G$9:G$24,'Variance Analysis'!$B$9:$B$24,'Variance Analysis'!$B$11,'Variance Analysis'!$A$9:$A$24,'Variance Analysis'!$A$17)</f>
        <v>#REF!</v>
      </c>
      <c r="H60" s="138" t="e">
        <f>SUMIFS('Variance Analysis'!H$9:H$24,'Variance Analysis'!$B$9:$B$24,'Variance Analysis'!$B$11,'Variance Analysis'!$A$9:$A$24,'Variance Analysis'!$A$17)</f>
        <v>#REF!</v>
      </c>
      <c r="I60" s="138" t="e">
        <f>SUMIFS('Variance Analysis'!I$9:I$24,'Variance Analysis'!$B$9:$B$24,'Variance Analysis'!$B$11,'Variance Analysis'!$A$9:$A$24,'Variance Analysis'!$A$17)</f>
        <v>#REF!</v>
      </c>
      <c r="J60" s="138" t="e">
        <f>SUMIFS('Variance Analysis'!J$9:J$24,'Variance Analysis'!$B$9:$B$24,'Variance Analysis'!$B$11,'Variance Analysis'!$A$9:$A$24,'Variance Analysis'!$A$17)</f>
        <v>#REF!</v>
      </c>
      <c r="K60" s="138" t="e">
        <f>SUMIFS('Variance Analysis'!K$9:K$24,'Variance Analysis'!$B$9:$B$24,'Variance Analysis'!$B$11,'Variance Analysis'!$A$9:$A$24,'Variance Analysis'!$A$17)</f>
        <v>#REF!</v>
      </c>
      <c r="L60" s="138" t="e">
        <f>SUMIFS('Variance Analysis'!L$9:L$24,'Variance Analysis'!$B$9:$B$24,'Variance Analysis'!$B$11,'Variance Analysis'!$A$9:$A$24,'Variance Analysis'!$A$17)</f>
        <v>#REF!</v>
      </c>
      <c r="M60" s="138" t="e">
        <f>SUMIFS('Variance Analysis'!M$9:M$24,'Variance Analysis'!$B$9:$B$24,'Variance Analysis'!$B$11,'Variance Analysis'!$A$9:$A$24,'Variance Analysis'!$A$17)</f>
        <v>#REF!</v>
      </c>
      <c r="N60" s="138"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c r="A61" s="137" t="s">
        <v>194</v>
      </c>
      <c r="B61" s="137" t="s">
        <v>221</v>
      </c>
      <c r="C61" s="139" t="e">
        <f t="shared" ref="C61:N61" si="14">#REF!</f>
        <v>#REF!</v>
      </c>
      <c r="D61" s="139" t="e">
        <f t="shared" si="14"/>
        <v>#REF!</v>
      </c>
      <c r="E61" s="139" t="e">
        <f t="shared" si="14"/>
        <v>#REF!</v>
      </c>
      <c r="F61" s="139" t="e">
        <f t="shared" si="14"/>
        <v>#REF!</v>
      </c>
      <c r="G61" s="139" t="e">
        <f t="shared" si="14"/>
        <v>#REF!</v>
      </c>
      <c r="H61" s="139" t="e">
        <f t="shared" si="14"/>
        <v>#REF!</v>
      </c>
      <c r="I61" s="139" t="e">
        <f t="shared" si="14"/>
        <v>#REF!</v>
      </c>
      <c r="J61" s="139" t="e">
        <f t="shared" si="14"/>
        <v>#REF!</v>
      </c>
      <c r="K61" s="139" t="e">
        <f t="shared" si="14"/>
        <v>#REF!</v>
      </c>
      <c r="L61" s="139" t="e">
        <f t="shared" si="14"/>
        <v>#REF!</v>
      </c>
      <c r="M61" s="139" t="e">
        <f t="shared" si="14"/>
        <v>#REF!</v>
      </c>
      <c r="N61" s="139" t="e">
        <f t="shared" si="14"/>
        <v>#REF!</v>
      </c>
      <c r="O61" s="7"/>
      <c r="P61" s="7"/>
      <c r="Q61" s="7"/>
      <c r="R61" s="7"/>
      <c r="S61" s="7"/>
      <c r="T61" s="7"/>
      <c r="U61" s="7"/>
      <c r="V61" s="7"/>
      <c r="W61" s="7"/>
      <c r="X61" s="7"/>
      <c r="Y61" s="7"/>
      <c r="Z61" s="7"/>
    </row>
    <row r="62" spans="1:26" ht="13.5" customHeight="1">
      <c r="A62" s="140" t="s">
        <v>228</v>
      </c>
      <c r="B62" s="141" t="s">
        <v>223</v>
      </c>
      <c r="C62" s="142" t="e">
        <f t="shared" ref="C62:N62" si="15">SUM($C$58:C60)/(SUM($C$61:C61)*1000)</f>
        <v>#REF!</v>
      </c>
      <c r="D62" s="142" t="e">
        <f t="shared" si="15"/>
        <v>#REF!</v>
      </c>
      <c r="E62" s="142" t="e">
        <f t="shared" si="15"/>
        <v>#REF!</v>
      </c>
      <c r="F62" s="142" t="e">
        <f t="shared" si="15"/>
        <v>#REF!</v>
      </c>
      <c r="G62" s="142" t="e">
        <f t="shared" si="15"/>
        <v>#REF!</v>
      </c>
      <c r="H62" s="142" t="e">
        <f t="shared" si="15"/>
        <v>#REF!</v>
      </c>
      <c r="I62" s="142" t="e">
        <f t="shared" si="15"/>
        <v>#REF!</v>
      </c>
      <c r="J62" s="142" t="e">
        <f t="shared" si="15"/>
        <v>#REF!</v>
      </c>
      <c r="K62" s="142" t="e">
        <f t="shared" si="15"/>
        <v>#REF!</v>
      </c>
      <c r="L62" s="142" t="e">
        <f t="shared" si="15"/>
        <v>#REF!</v>
      </c>
      <c r="M62" s="142" t="e">
        <f t="shared" si="15"/>
        <v>#REF!</v>
      </c>
      <c r="N62" s="142" t="e">
        <f t="shared" si="15"/>
        <v>#REF!</v>
      </c>
      <c r="O62" s="7"/>
      <c r="P62" s="7"/>
      <c r="Q62" s="7"/>
      <c r="R62" s="7"/>
      <c r="S62" s="7"/>
      <c r="T62" s="7"/>
      <c r="U62" s="7"/>
      <c r="V62" s="7"/>
      <c r="W62" s="7"/>
      <c r="X62" s="7"/>
      <c r="Y62" s="7"/>
      <c r="Z62" s="7"/>
    </row>
    <row r="63" spans="1:26" ht="13.5" customHeight="1">
      <c r="A63" s="34"/>
      <c r="B63" s="7"/>
      <c r="C63" s="143"/>
      <c r="D63" s="143"/>
      <c r="E63" s="143"/>
      <c r="F63" s="143"/>
      <c r="G63" s="143"/>
      <c r="H63" s="143"/>
      <c r="I63" s="143"/>
      <c r="J63" s="143"/>
      <c r="K63" s="143"/>
      <c r="L63" s="143"/>
      <c r="M63" s="143"/>
      <c r="N63" s="143"/>
      <c r="O63" s="7"/>
      <c r="P63" s="7"/>
      <c r="Q63" s="7"/>
      <c r="R63" s="7"/>
      <c r="S63" s="7"/>
      <c r="T63" s="7"/>
      <c r="U63" s="7"/>
      <c r="V63" s="7"/>
      <c r="W63" s="7"/>
      <c r="X63" s="7"/>
      <c r="Y63" s="7"/>
      <c r="Z63" s="7"/>
    </row>
    <row r="64" spans="1:26" ht="13.5" customHeight="1">
      <c r="A64" s="134" t="s">
        <v>231</v>
      </c>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spans="1:26" ht="13.5" customHeight="1">
      <c r="A65" s="134" t="s">
        <v>219</v>
      </c>
      <c r="B65" s="134"/>
      <c r="C65" s="111" t="s">
        <v>176</v>
      </c>
      <c r="D65" s="111" t="s">
        <v>177</v>
      </c>
      <c r="E65" s="111" t="s">
        <v>178</v>
      </c>
      <c r="F65" s="111" t="s">
        <v>179</v>
      </c>
      <c r="G65" s="111" t="s">
        <v>180</v>
      </c>
      <c r="H65" s="111" t="s">
        <v>181</v>
      </c>
      <c r="I65" s="111" t="s">
        <v>182</v>
      </c>
      <c r="J65" s="111" t="s">
        <v>183</v>
      </c>
      <c r="K65" s="111" t="s">
        <v>184</v>
      </c>
      <c r="L65" s="111" t="s">
        <v>185</v>
      </c>
      <c r="M65" s="111" t="s">
        <v>186</v>
      </c>
      <c r="N65" s="111" t="s">
        <v>187</v>
      </c>
      <c r="O65" s="104"/>
      <c r="P65" s="104"/>
      <c r="Q65" s="104"/>
      <c r="R65" s="104"/>
      <c r="S65" s="104"/>
      <c r="T65" s="104"/>
      <c r="U65" s="104"/>
      <c r="V65" s="104"/>
      <c r="W65" s="104"/>
      <c r="X65" s="104"/>
      <c r="Y65" s="104"/>
      <c r="Z65" s="104"/>
    </row>
    <row r="66" spans="1:26" ht="13.5" customHeight="1">
      <c r="A66" s="137" t="s">
        <v>210</v>
      </c>
      <c r="B66" s="137" t="s">
        <v>38</v>
      </c>
      <c r="C66" s="138" t="e">
        <f>SUMIFS('Variance Analysis'!C$9:C$24,'Variance Analysis'!$B$9:$B$24,'Variance Analysis'!$B$12,'Variance Analysis'!$A$9:$A$24,'Variance Analysis'!$A$21)</f>
        <v>#REF!</v>
      </c>
      <c r="D66" s="138" t="e">
        <f>SUMIFS('Variance Analysis'!D$9:D$24,'Variance Analysis'!$B$9:$B$24,'Variance Analysis'!$B$12,'Variance Analysis'!$A$9:$A$24,'Variance Analysis'!$A$21)</f>
        <v>#REF!</v>
      </c>
      <c r="E66" s="138" t="e">
        <f>SUMIFS('Variance Analysis'!E$9:E$24,'Variance Analysis'!$B$9:$B$24,'Variance Analysis'!$B$12,'Variance Analysis'!$A$9:$A$24,'Variance Analysis'!$A$21)</f>
        <v>#REF!</v>
      </c>
      <c r="F66" s="138" t="e">
        <f>SUMIFS('Variance Analysis'!F$9:F$24,'Variance Analysis'!$B$9:$B$24,'Variance Analysis'!$B$12,'Variance Analysis'!$A$9:$A$24,'Variance Analysis'!$A$21)</f>
        <v>#REF!</v>
      </c>
      <c r="G66" s="138" t="e">
        <f>SUMIFS('Variance Analysis'!G$9:G$24,'Variance Analysis'!$B$9:$B$24,'Variance Analysis'!$B$12,'Variance Analysis'!$A$9:$A$24,'Variance Analysis'!$A$21)</f>
        <v>#REF!</v>
      </c>
      <c r="H66" s="138" t="e">
        <f>SUMIFS('Variance Analysis'!H$9:H$24,'Variance Analysis'!$B$9:$B$24,'Variance Analysis'!$B$12,'Variance Analysis'!$A$9:$A$24,'Variance Analysis'!$A$21)</f>
        <v>#REF!</v>
      </c>
      <c r="I66" s="138" t="e">
        <f>SUMIFS('Variance Analysis'!I$9:I$24,'Variance Analysis'!$B$9:$B$24,'Variance Analysis'!$B$12,'Variance Analysis'!$A$9:$A$24,'Variance Analysis'!$A$21)</f>
        <v>#REF!</v>
      </c>
      <c r="J66" s="138" t="e">
        <f>SUMIFS('Variance Analysis'!J$9:J$24,'Variance Analysis'!$B$9:$B$24,'Variance Analysis'!$B$12,'Variance Analysis'!$A$9:$A$24,'Variance Analysis'!$A$21)</f>
        <v>#REF!</v>
      </c>
      <c r="K66" s="138" t="e">
        <f>SUMIFS('Variance Analysis'!K$9:K$24,'Variance Analysis'!$B$9:$B$24,'Variance Analysis'!$B$12,'Variance Analysis'!$A$9:$A$24,'Variance Analysis'!$A$21)</f>
        <v>#REF!</v>
      </c>
      <c r="L66" s="138" t="e">
        <f>SUMIFS('Variance Analysis'!L$9:L$24,'Variance Analysis'!$B$9:$B$24,'Variance Analysis'!$B$12,'Variance Analysis'!$A$9:$A$24,'Variance Analysis'!$A$21)</f>
        <v>#REF!</v>
      </c>
      <c r="M66" s="138" t="e">
        <f>SUMIFS('Variance Analysis'!M$9:M$24,'Variance Analysis'!$B$9:$B$24,'Variance Analysis'!$B$12,'Variance Analysis'!$A$9:$A$24,'Variance Analysis'!$A$21)</f>
        <v>#REF!</v>
      </c>
      <c r="N66" s="138"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c r="A67" s="137" t="s">
        <v>211</v>
      </c>
      <c r="B67" s="137" t="s">
        <v>38</v>
      </c>
      <c r="C67" s="138" t="e">
        <f>SUMIFS('Variance Analysis'!C$9:C$24,'Variance Analysis'!$B$9:$B$24,'Variance Analysis'!$B$10,'Variance Analysis'!$A$9:$A$24,'Variance Analysis'!$A$21)</f>
        <v>#REF!</v>
      </c>
      <c r="D67" s="138" t="e">
        <f>SUMIFS('Variance Analysis'!D$9:D$24,'Variance Analysis'!$B$9:$B$24,'Variance Analysis'!$B$10,'Variance Analysis'!$A$9:$A$24,'Variance Analysis'!$A$21)</f>
        <v>#REF!</v>
      </c>
      <c r="E67" s="138" t="e">
        <f>SUMIFS('Variance Analysis'!E$9:E$24,'Variance Analysis'!$B$9:$B$24,'Variance Analysis'!$B$10,'Variance Analysis'!$A$9:$A$24,'Variance Analysis'!$A$21)</f>
        <v>#REF!</v>
      </c>
      <c r="F67" s="138" t="e">
        <f>SUMIFS('Variance Analysis'!F$9:F$24,'Variance Analysis'!$B$9:$B$24,'Variance Analysis'!$B$10,'Variance Analysis'!$A$9:$A$24,'Variance Analysis'!$A$21)</f>
        <v>#REF!</v>
      </c>
      <c r="G67" s="138" t="e">
        <f>SUMIFS('Variance Analysis'!G$9:G$24,'Variance Analysis'!$B$9:$B$24,'Variance Analysis'!$B$10,'Variance Analysis'!$A$9:$A$24,'Variance Analysis'!$A$21)</f>
        <v>#REF!</v>
      </c>
      <c r="H67" s="138" t="e">
        <f>SUMIFS('Variance Analysis'!H$9:H$24,'Variance Analysis'!$B$9:$B$24,'Variance Analysis'!$B$10,'Variance Analysis'!$A$9:$A$24,'Variance Analysis'!$A$21)</f>
        <v>#REF!</v>
      </c>
      <c r="I67" s="138" t="e">
        <f>SUMIFS('Variance Analysis'!I$9:I$24,'Variance Analysis'!$B$9:$B$24,'Variance Analysis'!$B$10,'Variance Analysis'!$A$9:$A$24,'Variance Analysis'!$A$21)</f>
        <v>#REF!</v>
      </c>
      <c r="J67" s="138" t="e">
        <f>SUMIFS('Variance Analysis'!J$9:J$24,'Variance Analysis'!$B$9:$B$24,'Variance Analysis'!$B$10,'Variance Analysis'!$A$9:$A$24,'Variance Analysis'!$A$21)</f>
        <v>#REF!</v>
      </c>
      <c r="K67" s="138" t="e">
        <f>SUMIFS('Variance Analysis'!K$9:K$24,'Variance Analysis'!$B$9:$B$24,'Variance Analysis'!$B$10,'Variance Analysis'!$A$9:$A$24,'Variance Analysis'!$A$21)</f>
        <v>#REF!</v>
      </c>
      <c r="L67" s="138" t="e">
        <f>SUMIFS('Variance Analysis'!L$9:L$24,'Variance Analysis'!$B$9:$B$24,'Variance Analysis'!$B$10,'Variance Analysis'!$A$9:$A$24,'Variance Analysis'!$A$21)</f>
        <v>#REF!</v>
      </c>
      <c r="M67" s="138" t="e">
        <f>SUMIFS('Variance Analysis'!M$9:M$24,'Variance Analysis'!$B$9:$B$24,'Variance Analysis'!$B$10,'Variance Analysis'!$A$9:$A$24,'Variance Analysis'!$A$21)</f>
        <v>#REF!</v>
      </c>
      <c r="N67" s="138"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c r="A68" s="137" t="s">
        <v>212</v>
      </c>
      <c r="B68" s="137" t="s">
        <v>38</v>
      </c>
      <c r="C68" s="138" t="e">
        <f>SUMIFS('Variance Analysis'!C$9:C$24,'Variance Analysis'!$B$9:$B$24,'Variance Analysis'!$B$11,'Variance Analysis'!$A$9:$A$24,'Variance Analysis'!$A$21)</f>
        <v>#REF!</v>
      </c>
      <c r="D68" s="138" t="e">
        <f>SUMIFS('Variance Analysis'!D$9:D$24,'Variance Analysis'!$B$9:$B$24,'Variance Analysis'!$B$11,'Variance Analysis'!$A$9:$A$24,'Variance Analysis'!$A$21)</f>
        <v>#REF!</v>
      </c>
      <c r="E68" s="138" t="e">
        <f>SUMIFS('Variance Analysis'!E$9:E$24,'Variance Analysis'!$B$9:$B$24,'Variance Analysis'!$B$11,'Variance Analysis'!$A$9:$A$24,'Variance Analysis'!$A$21)</f>
        <v>#REF!</v>
      </c>
      <c r="F68" s="138" t="e">
        <f>SUMIFS('Variance Analysis'!F$9:F$24,'Variance Analysis'!$B$9:$B$24,'Variance Analysis'!$B$11,'Variance Analysis'!$A$9:$A$24,'Variance Analysis'!$A$21)</f>
        <v>#REF!</v>
      </c>
      <c r="G68" s="138" t="e">
        <f>SUMIFS('Variance Analysis'!G$9:G$24,'Variance Analysis'!$B$9:$B$24,'Variance Analysis'!$B$11,'Variance Analysis'!$A$9:$A$24,'Variance Analysis'!$A$21)</f>
        <v>#REF!</v>
      </c>
      <c r="H68" s="138" t="e">
        <f>SUMIFS('Variance Analysis'!H$9:H$24,'Variance Analysis'!$B$9:$B$24,'Variance Analysis'!$B$11,'Variance Analysis'!$A$9:$A$24,'Variance Analysis'!$A$21)</f>
        <v>#REF!</v>
      </c>
      <c r="I68" s="138" t="e">
        <f>SUMIFS('Variance Analysis'!I$9:I$24,'Variance Analysis'!$B$9:$B$24,'Variance Analysis'!$B$11,'Variance Analysis'!$A$9:$A$24,'Variance Analysis'!$A$21)</f>
        <v>#REF!</v>
      </c>
      <c r="J68" s="138" t="e">
        <f>SUMIFS('Variance Analysis'!J$9:J$24,'Variance Analysis'!$B$9:$B$24,'Variance Analysis'!$B$11,'Variance Analysis'!$A$9:$A$24,'Variance Analysis'!$A$21)</f>
        <v>#REF!</v>
      </c>
      <c r="K68" s="138" t="e">
        <f>SUMIFS('Variance Analysis'!K$9:K$24,'Variance Analysis'!$B$9:$B$24,'Variance Analysis'!$B$11,'Variance Analysis'!$A$9:$A$24,'Variance Analysis'!$A$21)</f>
        <v>#REF!</v>
      </c>
      <c r="L68" s="138" t="e">
        <f>SUMIFS('Variance Analysis'!L$9:L$24,'Variance Analysis'!$B$9:$B$24,'Variance Analysis'!$B$11,'Variance Analysis'!$A$9:$A$24,'Variance Analysis'!$A$21)</f>
        <v>#REF!</v>
      </c>
      <c r="M68" s="138" t="e">
        <f>SUMIFS('Variance Analysis'!M$9:M$24,'Variance Analysis'!$B$9:$B$24,'Variance Analysis'!$B$11,'Variance Analysis'!$A$9:$A$24,'Variance Analysis'!$A$21)</f>
        <v>#REF!</v>
      </c>
      <c r="N68" s="138"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c r="A69" s="137" t="s">
        <v>188</v>
      </c>
      <c r="B69" s="137" t="s">
        <v>221</v>
      </c>
      <c r="C69" s="139" t="e">
        <f t="shared" ref="C69:N69" si="16">#REF!</f>
        <v>#REF!</v>
      </c>
      <c r="D69" s="139" t="e">
        <f t="shared" si="16"/>
        <v>#REF!</v>
      </c>
      <c r="E69" s="139" t="e">
        <f t="shared" si="16"/>
        <v>#REF!</v>
      </c>
      <c r="F69" s="139" t="e">
        <f t="shared" si="16"/>
        <v>#REF!</v>
      </c>
      <c r="G69" s="139" t="e">
        <f t="shared" si="16"/>
        <v>#REF!</v>
      </c>
      <c r="H69" s="139" t="e">
        <f t="shared" si="16"/>
        <v>#REF!</v>
      </c>
      <c r="I69" s="139" t="e">
        <f t="shared" si="16"/>
        <v>#REF!</v>
      </c>
      <c r="J69" s="139" t="e">
        <f t="shared" si="16"/>
        <v>#REF!</v>
      </c>
      <c r="K69" s="139" t="e">
        <f t="shared" si="16"/>
        <v>#REF!</v>
      </c>
      <c r="L69" s="139" t="e">
        <f t="shared" si="16"/>
        <v>#REF!</v>
      </c>
      <c r="M69" s="139" t="e">
        <f t="shared" si="16"/>
        <v>#REF!</v>
      </c>
      <c r="N69" s="139" t="e">
        <f t="shared" si="16"/>
        <v>#REF!</v>
      </c>
      <c r="O69" s="7"/>
      <c r="P69" s="7"/>
      <c r="Q69" s="7"/>
      <c r="R69" s="7"/>
      <c r="S69" s="7"/>
      <c r="T69" s="7"/>
      <c r="U69" s="7"/>
      <c r="V69" s="7"/>
      <c r="W69" s="7"/>
      <c r="X69" s="7"/>
      <c r="Y69" s="7"/>
      <c r="Z69" s="7"/>
    </row>
    <row r="70" spans="1:26" ht="13.5" customHeight="1">
      <c r="A70" s="137" t="s">
        <v>193</v>
      </c>
      <c r="B70" s="137" t="s">
        <v>221</v>
      </c>
      <c r="C70" s="139" t="e">
        <f t="shared" ref="C70:N70" si="17">#REF!</f>
        <v>#REF!</v>
      </c>
      <c r="D70" s="139" t="e">
        <f t="shared" si="17"/>
        <v>#REF!</v>
      </c>
      <c r="E70" s="139" t="e">
        <f t="shared" si="17"/>
        <v>#REF!</v>
      </c>
      <c r="F70" s="139" t="e">
        <f t="shared" si="17"/>
        <v>#REF!</v>
      </c>
      <c r="G70" s="139" t="e">
        <f t="shared" si="17"/>
        <v>#REF!</v>
      </c>
      <c r="H70" s="139" t="e">
        <f t="shared" si="17"/>
        <v>#REF!</v>
      </c>
      <c r="I70" s="139" t="e">
        <f t="shared" si="17"/>
        <v>#REF!</v>
      </c>
      <c r="J70" s="139" t="e">
        <f t="shared" si="17"/>
        <v>#REF!</v>
      </c>
      <c r="K70" s="139" t="e">
        <f t="shared" si="17"/>
        <v>#REF!</v>
      </c>
      <c r="L70" s="139" t="e">
        <f t="shared" si="17"/>
        <v>#REF!</v>
      </c>
      <c r="M70" s="139" t="e">
        <f t="shared" si="17"/>
        <v>#REF!</v>
      </c>
      <c r="N70" s="139" t="e">
        <f t="shared" si="17"/>
        <v>#REF!</v>
      </c>
      <c r="O70" s="7"/>
      <c r="P70" s="7"/>
      <c r="Q70" s="7"/>
      <c r="R70" s="7"/>
      <c r="S70" s="7"/>
      <c r="T70" s="7"/>
      <c r="U70" s="7"/>
      <c r="V70" s="7"/>
      <c r="W70" s="7"/>
      <c r="X70" s="7"/>
      <c r="Y70" s="7"/>
      <c r="Z70" s="7"/>
    </row>
    <row r="71" spans="1:26" ht="13.5" customHeight="1">
      <c r="A71" s="137" t="s">
        <v>194</v>
      </c>
      <c r="B71" s="137" t="s">
        <v>221</v>
      </c>
      <c r="C71" s="139" t="e">
        <f t="shared" ref="C71:N71" si="18">#REF!</f>
        <v>#REF!</v>
      </c>
      <c r="D71" s="139" t="e">
        <f t="shared" si="18"/>
        <v>#REF!</v>
      </c>
      <c r="E71" s="139" t="e">
        <f t="shared" si="18"/>
        <v>#REF!</v>
      </c>
      <c r="F71" s="139" t="e">
        <f t="shared" si="18"/>
        <v>#REF!</v>
      </c>
      <c r="G71" s="139" t="e">
        <f t="shared" si="18"/>
        <v>#REF!</v>
      </c>
      <c r="H71" s="139" t="e">
        <f t="shared" si="18"/>
        <v>#REF!</v>
      </c>
      <c r="I71" s="139" t="e">
        <f t="shared" si="18"/>
        <v>#REF!</v>
      </c>
      <c r="J71" s="139" t="e">
        <f t="shared" si="18"/>
        <v>#REF!</v>
      </c>
      <c r="K71" s="139" t="e">
        <f t="shared" si="18"/>
        <v>#REF!</v>
      </c>
      <c r="L71" s="139" t="e">
        <f t="shared" si="18"/>
        <v>#REF!</v>
      </c>
      <c r="M71" s="139" t="e">
        <f t="shared" si="18"/>
        <v>#REF!</v>
      </c>
      <c r="N71" s="139" t="e">
        <f t="shared" si="18"/>
        <v>#REF!</v>
      </c>
      <c r="O71" s="7"/>
      <c r="P71" s="7"/>
      <c r="Q71" s="7"/>
      <c r="R71" s="7"/>
      <c r="S71" s="7"/>
      <c r="T71" s="7"/>
      <c r="U71" s="7"/>
      <c r="V71" s="7"/>
      <c r="W71" s="7"/>
      <c r="X71" s="7"/>
      <c r="Y71" s="7"/>
      <c r="Z71" s="7"/>
    </row>
    <row r="72" spans="1:26" ht="13.5" customHeight="1">
      <c r="A72" s="140" t="s">
        <v>228</v>
      </c>
      <c r="B72" s="141" t="s">
        <v>223</v>
      </c>
      <c r="C72" s="142" t="e">
        <f t="shared" ref="C72:N72" si="19">SUM($C$66:C68)/(SUM($C$69:C71)*1000)</f>
        <v>#REF!</v>
      </c>
      <c r="D72" s="142" t="e">
        <f t="shared" si="19"/>
        <v>#REF!</v>
      </c>
      <c r="E72" s="142" t="e">
        <f t="shared" si="19"/>
        <v>#REF!</v>
      </c>
      <c r="F72" s="142" t="e">
        <f t="shared" si="19"/>
        <v>#REF!</v>
      </c>
      <c r="G72" s="142" t="e">
        <f t="shared" si="19"/>
        <v>#REF!</v>
      </c>
      <c r="H72" s="142" t="e">
        <f t="shared" si="19"/>
        <v>#REF!</v>
      </c>
      <c r="I72" s="142" t="e">
        <f t="shared" si="19"/>
        <v>#REF!</v>
      </c>
      <c r="J72" s="142" t="e">
        <f t="shared" si="19"/>
        <v>#REF!</v>
      </c>
      <c r="K72" s="142" t="e">
        <f t="shared" si="19"/>
        <v>#REF!</v>
      </c>
      <c r="L72" s="142" t="e">
        <f t="shared" si="19"/>
        <v>#REF!</v>
      </c>
      <c r="M72" s="142" t="e">
        <f t="shared" si="19"/>
        <v>#REF!</v>
      </c>
      <c r="N72" s="142" t="e">
        <f t="shared" si="19"/>
        <v>#REF!</v>
      </c>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c r="A74" s="144" t="s">
        <v>232</v>
      </c>
      <c r="B74" s="145"/>
      <c r="C74" s="146"/>
      <c r="D74" s="146"/>
      <c r="E74" s="146"/>
      <c r="F74" s="146"/>
      <c r="G74" s="146"/>
      <c r="H74" s="146"/>
      <c r="I74" s="146"/>
      <c r="J74" s="146"/>
      <c r="K74" s="146"/>
      <c r="L74" s="146"/>
      <c r="M74" s="146"/>
      <c r="N74" s="146"/>
      <c r="O74" s="147"/>
      <c r="P74" s="147"/>
      <c r="Q74" s="147"/>
      <c r="R74" s="147"/>
      <c r="S74" s="147"/>
      <c r="T74" s="147"/>
      <c r="U74" s="147"/>
      <c r="V74" s="147"/>
      <c r="W74" s="147"/>
      <c r="X74" s="147"/>
      <c r="Y74" s="147"/>
      <c r="Z74" s="14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spans="1:26" ht="15.75" customHeight="1">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spans="1:26" ht="15.75" customHeight="1">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spans="1:26" ht="15.75" customHeight="1">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spans="1:26" ht="15.75" customHeight="1">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spans="1:26" ht="15.75" customHeight="1">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spans="1:26" ht="15.75" customHeight="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spans="1:26" ht="15.75" customHeight="1">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spans="1:26" ht="15.75" customHeight="1">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spans="1:26" ht="15.75" customHeight="1">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spans="1:26" ht="15.75" customHeight="1">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spans="1:26" ht="15.75" customHeight="1">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spans="1:26" ht="15.75" customHeight="1">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spans="1:26" ht="15.75" customHeight="1">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spans="1:26" ht="15.75" customHeight="1">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spans="1:26" ht="15.75" customHeight="1">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spans="1:26" ht="15.75" customHeight="1">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spans="1:26" ht="15.75" customHeight="1">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spans="1:26" ht="15.75" customHeight="1">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spans="1:26" ht="15.75" customHeight="1">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spans="1:26" ht="15.75" customHeight="1">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spans="1:26" ht="15.75" customHeight="1">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spans="1:26" ht="15.75" customHeight="1">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spans="1:26" ht="15.75" customHeight="1">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spans="1:26" ht="15.75" customHeight="1">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spans="1:26" ht="15.75" customHeight="1">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spans="1:26" ht="15.75" customHeight="1">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spans="1:26" ht="15.75" customHeight="1">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spans="1:26" ht="15.75" customHeight="1">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spans="1:26" ht="15.75" customHeight="1">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spans="1:26" ht="15.75" customHeight="1">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spans="1:26" ht="15.75" customHeight="1">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spans="1:26" ht="15.75" customHeight="1">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spans="1:26" ht="15.75" customHeight="1">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spans="1:26" ht="15.75" customHeight="1">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spans="1:26" ht="15.75" customHeight="1">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spans="1:26" ht="15.75" customHeight="1">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spans="1:26" ht="15.75" customHeight="1">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spans="1:26" ht="15.75" customHeight="1">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spans="1:26" ht="15.75" customHeight="1">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spans="1:26" ht="15.75" customHeight="1">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spans="1:26" ht="15.75" customHeight="1">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spans="1:26" ht="15.75" customHeight="1">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spans="1:26" ht="15.75" customHeight="1">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spans="1:26" ht="15.75" customHeight="1">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spans="1:26" ht="15.75" customHeight="1">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spans="1:26" ht="15.75" customHeight="1">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spans="1:26" ht="15.75" customHeight="1">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spans="1:26" ht="15.75" customHeight="1">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spans="1:26" ht="15.75" customHeight="1">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spans="1:26" ht="15.75" customHeight="1">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spans="1:26" ht="15.75" customHeight="1">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spans="1:26" ht="15.75" customHeight="1">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spans="1:26" ht="15.75" customHeight="1">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spans="1:26" ht="15.75" customHeight="1">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spans="1:26" ht="15.75" customHeight="1">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spans="1:26" ht="15.75" customHeight="1">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spans="1:26" ht="15.75" customHeight="1">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spans="1:26" ht="15.75" customHeight="1">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spans="1:26" ht="15.75" customHeight="1">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spans="1:26" ht="15.75" customHeight="1">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spans="1:26" ht="15.75" customHeight="1">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spans="1:26" ht="15.75" customHeight="1">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spans="1:26" ht="15.75" customHeight="1">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spans="1:26" ht="15.75" customHeight="1">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spans="1:26" ht="15.75" customHeight="1">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spans="1:26" ht="15.75" customHeight="1">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spans="1:26" ht="15.75" customHeight="1">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spans="1:26" ht="15.75" customHeight="1">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spans="1:26" ht="15.75" customHeight="1">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spans="1:26" ht="15.75" customHeight="1">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spans="1:26" ht="15.75" customHeight="1">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spans="1:26" ht="15.75" customHeight="1">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spans="1:26" ht="15.75" customHeight="1">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spans="1:26" ht="15.75" customHeight="1">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spans="1:26" ht="15.75" customHeight="1">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spans="1:26" ht="15.75" customHeight="1">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spans="1:26" ht="15.75" customHeight="1">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spans="1:26" ht="15.75" customHeight="1">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spans="1:26" ht="15.75" customHeight="1">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spans="1:26" ht="15.75" customHeight="1">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spans="1:26" ht="15.75" customHeight="1">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spans="1:26" ht="15.75" customHeight="1">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spans="1:26" ht="15.75" customHeight="1">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spans="1:26" ht="15.75" customHeight="1">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spans="1:26" ht="15.75" customHeight="1">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spans="1:26" ht="15.75" customHeight="1">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spans="1:26" ht="15.75" customHeight="1">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spans="1:26" ht="15.75" customHeight="1">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spans="1:26" ht="15.75" customHeight="1">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spans="1:26" ht="15.75" customHeight="1">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spans="1:26" ht="15.75" customHeight="1">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spans="1:26" ht="15.75" customHeight="1">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spans="1:26" ht="15.75" customHeight="1">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spans="1:26" ht="15.75" customHeight="1">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spans="1:26" ht="15.75" customHeight="1">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spans="1:26" ht="15.75" customHeight="1">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spans="1:26" ht="15.75" customHeight="1">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spans="1:26" ht="15.75" customHeight="1">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spans="1:26" ht="15.75" customHeight="1">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spans="1:26" ht="15.75" customHeight="1">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spans="1:26" ht="15.75" customHeight="1">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spans="1:26" ht="15.75" customHeight="1">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spans="1:26" ht="15.75" customHeight="1">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spans="1:26" ht="15.75" customHeight="1">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spans="1:26" ht="15.75" customHeight="1">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spans="1:26" ht="15.75" customHeight="1">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spans="1:26" ht="15.75" customHeight="1">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spans="1:26" ht="15.75" customHeight="1">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spans="1:26" ht="15.75" customHeight="1">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spans="1:26" ht="15.75" customHeight="1">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spans="1:26" ht="15.75" customHeight="1">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spans="1:26" ht="15.75" customHeight="1">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spans="1:26" ht="15.75" customHeight="1">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spans="1:26" ht="15.75" customHeight="1">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spans="1:26" ht="15.75" customHeight="1">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spans="1:26" ht="15.75" customHeight="1">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spans="1:26" ht="15.75" customHeight="1">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spans="1:26" ht="15.75" customHeight="1">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spans="1:26" ht="15.75" customHeight="1">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spans="1:26" ht="15.75" customHeight="1">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spans="1:26" ht="15.75" customHeight="1">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spans="1:26" ht="15.75" customHeight="1">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spans="1:26" ht="15.75" customHeight="1">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spans="1:26" ht="15.75" customHeight="1">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spans="1:26" ht="15.75" customHeight="1">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spans="1:26" ht="15.75" customHeight="1">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spans="1:26" ht="15.75" customHeight="1">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spans="1:26" ht="15.75" customHeight="1">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spans="1:26" ht="15.75" customHeight="1">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spans="1:26" ht="15.75" customHeight="1">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spans="1:26" ht="15.75" customHeight="1">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spans="1:26" ht="15.75" customHeight="1">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spans="1:26" ht="15.75" customHeight="1">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spans="1:26" ht="15.75" customHeight="1">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spans="1:26" ht="15.75" customHeight="1">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spans="1:26" ht="15.75" customHeight="1">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spans="1:26" ht="15.75" customHeight="1">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spans="1:26" ht="15.75" customHeight="1">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spans="1:26" ht="15.75" customHeight="1">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spans="1:26" ht="15.75" customHeight="1">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spans="1:26" ht="15.75" customHeight="1">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spans="1:26" ht="15.75" customHeight="1">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spans="1:26" ht="15.75" customHeight="1">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spans="1:26" ht="15.75" customHeight="1">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spans="1:26" ht="15.75" customHeight="1">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spans="1:26" ht="15.75" customHeight="1">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spans="1:26" ht="15.75" customHeight="1">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spans="1:26" ht="15.75" customHeight="1">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spans="1:26" ht="15.75" customHeight="1">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spans="1:26" ht="15.75" customHeight="1">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spans="1:26" ht="15.75" customHeight="1">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spans="1:26" ht="15.75" customHeight="1">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spans="1:26" ht="15.75" customHeight="1">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spans="1:26" ht="15.75" customHeight="1">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spans="1:26" ht="15.75" customHeight="1">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spans="1:26" ht="15.75" customHeight="1">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spans="1:26" ht="15.75" customHeight="1">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spans="1:26" ht="15.75" customHeight="1">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spans="1:26" ht="15.75" customHeight="1">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spans="1:26" ht="15.75" customHeight="1">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spans="1:26" ht="15.75" customHeight="1">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spans="1:26" ht="15.75" customHeight="1">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spans="1:26" ht="15.75" customHeight="1">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spans="1:26" ht="15.75" customHeight="1">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spans="1:26" ht="15.75" customHeight="1">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spans="1:26" ht="15.75" customHeight="1">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spans="1:26" ht="15.75" customHeight="1">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spans="1:26" ht="15.75" customHeight="1">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spans="1:26" ht="15.75" customHeight="1">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spans="1:26" ht="15.75" customHeight="1">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spans="1:26" ht="15.75" customHeight="1">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spans="1:26" ht="15.75" customHeight="1">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spans="1:26" ht="15.75" customHeight="1">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spans="1:26" ht="15.75" customHeight="1">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spans="1:26" ht="15.75" customHeight="1">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spans="1:26" ht="15.75" customHeight="1">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spans="1:26" ht="15.75" customHeight="1">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spans="1:26" ht="15.75" customHeight="1">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spans="1:26" ht="15.75" customHeight="1">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spans="1:26" ht="15.75" customHeight="1">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spans="1:26" ht="15.75" customHeight="1">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spans="1:26" ht="15.75" customHeight="1">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spans="1:26" ht="15.75" customHeight="1">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spans="1:26" ht="15.75" customHeight="1">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spans="1:26" ht="15.75" customHeight="1">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spans="1:26" ht="15.75" customHeight="1">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spans="1:26" ht="15.75" customHeight="1">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spans="1:26" ht="15.75" customHeight="1">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spans="1:26" ht="15.75" customHeight="1">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spans="1:26" ht="15.75" customHeight="1">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spans="1:26" ht="15.75" customHeight="1">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spans="1:26" ht="15.75" customHeight="1">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spans="1:26" ht="15.75" customHeight="1">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spans="1:26" ht="15.75" customHeight="1">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spans="1:26" ht="15.75" customHeight="1">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spans="1:26" ht="15.75" customHeight="1">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spans="1:26" ht="15.75" customHeight="1">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spans="1:26" ht="15.75" customHeight="1">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spans="1:26" ht="15.75" customHeight="1">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spans="1:26" ht="15.75" customHeight="1">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spans="1:26" ht="15.75" customHeight="1">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spans="1:26" ht="15.75" customHeight="1">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spans="1:26" ht="15.75" customHeight="1">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spans="1:26" ht="15.75" customHeight="1">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spans="1:26" ht="15.75" customHeight="1">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spans="1:26" ht="15.75" customHeight="1">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spans="1:26" ht="15.75" customHeight="1">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spans="1:26" ht="15.75" customHeight="1">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spans="1:26" ht="15.75" customHeight="1">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spans="1:26" ht="15.75" customHeight="1">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spans="1:26" ht="15.75" customHeight="1">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spans="1:26" ht="15.75" customHeight="1">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spans="1:26" ht="15.75" customHeight="1">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spans="1:26" ht="15.75" customHeight="1">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spans="1:26" ht="15.75" customHeight="1">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spans="1:26" ht="15.75" customHeight="1">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spans="1:26" ht="15.75" customHeight="1">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spans="1:26" ht="15.75" customHeight="1">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spans="1:26" ht="15.75" customHeight="1">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spans="1:26" ht="15.75" customHeight="1">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spans="1:26" ht="15.75" customHeight="1">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spans="1:26" ht="15.75" customHeight="1">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spans="1:26" ht="15.75" customHeight="1">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spans="1:26" ht="15.75" customHeight="1">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spans="1:26" ht="15.75" customHeight="1">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spans="1:26" ht="15.75" customHeight="1">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spans="1:26" ht="15.75" customHeight="1">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spans="1:26" ht="15.75" customHeight="1">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spans="1:26" ht="15.75" customHeight="1">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spans="1:26" ht="15.75" customHeight="1">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spans="1:26" ht="15.75" customHeight="1">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spans="1:26" ht="15.75" customHeight="1">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spans="1:26" ht="15.75" customHeight="1">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spans="1:26" ht="15.75" customHeight="1">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spans="1:26" ht="15.75" customHeight="1">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spans="1:26" ht="15.75" customHeight="1">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spans="1:26" ht="15.75" customHeight="1">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spans="1:26" ht="15.75" customHeight="1">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spans="1:26" ht="15.75" customHeight="1">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spans="1:26" ht="15.75" customHeight="1">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spans="1:26" ht="15.75" customHeight="1">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spans="1:26" ht="15.75" customHeight="1">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spans="1:26" ht="15.75" customHeight="1">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spans="1:26" ht="15.75" customHeight="1">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spans="1:26" ht="15.75" customHeight="1">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spans="1:26" ht="15.75" customHeight="1">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spans="1:26" ht="15.75" customHeight="1">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spans="1:26" ht="15.75" customHeight="1">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spans="1:26" ht="15.75" customHeight="1">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spans="1:26" ht="15.75" customHeight="1">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spans="1:26" ht="15.75" customHeight="1">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spans="1:26" ht="15.75" customHeight="1">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spans="1:26" ht="15.75" customHeight="1">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spans="1:26" ht="15.75" customHeight="1">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spans="1:26" ht="15.75" customHeight="1">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spans="1:26" ht="15.75" customHeight="1">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spans="1:26" ht="15.75" customHeight="1">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spans="1:26" ht="15.75" customHeight="1">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spans="1:26" ht="15.75" customHeight="1">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spans="1:26" ht="15.75" customHeight="1">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spans="1:26" ht="15.75" customHeight="1">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spans="1:26" ht="15.75" customHeight="1">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spans="1:26" ht="15.75" customHeight="1">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spans="1:26" ht="15.75" customHeight="1">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spans="1:26" ht="15.75" customHeight="1">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spans="1:26" ht="15.75" customHeight="1">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spans="1:26" ht="15.75" customHeight="1">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spans="1:26" ht="15.75" customHeight="1">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spans="1:26" ht="15.75" customHeight="1">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spans="1:26" ht="15.75" customHeight="1">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spans="1:26" ht="15.75" customHeight="1">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spans="1:26" ht="15.75" customHeight="1">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spans="1:26" ht="15.75" customHeight="1">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spans="1:26" ht="15.75" customHeight="1">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spans="1:26" ht="15.75" customHeight="1">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spans="1:26" ht="15.75" customHeight="1">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spans="1:26" ht="15.75" customHeight="1">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spans="1:26" ht="15.75" customHeight="1">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spans="1:26" ht="15.75" customHeight="1">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spans="1:26" ht="15.75" customHeight="1">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spans="1:26" ht="15.75" customHeight="1">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spans="1:26" ht="15.75" customHeight="1">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spans="1:26" ht="15.75" customHeight="1">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spans="1:26" ht="15.75" customHeight="1">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spans="1:26" ht="15.75" customHeight="1">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spans="1:26" ht="15.75" customHeight="1">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spans="1:26" ht="15.75" customHeight="1">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spans="1:26" ht="15.75" customHeight="1">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spans="1:26" ht="15.75" customHeight="1">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spans="1:26" ht="15.75" customHeight="1">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spans="1:26" ht="15.75" customHeight="1">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spans="1:26" ht="15.75" customHeight="1">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spans="1:26" ht="15.75" customHeight="1">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spans="1:26" ht="15.75" customHeight="1">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spans="1:26" ht="15.75" customHeight="1">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spans="1:26" ht="15.75" customHeight="1">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spans="1:26" ht="15.75" customHeight="1">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spans="1:26" ht="15.75" customHeight="1">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spans="1:26" ht="15.75" customHeight="1">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spans="1:26" ht="15.75" customHeight="1">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spans="1:26" ht="15.75" customHeight="1">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spans="1:26" ht="15.75" customHeight="1">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spans="1:26" ht="15.75" customHeight="1">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spans="1:26" ht="15.75" customHeight="1">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spans="1:26" ht="15.75" customHeight="1">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spans="1:26" ht="15.75" customHeight="1">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spans="1:26" ht="15.75" customHeight="1">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spans="1:26" ht="15.75" customHeight="1">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spans="1:26" ht="15.75" customHeight="1">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spans="1:26" ht="15.75" customHeight="1">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spans="1:26" ht="15.75" customHeight="1">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spans="1:26" ht="15.75" customHeight="1">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spans="1:26" ht="15.75" customHeight="1">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spans="1:26" ht="15.75" customHeight="1">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spans="1:26" ht="15.75" customHeight="1">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spans="1:26" ht="15.75" customHeight="1">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spans="1:26" ht="15.75" customHeight="1">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spans="1:26" ht="15.75" customHeight="1">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spans="1:26" ht="15.75" customHeight="1">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spans="1:26" ht="15.75" customHeight="1">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spans="1:26" ht="15.75" customHeight="1">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spans="1:26" ht="15.75" customHeight="1">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spans="1:26" ht="15.75" customHeight="1">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spans="1:26" ht="15.75" customHeight="1">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spans="1:26" ht="15.75" customHeight="1">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spans="1:26" ht="15.75" customHeight="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spans="1:26" ht="15.75" customHeight="1">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spans="1:26" ht="15.75" customHeight="1">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spans="1:26" ht="15.75" customHeight="1">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spans="1:26" ht="15.75" customHeight="1">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spans="1:26" ht="15.75" customHeight="1">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spans="1:26" ht="15.75" customHeight="1">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spans="1:26" ht="15.75" customHeight="1">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spans="1:26" ht="15.75" customHeight="1">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spans="1:26" ht="15.75" customHeight="1">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spans="1:26" ht="15.75" customHeight="1">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spans="1:26" ht="15.75" customHeight="1">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spans="1:26" ht="15.75" customHeight="1">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spans="1:26" ht="15.75" customHeight="1">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spans="1:26" ht="15.75" customHeight="1">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spans="1:26" ht="15.75" customHeight="1">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spans="1:26" ht="15.75" customHeight="1">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spans="1:26" ht="15.75" customHeight="1">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spans="1:26" ht="15.75" customHeight="1">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spans="1:26" ht="15.75" customHeight="1">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spans="1:26" ht="15.75" customHeight="1">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spans="1:26" ht="15.75" customHeight="1">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spans="1:26" ht="15.75" customHeight="1">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spans="1:26" ht="15.75" customHeight="1">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spans="1:26" ht="15.75" customHeight="1">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spans="1:26" ht="15.75" customHeight="1">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spans="1:26" ht="15.75" customHeight="1">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spans="1:26" ht="15.75" customHeight="1">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spans="1:26" ht="15.75" customHeight="1">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spans="1:26" ht="15.75" customHeight="1">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spans="1:26" ht="15.75" customHeight="1">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spans="1:26" ht="15.75" customHeight="1">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spans="1:26" ht="15.75" customHeight="1">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spans="1:26" ht="15.75" customHeight="1">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spans="1:26" ht="15.75" customHeight="1">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spans="1:26" ht="15.75" customHeight="1">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spans="1:26" ht="15.75" customHeight="1">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spans="1:26" ht="15.75" customHeight="1">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spans="1:26" ht="15.75" customHeight="1">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spans="1:26" ht="15.75" customHeight="1">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spans="1:26" ht="15.75" customHeight="1">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spans="1:26" ht="15.75" customHeight="1">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spans="1:26" ht="15.75" customHeight="1">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spans="1:26" ht="15.75" customHeight="1">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spans="1:26" ht="15.75" customHeight="1">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spans="1:26" ht="15.75" customHeight="1">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spans="1:26" ht="15.75" customHeight="1">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spans="1:26" ht="15.75" customHeight="1">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spans="1:26" ht="15.75" customHeight="1">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spans="1:26" ht="15.75" customHeight="1">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spans="1:26" ht="15.75" customHeight="1">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spans="1:26" ht="15.75" customHeight="1">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spans="1:26" ht="15.75" customHeight="1">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spans="1:26" ht="15.75" customHeight="1">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spans="1:26" ht="15.75" customHeight="1">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spans="1:26" ht="15.75" customHeight="1">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spans="1:26" ht="15.75" customHeight="1">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spans="1:26" ht="15.75" customHeight="1">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spans="1:26" ht="15.75" customHeight="1">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spans="1:26" ht="15.75" customHeight="1">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spans="1:26" ht="15.75" customHeight="1">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spans="1:26" ht="15.75" customHeight="1">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spans="1:26" ht="15.75" customHeight="1">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spans="1:26" ht="15.75" customHeight="1">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spans="1:26" ht="15.75" customHeight="1">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spans="1:26" ht="15.75" customHeight="1">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spans="1:26" ht="15.75" customHeight="1">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spans="1:26" ht="15.75" customHeight="1">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spans="1:26" ht="15.75" customHeight="1">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spans="1:26" ht="15.75" customHeight="1">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spans="1:26" ht="15.75" customHeight="1">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spans="1:26" ht="15.75" customHeight="1">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spans="1:26" ht="15.75" customHeight="1">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spans="1:26" ht="15.75" customHeight="1">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spans="1:26" ht="15.75" customHeight="1">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spans="1:26" ht="15.75" customHeight="1">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spans="1:26" ht="15.75" customHeight="1">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spans="1:26" ht="15.75" customHeight="1">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spans="1:26" ht="15.75" customHeight="1">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spans="1:26" ht="15.75" customHeight="1">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spans="1:26" ht="15.75" customHeight="1">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spans="1:26" ht="15.75" customHeight="1">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spans="1:26" ht="15.75" customHeight="1">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spans="1:26" ht="15.75" customHeight="1">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spans="1:26" ht="15.75" customHeight="1">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spans="1:26" ht="15.75" customHeight="1">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spans="1:26" ht="15.75" customHeight="1">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spans="1:26" ht="15.75" customHeight="1">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spans="1:26" ht="15.75" customHeight="1">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spans="1:26" ht="15.75" customHeight="1">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spans="1:26" ht="15.75" customHeight="1">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spans="1:26" ht="15.75" customHeight="1">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spans="1:26" ht="15.75" customHeight="1">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spans="1:26" ht="15.75" customHeight="1">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spans="1:26" ht="15.75" customHeight="1">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spans="1:26" ht="15.75" customHeight="1">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spans="1:26" ht="15.75" customHeight="1">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spans="1:26" ht="15.75" customHeight="1">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spans="1:26" ht="15.75" customHeight="1">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spans="1:26" ht="15.75" customHeight="1">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spans="1:26" ht="15.75" customHeight="1">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spans="1:26" ht="15.75" customHeight="1">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spans="1:26" ht="15.75" customHeight="1">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spans="1:26" ht="15.75" customHeight="1">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spans="1:26" ht="15.75" customHeight="1">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spans="1:26" ht="15.75" customHeight="1">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spans="1:26" ht="15.75" customHeight="1">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spans="1:26" ht="15.75" customHeight="1">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spans="1:26" ht="15.75" customHeight="1">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spans="1:26" ht="15.75" customHeight="1">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spans="1:26" ht="15.75" customHeight="1">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spans="1:26" ht="15.75" customHeight="1">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spans="1:26" ht="15.75" customHeight="1">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spans="1:26" ht="15.75" customHeight="1">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spans="1:26" ht="15.75" customHeight="1">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spans="1:26" ht="15.75" customHeight="1">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spans="1:26" ht="15.75" customHeight="1">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spans="1:26" ht="15.75" customHeight="1">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spans="1:26" ht="15.75" customHeight="1">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spans="1:26" ht="15.75" customHeight="1">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spans="1:26" ht="15.75" customHeight="1">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spans="1:26" ht="15.75" customHeight="1">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spans="1:26" ht="15.75" customHeight="1">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spans="1:26" ht="15.75" customHeight="1">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spans="1:26" ht="15.75" customHeight="1">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spans="1:26" ht="15.75" customHeight="1">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spans="1:26" ht="15.75" customHeight="1">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spans="1:26" ht="15.75" customHeight="1">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spans="1:26" ht="15.75" customHeight="1">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spans="1:26" ht="15.75" customHeight="1">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spans="1:26" ht="15.75" customHeight="1">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spans="1:26" ht="15.75" customHeight="1">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spans="1:26" ht="15.75" customHeight="1">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spans="1:26" ht="15.75" customHeight="1">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spans="1:26" ht="15.75" customHeight="1">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spans="1:26" ht="15.75" customHeight="1">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spans="1:26" ht="15.75" customHeight="1">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spans="1:26" ht="15.75" customHeight="1">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spans="1:26" ht="15.75" customHeight="1">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spans="1:26" ht="15.75" customHeight="1">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spans="1:26" ht="15.75" customHeight="1">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spans="1:26" ht="15.75" customHeight="1">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spans="1:26" ht="15.75" customHeight="1">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spans="1:26" ht="15.75" customHeight="1">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spans="1:26" ht="15.75" customHeight="1">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spans="1:26" ht="15.75" customHeight="1">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spans="1:26" ht="15.75" customHeight="1">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spans="1:26" ht="15.75" customHeight="1">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spans="1:26" ht="15.75" customHeight="1">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spans="1:26" ht="15.75" customHeight="1">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spans="1:26" ht="15.75" customHeight="1">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spans="1:26" ht="15.75" customHeight="1">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spans="1:26" ht="15.75" customHeight="1">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spans="1:26" ht="15.75" customHeight="1">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spans="1:26" ht="15.75" customHeight="1">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spans="1:26" ht="15.75" customHeight="1">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spans="1:26" ht="15.75" customHeight="1">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spans="1:26" ht="15.75" customHeight="1">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spans="1:26" ht="15.75" customHeight="1">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spans="1:26" ht="15.75" customHeight="1">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spans="1:26" ht="15.75" customHeight="1">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spans="1:26" ht="15.75" customHeight="1">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spans="1:26" ht="15.75" customHeight="1">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spans="1:26" ht="15.75" customHeight="1">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spans="1:26" ht="15.75" customHeight="1">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spans="1:26" ht="15.75" customHeight="1">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spans="1:26" ht="15.75" customHeight="1">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spans="1:26" ht="15.75" customHeight="1">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spans="1:26" ht="15.75" customHeight="1">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spans="1:26" ht="15.75" customHeight="1">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spans="1:26" ht="15.75" customHeight="1">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spans="1:26" ht="15.75" customHeight="1">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spans="1:26" ht="15.75" customHeight="1">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spans="1:26" ht="15.75" customHeight="1">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spans="1:26" ht="15.75" customHeight="1">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spans="1:26" ht="15.75" customHeight="1">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spans="1:26" ht="15.75" customHeight="1">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spans="1:26" ht="15.75" customHeight="1">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spans="1:26" ht="15.75" customHeight="1">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spans="1:26" ht="15.75" customHeight="1">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spans="1:26" ht="15.75" customHeight="1">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spans="1:26" ht="15.75" customHeight="1">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spans="1:26" ht="15.75" customHeight="1">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spans="1:26" ht="15.75" customHeight="1">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spans="1:26" ht="15.75" customHeight="1">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spans="1:26" ht="15.75" customHeight="1">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spans="1:26" ht="15.75" customHeight="1">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spans="1:26" ht="15.75" customHeight="1">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spans="1:26" ht="15.75" customHeight="1">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spans="1:26" ht="15.75" customHeight="1">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spans="1:26" ht="15.75" customHeight="1">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spans="1:26" ht="15.75" customHeight="1">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spans="1:26" ht="15.75" customHeight="1">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spans="1:26" ht="15.75" customHeight="1">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spans="1:26" ht="15.75" customHeight="1">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spans="1:26" ht="15.75" customHeight="1">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spans="1:26" ht="15.75" customHeight="1">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spans="1:26" ht="15.75" customHeight="1">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spans="1:26" ht="15.75" customHeight="1">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spans="1:26" ht="15.75" customHeight="1">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spans="1:26" ht="15.75" customHeight="1">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spans="1:26" ht="15.75" customHeight="1">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spans="1:26" ht="15.75" customHeight="1">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spans="1:26" ht="15.75" customHeight="1">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spans="1:26" ht="15.75" customHeight="1">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spans="1:26" ht="15.75" customHeight="1">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spans="1:26" ht="15.75" customHeight="1">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spans="1:26" ht="15.75" customHeight="1">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spans="1:26" ht="15.75" customHeight="1">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spans="1:26" ht="15.75" customHeight="1">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spans="1:26" ht="15.75" customHeight="1">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spans="1:26" ht="15.75" customHeight="1">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spans="1:26" ht="15.75" customHeight="1">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spans="1:26" ht="15.75" customHeight="1">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spans="1:26" ht="15.75" customHeight="1">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spans="1:26" ht="15.75" customHeight="1">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spans="1:26" ht="15.75" customHeight="1">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spans="1:26" ht="15.75" customHeight="1">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spans="1:26" ht="15.75" customHeight="1">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spans="1:26" ht="15.75" customHeight="1">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spans="1:26" ht="15.75" customHeight="1">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spans="1:26" ht="15.75" customHeight="1">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spans="1:26" ht="15.75" customHeight="1">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spans="1:26" ht="15.75" customHeight="1">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spans="1:26" ht="15.75" customHeight="1">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spans="1:26" ht="15.75" customHeight="1">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spans="1:26" ht="15.75" customHeight="1">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spans="1:26" ht="15.75" customHeight="1">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spans="1:26" ht="15.75" customHeight="1">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spans="1:26" ht="15.75" customHeight="1">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spans="1:26" ht="15.75" customHeight="1">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spans="1:26" ht="15.75" customHeight="1">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spans="1:26" ht="15.75" customHeight="1">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spans="1:26" ht="15.75" customHeight="1">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spans="1:26" ht="15.75" customHeight="1">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spans="1:26" ht="15.75" customHeight="1">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spans="1:26" ht="15.75" customHeight="1">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spans="1:26" ht="15.75" customHeight="1">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spans="1:26" ht="15.75" customHeight="1">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spans="1:26" ht="15.75" customHeight="1">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spans="1:26" ht="15.75" customHeight="1">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spans="1:26" ht="15.75" customHeight="1">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spans="1:26" ht="15.75" customHeight="1">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spans="1:26" ht="15.75" customHeight="1">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spans="1:26" ht="15.75" customHeight="1">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spans="1:26" ht="15.75" customHeight="1">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spans="1:26" ht="15.75" customHeight="1">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spans="1:26" ht="15.75" customHeight="1">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spans="1:26" ht="15.75" customHeight="1">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spans="1:26" ht="15.75" customHeight="1">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spans="1:26" ht="15.75" customHeight="1">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spans="1:26" ht="15.75" customHeight="1">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spans="1:26" ht="15.75" customHeight="1">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spans="1:26" ht="15.75" customHeight="1">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spans="1:26" ht="15.75" customHeight="1">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spans="1:26" ht="15.75" customHeight="1">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spans="1:26" ht="15.75" customHeight="1">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spans="1:26" ht="15.75" customHeight="1">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spans="1:26" ht="15.75" customHeight="1">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spans="1:26" ht="15.75" customHeight="1">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spans="1:26" ht="15.75" customHeight="1">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spans="1:26" ht="15.75" customHeight="1">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spans="1:26" ht="15.75" customHeight="1">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spans="1:26" ht="15.75" customHeight="1">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spans="1:26" ht="15.75" customHeight="1">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spans="1:26" ht="15.75" customHeight="1">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spans="1:26" ht="15.75" customHeight="1">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spans="1:26" ht="15.75" customHeight="1">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spans="1:26" ht="15.75" customHeight="1">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spans="1:26" ht="15.75" customHeight="1">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spans="1:26" ht="15.75" customHeight="1">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spans="1:26" ht="15.75" customHeight="1">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spans="1:26" ht="15.75" customHeight="1">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spans="1:26" ht="15.75" customHeight="1">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spans="1:26" ht="15.75" customHeight="1">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spans="1:26" ht="15.75" customHeight="1">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spans="1:26" ht="15.75" customHeight="1">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spans="1:26" ht="15.75" customHeight="1">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spans="1:26" ht="15.75" customHeight="1">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spans="1:26" ht="15.75" customHeight="1">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spans="1:26" ht="15.75" customHeight="1">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spans="1:26" ht="15.75" customHeight="1">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spans="1:26" ht="15.75" customHeight="1">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spans="1:26" ht="15.75" customHeight="1">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spans="1:26" ht="15.75" customHeight="1">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spans="1:26" ht="15.75" customHeight="1">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spans="1:26" ht="15.75" customHeight="1">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spans="1:26" ht="15.75" customHeight="1">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spans="1:26" ht="15.75" customHeight="1">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spans="1:26" ht="15.75" customHeight="1">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spans="1:26" ht="15.75" customHeight="1">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spans="1:26" ht="15.75" customHeight="1">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spans="1:26" ht="15.75" customHeight="1">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spans="1:26" ht="15.75" customHeight="1">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spans="1:26" ht="15.75" customHeight="1">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spans="1:26" ht="15.75" customHeight="1">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spans="1:26" ht="15.75" customHeight="1">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spans="1:26" ht="15.75" customHeight="1">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spans="1:26" ht="15.75" customHeight="1">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spans="1:26" ht="15.75" customHeight="1">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spans="1:26" ht="15.75" customHeight="1">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spans="1:26" ht="15.75" customHeight="1">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spans="1:26" ht="15.75" customHeight="1">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spans="1:26" ht="15.75" customHeight="1">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spans="1:26" ht="15.75" customHeight="1">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spans="1:26" ht="15.75" customHeight="1">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spans="1:26" ht="15.75" customHeight="1">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spans="1:26" ht="15.75" customHeight="1">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spans="1:26" ht="15.75" customHeight="1">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spans="1:26" ht="15.75" customHeight="1">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spans="1:26" ht="15.75" customHeight="1">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spans="1:26" ht="15.75" customHeight="1">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spans="1:26" ht="15.75" customHeight="1">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spans="1:26" ht="15.75" customHeight="1">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spans="1:26" ht="15.75" customHeight="1">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spans="1:26" ht="15.75" customHeight="1">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spans="1:26" ht="15.75" customHeight="1">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spans="1:26" ht="15.75" customHeight="1">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spans="1:26" ht="15.75" customHeight="1">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spans="1:26" ht="15.75" customHeight="1">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spans="1:26" ht="15.75" customHeight="1">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spans="1:26" ht="15.75" customHeight="1">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spans="1:26" ht="15.75" customHeight="1">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spans="1:26" ht="15.75" customHeight="1">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spans="1:26" ht="15.75" customHeight="1">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spans="1:26" ht="15.75" customHeight="1">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spans="1:26" ht="15.75" customHeight="1">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spans="1:26" ht="15.75" customHeight="1">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spans="1:26" ht="15.75" customHeight="1">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spans="1:26" ht="15.75" customHeight="1">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spans="1:26" ht="15.75" customHeight="1">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spans="1:26" ht="15.75" customHeight="1">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spans="1:26" ht="15.75" customHeight="1">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spans="1:26" ht="15.75" customHeight="1">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spans="1:26" ht="15.75" customHeight="1">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spans="1:26" ht="15.75" customHeight="1">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spans="1:26" ht="15.75" customHeight="1">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spans="1:26" ht="15.75" customHeight="1">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spans="1:26" ht="15.75" customHeight="1">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spans="1:26" ht="15.75" customHeight="1">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spans="1:26" ht="15.75" customHeight="1">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spans="1:26" ht="15.75" customHeight="1">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spans="1:26" ht="15.75" customHeight="1">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spans="1:26" ht="15.75" customHeight="1">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spans="1:26" ht="15.75" customHeight="1">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spans="1:26" ht="15.75" customHeight="1">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spans="1:26" ht="15.75" customHeight="1">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spans="1:26" ht="15.75" customHeight="1">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spans="1:26" ht="15.75" customHeight="1">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spans="1:26" ht="15.75" customHeight="1">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spans="1:26" ht="15.75" customHeight="1">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spans="1:26" ht="15.75" customHeight="1">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spans="1:26" ht="15.75" customHeight="1">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spans="1:26" ht="15.75" customHeight="1">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spans="1:26" ht="15.75" customHeight="1">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spans="1:26" ht="15.75" customHeight="1">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spans="1:26" ht="15.75" customHeight="1">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spans="1:26" ht="15.75" customHeight="1">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spans="1:26" ht="15.75" customHeight="1">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spans="1:26" ht="15.75" customHeight="1">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spans="1:26" ht="15.75" customHeight="1">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spans="1:26" ht="15.75" customHeight="1">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spans="1:26" ht="15.75" customHeight="1">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spans="1:26" ht="15.75" customHeight="1">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spans="1:26" ht="15.75" customHeight="1">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spans="1:26" ht="15.75" customHeight="1">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spans="1:26" ht="15.75" customHeight="1">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spans="1:26" ht="15.75" customHeight="1">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spans="1:26" ht="15.75" customHeight="1">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spans="1:26" ht="15.75" customHeight="1">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spans="1:26" ht="15.75" customHeight="1">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spans="1:26" ht="15.75" customHeight="1">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spans="1:26" ht="15.75" customHeight="1">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spans="1:26" ht="15.75" customHeight="1">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spans="1:26" ht="15.75" customHeight="1">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spans="1:26" ht="15.75" customHeight="1">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spans="1:26" ht="15.75" customHeight="1">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spans="1:26" ht="15.75" customHeight="1">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spans="1:26" ht="15.75" customHeight="1">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spans="1:26" ht="15.75" customHeight="1">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spans="1:26" ht="15.75" customHeight="1">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spans="1:26" ht="15.75" customHeight="1">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spans="1:26" ht="15.75" customHeight="1">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spans="1:26" ht="15.75" customHeight="1">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spans="1:26" ht="15.75" customHeight="1">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spans="1:26" ht="15.75" customHeight="1">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spans="1:26" ht="15.75" customHeight="1">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spans="1:26" ht="15.75" customHeight="1">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spans="1:26" ht="15.75" customHeight="1">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spans="1:26" ht="15.75" customHeight="1">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spans="1:26" ht="15.75" customHeight="1">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spans="1:26" ht="15.75" customHeight="1">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spans="1:26" ht="15.75" customHeight="1">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spans="1:26" ht="15.75" customHeight="1">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spans="1:26" ht="15.75" customHeight="1">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spans="1:26" ht="15.75" customHeight="1">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spans="1:26" ht="15.75" customHeight="1">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spans="1:26" ht="15.75" customHeight="1">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spans="1:26" ht="15.75" customHeight="1">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spans="1:26" ht="15.75" customHeight="1">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sheetData>
  <mergeCells count="2">
    <mergeCell ref="A1:K2"/>
    <mergeCell ref="A5:L5"/>
  </mergeCells>
  <pageMargins left="0.7" right="0.7" top="0.75" bottom="0.75" header="0" footer="0"/>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Z1000"/>
  <sheetViews>
    <sheetView showGridLines="0" workbookViewId="0"/>
  </sheetViews>
  <sheetFormatPr baseColWidth="10" defaultColWidth="14.5" defaultRowHeight="15" customHeight="1" x14ac:dyDescent="0"/>
  <cols>
    <col min="1" max="1" width="28.33203125" customWidth="1"/>
    <col min="2" max="2" width="16.1640625" customWidth="1"/>
    <col min="3" max="14" width="15.1640625" customWidth="1"/>
    <col min="15" max="20" width="8.6640625" customWidth="1"/>
  </cols>
  <sheetData>
    <row r="1" spans="1:26" ht="147.75" customHeight="1">
      <c r="A1" s="197" t="s">
        <v>233</v>
      </c>
      <c r="B1" s="171"/>
      <c r="C1" s="171"/>
      <c r="D1" s="171"/>
      <c r="E1" s="171"/>
      <c r="F1" s="171"/>
      <c r="G1" s="171"/>
      <c r="H1" s="171"/>
      <c r="I1" s="171"/>
      <c r="J1" s="171"/>
      <c r="K1" s="171"/>
      <c r="L1" s="171"/>
      <c r="M1" s="171"/>
      <c r="N1" s="171"/>
      <c r="O1" s="171"/>
      <c r="P1" s="171"/>
      <c r="Q1" s="171"/>
      <c r="R1" s="171"/>
      <c r="S1" s="171"/>
      <c r="T1" s="172"/>
      <c r="U1" s="145"/>
      <c r="V1" s="145"/>
      <c r="W1" s="145"/>
      <c r="X1" s="145"/>
      <c r="Y1" s="145"/>
      <c r="Z1" s="145"/>
    </row>
    <row r="2" spans="1:26" ht="40.5" customHeight="1">
      <c r="A2" s="108" t="s">
        <v>234</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6" ht="19.5" customHeight="1">
      <c r="A3" s="108"/>
      <c r="B3" s="145"/>
      <c r="C3" s="145"/>
      <c r="D3" s="145"/>
      <c r="E3" s="145"/>
      <c r="F3" s="145"/>
      <c r="G3" s="145"/>
      <c r="H3" s="145"/>
      <c r="I3" s="145"/>
      <c r="J3" s="145"/>
      <c r="K3" s="145"/>
      <c r="L3" s="145"/>
      <c r="M3" s="145"/>
      <c r="N3" s="145"/>
      <c r="O3" s="145"/>
      <c r="P3" s="145"/>
      <c r="Q3" s="145"/>
      <c r="R3" s="145"/>
      <c r="S3" s="145"/>
      <c r="T3" s="145"/>
      <c r="U3" s="145"/>
      <c r="V3" s="145"/>
      <c r="W3" s="145"/>
      <c r="X3" s="145"/>
      <c r="Y3" s="145"/>
      <c r="Z3" s="145"/>
    </row>
    <row r="4" spans="1:26" ht="21" customHeight="1">
      <c r="A4" s="108" t="s">
        <v>235</v>
      </c>
      <c r="B4" s="145"/>
      <c r="C4" s="145"/>
      <c r="D4" s="145"/>
      <c r="E4" s="145"/>
      <c r="F4" s="145"/>
      <c r="G4" s="145"/>
      <c r="H4" s="145"/>
      <c r="I4" s="145"/>
      <c r="J4" s="145"/>
      <c r="K4" s="145"/>
      <c r="L4" s="145"/>
      <c r="M4" s="145"/>
      <c r="N4" s="145"/>
      <c r="O4" s="145"/>
      <c r="P4" s="145"/>
      <c r="Q4" s="145"/>
      <c r="R4" s="145"/>
      <c r="S4" s="145"/>
      <c r="T4" s="145"/>
      <c r="U4" s="145"/>
      <c r="V4" s="145"/>
      <c r="W4" s="145"/>
      <c r="X4" s="145"/>
      <c r="Y4" s="145"/>
      <c r="Z4" s="145"/>
    </row>
    <row r="5" spans="1:26" ht="21.75" customHeight="1">
      <c r="A5" s="108" t="s">
        <v>34</v>
      </c>
      <c r="B5" s="145"/>
      <c r="C5" s="145"/>
      <c r="D5" s="145"/>
      <c r="E5" s="145"/>
      <c r="F5" s="145"/>
      <c r="G5" s="145"/>
      <c r="H5" s="145"/>
      <c r="I5" s="145"/>
      <c r="J5" s="145"/>
      <c r="K5" s="145"/>
      <c r="L5" s="145"/>
      <c r="M5" s="145"/>
      <c r="N5" s="145"/>
      <c r="O5" s="145"/>
      <c r="P5" s="145"/>
      <c r="Q5" s="145"/>
      <c r="R5" s="145"/>
      <c r="S5" s="145"/>
      <c r="T5" s="145"/>
      <c r="U5" s="145"/>
      <c r="V5" s="145"/>
      <c r="W5" s="145"/>
      <c r="X5" s="145"/>
      <c r="Y5" s="145"/>
      <c r="Z5" s="145"/>
    </row>
    <row r="6" spans="1:26" ht="14.25" customHeight="1">
      <c r="A6" s="134" t="s">
        <v>236</v>
      </c>
      <c r="B6" s="134" t="s">
        <v>220</v>
      </c>
      <c r="C6" s="111" t="s">
        <v>176</v>
      </c>
      <c r="D6" s="111" t="s">
        <v>177</v>
      </c>
      <c r="E6" s="111" t="s">
        <v>178</v>
      </c>
      <c r="F6" s="111" t="s">
        <v>179</v>
      </c>
      <c r="G6" s="111" t="s">
        <v>180</v>
      </c>
      <c r="H6" s="111" t="s">
        <v>181</v>
      </c>
      <c r="I6" s="111" t="s">
        <v>182</v>
      </c>
      <c r="J6" s="111" t="s">
        <v>183</v>
      </c>
      <c r="K6" s="111" t="s">
        <v>184</v>
      </c>
      <c r="L6" s="111" t="s">
        <v>185</v>
      </c>
      <c r="M6" s="111" t="s">
        <v>186</v>
      </c>
      <c r="N6" s="111" t="s">
        <v>187</v>
      </c>
      <c r="O6" s="149"/>
      <c r="P6" s="149"/>
      <c r="Q6" s="149"/>
      <c r="R6" s="149"/>
      <c r="S6" s="149"/>
      <c r="T6" s="149"/>
      <c r="U6" s="149"/>
      <c r="V6" s="149"/>
      <c r="W6" s="149"/>
      <c r="X6" s="149"/>
      <c r="Y6" s="149"/>
      <c r="Z6" s="149"/>
    </row>
    <row r="7" spans="1:26" ht="14.25" customHeight="1">
      <c r="A7" s="137" t="s">
        <v>237</v>
      </c>
      <c r="B7" s="137" t="s">
        <v>38</v>
      </c>
      <c r="C7" s="138" t="e">
        <f>SUMIFS('Variance Analysis'!C$30:C$45,'Variance Analysis'!$B$30:$B$45,'Variance Analysis'!$B$33,'Variance Analysis'!$A$30:$A$45,'Variance Analysis'!$A$33)</f>
        <v>#REF!</v>
      </c>
      <c r="D7" s="138" t="e">
        <f>SUMIFS('Variance Analysis'!D$30:D$45,'Variance Analysis'!$B$30:$B$45,'Variance Analysis'!$B$33,'Variance Analysis'!$A$30:$A$45,'Variance Analysis'!$A$33)</f>
        <v>#REF!</v>
      </c>
      <c r="E7" s="138" t="e">
        <f>SUMIFS('Variance Analysis'!E$30:E$45,'Variance Analysis'!$B$30:$B$45,'Variance Analysis'!$B$33,'Variance Analysis'!$A$30:$A$45,'Variance Analysis'!$A$33)</f>
        <v>#REF!</v>
      </c>
      <c r="F7" s="138" t="e">
        <f>SUMIFS('Variance Analysis'!F$30:F$45,'Variance Analysis'!$B$30:$B$45,'Variance Analysis'!$B$33,'Variance Analysis'!$A$30:$A$45,'Variance Analysis'!$A$33)</f>
        <v>#REF!</v>
      </c>
      <c r="G7" s="138" t="e">
        <f>SUMIFS('Variance Analysis'!G$30:G$45,'Variance Analysis'!$B$30:$B$45,'Variance Analysis'!$B$33,'Variance Analysis'!$A$30:$A$45,'Variance Analysis'!$A$33)</f>
        <v>#REF!</v>
      </c>
      <c r="H7" s="138" t="e">
        <f>SUMIFS('Variance Analysis'!H$30:H$45,'Variance Analysis'!$B$30:$B$45,'Variance Analysis'!$B$33,'Variance Analysis'!$A$30:$A$45,'Variance Analysis'!$A$33)</f>
        <v>#REF!</v>
      </c>
      <c r="I7" s="138" t="e">
        <f>SUMIFS('Variance Analysis'!I$30:I$45,'Variance Analysis'!$B$30:$B$45,'Variance Analysis'!$B$33,'Variance Analysis'!$A$30:$A$45,'Variance Analysis'!$A$33)</f>
        <v>#REF!</v>
      </c>
      <c r="J7" s="138" t="e">
        <f>SUMIFS('Variance Analysis'!J$30:J$45,'Variance Analysis'!$B$30:$B$45,'Variance Analysis'!$B$33,'Variance Analysis'!$A$30:$A$45,'Variance Analysis'!$A$33)</f>
        <v>#REF!</v>
      </c>
      <c r="K7" s="138" t="e">
        <f>SUMIFS('Variance Analysis'!K$30:K$45,'Variance Analysis'!$B$30:$B$45,'Variance Analysis'!$B$33,'Variance Analysis'!$A$30:$A$45,'Variance Analysis'!$A$33)</f>
        <v>#REF!</v>
      </c>
      <c r="L7" s="138" t="e">
        <f>SUMIFS('Variance Analysis'!L$30:L$45,'Variance Analysis'!$B$30:$B$45,'Variance Analysis'!$B$33,'Variance Analysis'!$A$30:$A$45,'Variance Analysis'!$A$33)</f>
        <v>#REF!</v>
      </c>
      <c r="M7" s="138" t="e">
        <f>SUMIFS('Variance Analysis'!M$30:M$45,'Variance Analysis'!$B$30:$B$45,'Variance Analysis'!$B$33,'Variance Analysis'!$A$30:$A$45,'Variance Analysis'!$A$33)</f>
        <v>#REF!</v>
      </c>
      <c r="N7" s="138"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c r="A8" s="137" t="s">
        <v>238</v>
      </c>
      <c r="B8" s="137" t="s">
        <v>38</v>
      </c>
      <c r="C8" s="138" t="e">
        <f>SUMIFS('Variance Analysis'!C$30:C$45,'Variance Analysis'!$B$30:$B$45,'Variance Analysis'!$B$31,'Variance Analysis'!$A$30:$A$45,'Variance Analysis'!$A$33)</f>
        <v>#REF!</v>
      </c>
      <c r="D8" s="138" t="e">
        <f>SUMIFS('Variance Analysis'!D$30:D$45,'Variance Analysis'!$B$30:$B$45,'Variance Analysis'!$B$31,'Variance Analysis'!$A$30:$A$45,'Variance Analysis'!$A$33)</f>
        <v>#REF!</v>
      </c>
      <c r="E8" s="138" t="e">
        <f>SUMIFS('Variance Analysis'!E$30:E$45,'Variance Analysis'!$B$30:$B$45,'Variance Analysis'!$B$31,'Variance Analysis'!$A$30:$A$45,'Variance Analysis'!$A$33)</f>
        <v>#REF!</v>
      </c>
      <c r="F8" s="138" t="e">
        <f>SUMIFS('Variance Analysis'!F$30:F$45,'Variance Analysis'!$B$30:$B$45,'Variance Analysis'!$B$31,'Variance Analysis'!$A$30:$A$45,'Variance Analysis'!$A$33)</f>
        <v>#REF!</v>
      </c>
      <c r="G8" s="138" t="e">
        <f>SUMIFS('Variance Analysis'!G$30:G$45,'Variance Analysis'!$B$30:$B$45,'Variance Analysis'!$B$31,'Variance Analysis'!$A$30:$A$45,'Variance Analysis'!$A$33)</f>
        <v>#REF!</v>
      </c>
      <c r="H8" s="138" t="e">
        <f>SUMIFS('Variance Analysis'!H$30:H$45,'Variance Analysis'!$B$30:$B$45,'Variance Analysis'!$B$31,'Variance Analysis'!$A$30:$A$45,'Variance Analysis'!$A$33)</f>
        <v>#REF!</v>
      </c>
      <c r="I8" s="138" t="e">
        <f>SUMIFS('Variance Analysis'!I$30:I$45,'Variance Analysis'!$B$30:$B$45,'Variance Analysis'!$B$31,'Variance Analysis'!$A$30:$A$45,'Variance Analysis'!$A$33)</f>
        <v>#REF!</v>
      </c>
      <c r="J8" s="138" t="e">
        <f>SUMIFS('Variance Analysis'!J$30:J$45,'Variance Analysis'!$B$30:$B$45,'Variance Analysis'!$B$31,'Variance Analysis'!$A$30:$A$45,'Variance Analysis'!$A$33)</f>
        <v>#REF!</v>
      </c>
      <c r="K8" s="138" t="e">
        <f>SUMIFS('Variance Analysis'!K$30:K$45,'Variance Analysis'!$B$30:$B$45,'Variance Analysis'!$B$31,'Variance Analysis'!$A$30:$A$45,'Variance Analysis'!$A$33)</f>
        <v>#REF!</v>
      </c>
      <c r="L8" s="138" t="e">
        <f>SUMIFS('Variance Analysis'!L$30:L$45,'Variance Analysis'!$B$30:$B$45,'Variance Analysis'!$B$31,'Variance Analysis'!$A$30:$A$45,'Variance Analysis'!$A$33)</f>
        <v>#REF!</v>
      </c>
      <c r="M8" s="138" t="e">
        <f>SUMIFS('Variance Analysis'!M$30:M$45,'Variance Analysis'!$B$30:$B$45,'Variance Analysis'!$B$31,'Variance Analysis'!$A$30:$A$45,'Variance Analysis'!$A$33)</f>
        <v>#REF!</v>
      </c>
      <c r="N8" s="138"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c r="A9" s="137" t="s">
        <v>239</v>
      </c>
      <c r="B9" s="137" t="s">
        <v>38</v>
      </c>
      <c r="C9" s="138" t="e">
        <f>SUMIFS('Variance Analysis'!C$30:C$45,'Variance Analysis'!$B$30:$B$45,'Variance Analysis'!$B$32,'Variance Analysis'!$A$30:$A$45,'Variance Analysis'!$A$33)</f>
        <v>#REF!</v>
      </c>
      <c r="D9" s="138" t="e">
        <f>SUMIFS('Variance Analysis'!D$30:D$45,'Variance Analysis'!$B$30:$B$45,'Variance Analysis'!$B$32,'Variance Analysis'!$A$30:$A$45,'Variance Analysis'!$A$33)</f>
        <v>#REF!</v>
      </c>
      <c r="E9" s="138" t="e">
        <f>SUMIFS('Variance Analysis'!E$30:E$45,'Variance Analysis'!$B$30:$B$45,'Variance Analysis'!$B$32,'Variance Analysis'!$A$30:$A$45,'Variance Analysis'!$A$33)</f>
        <v>#REF!</v>
      </c>
      <c r="F9" s="138" t="e">
        <f>SUMIFS('Variance Analysis'!F$30:F$45,'Variance Analysis'!$B$30:$B$45,'Variance Analysis'!$B$32,'Variance Analysis'!$A$30:$A$45,'Variance Analysis'!$A$33)</f>
        <v>#REF!</v>
      </c>
      <c r="G9" s="138" t="e">
        <f>SUMIFS('Variance Analysis'!G$30:G$45,'Variance Analysis'!$B$30:$B$45,'Variance Analysis'!$B$32,'Variance Analysis'!$A$30:$A$45,'Variance Analysis'!$A$33)</f>
        <v>#REF!</v>
      </c>
      <c r="H9" s="138" t="e">
        <f>SUMIFS('Variance Analysis'!H$30:H$45,'Variance Analysis'!$B$30:$B$45,'Variance Analysis'!$B$32,'Variance Analysis'!$A$30:$A$45,'Variance Analysis'!$A$33)</f>
        <v>#REF!</v>
      </c>
      <c r="I9" s="138" t="e">
        <f>SUMIFS('Variance Analysis'!I$30:I$45,'Variance Analysis'!$B$30:$B$45,'Variance Analysis'!$B$32,'Variance Analysis'!$A$30:$A$45,'Variance Analysis'!$A$33)</f>
        <v>#REF!</v>
      </c>
      <c r="J9" s="138" t="e">
        <f>SUMIFS('Variance Analysis'!J$30:J$45,'Variance Analysis'!$B$30:$B$45,'Variance Analysis'!$B$32,'Variance Analysis'!$A$30:$A$45,'Variance Analysis'!$A$33)</f>
        <v>#REF!</v>
      </c>
      <c r="K9" s="138" t="e">
        <f>SUMIFS('Variance Analysis'!K$30:K$45,'Variance Analysis'!$B$30:$B$45,'Variance Analysis'!$B$32,'Variance Analysis'!$A$30:$A$45,'Variance Analysis'!$A$33)</f>
        <v>#REF!</v>
      </c>
      <c r="L9" s="138" t="e">
        <f>SUMIFS('Variance Analysis'!L$30:L$45,'Variance Analysis'!$B$30:$B$45,'Variance Analysis'!$B$32,'Variance Analysis'!$A$30:$A$45,'Variance Analysis'!$A$33)</f>
        <v>#REF!</v>
      </c>
      <c r="M9" s="138" t="e">
        <f>SUMIFS('Variance Analysis'!M$30:M$45,'Variance Analysis'!$B$30:$B$45,'Variance Analysis'!$B$32,'Variance Analysis'!$A$30:$A$45,'Variance Analysis'!$A$33)</f>
        <v>#REF!</v>
      </c>
      <c r="N9" s="138"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c r="A10" s="150" t="s">
        <v>189</v>
      </c>
      <c r="B10" s="150" t="s">
        <v>38</v>
      </c>
      <c r="C10" s="138" t="e">
        <f>SUMIFS('Variance Analysis'!C$30:C$45,'Variance Analysis'!$B$30:$B$45,'Variance Analysis'!$B$30,'Variance Analysis'!$A$30:$A$45,'Variance Analysis'!$A$33)</f>
        <v>#REF!</v>
      </c>
      <c r="D10" s="138" t="e">
        <f>SUMIFS('Variance Analysis'!D$30:D$45,'Variance Analysis'!$B$30:$B$45,'Variance Analysis'!$B$30,'Variance Analysis'!$A$30:$A$45,'Variance Analysis'!$A$33)</f>
        <v>#REF!</v>
      </c>
      <c r="E10" s="138" t="e">
        <f>SUMIFS('Variance Analysis'!E$30:E$45,'Variance Analysis'!$B$30:$B$45,'Variance Analysis'!$B$30,'Variance Analysis'!$A$30:$A$45,'Variance Analysis'!$A$33)</f>
        <v>#REF!</v>
      </c>
      <c r="F10" s="138" t="e">
        <f>SUMIFS('Variance Analysis'!F$30:F$45,'Variance Analysis'!$B$30:$B$45,'Variance Analysis'!$B$30,'Variance Analysis'!$A$30:$A$45,'Variance Analysis'!$A$33)</f>
        <v>#REF!</v>
      </c>
      <c r="G10" s="138" t="e">
        <f>SUMIFS('Variance Analysis'!G$30:G$45,'Variance Analysis'!$B$30:$B$45,'Variance Analysis'!$B$30,'Variance Analysis'!$A$30:$A$45,'Variance Analysis'!$A$33)</f>
        <v>#REF!</v>
      </c>
      <c r="H10" s="138" t="e">
        <f>SUMIFS('Variance Analysis'!H$30:H$45,'Variance Analysis'!$B$30:$B$45,'Variance Analysis'!$B$30,'Variance Analysis'!$A$30:$A$45,'Variance Analysis'!$A$33)</f>
        <v>#REF!</v>
      </c>
      <c r="I10" s="138" t="e">
        <f>SUMIFS('Variance Analysis'!I$30:I$45,'Variance Analysis'!$B$30:$B$45,'Variance Analysis'!$B$30,'Variance Analysis'!$A$30:$A$45,'Variance Analysis'!$A$33)</f>
        <v>#REF!</v>
      </c>
      <c r="J10" s="138" t="e">
        <f>SUMIFS('Variance Analysis'!J$30:J$45,'Variance Analysis'!$B$30:$B$45,'Variance Analysis'!$B$30,'Variance Analysis'!$A$30:$A$45,'Variance Analysis'!$A$33)</f>
        <v>#REF!</v>
      </c>
      <c r="K10" s="138" t="e">
        <f>SUMIFS('Variance Analysis'!K$30:K$45,'Variance Analysis'!$B$30:$B$45,'Variance Analysis'!$B$30,'Variance Analysis'!$A$30:$A$45,'Variance Analysis'!$A$33)</f>
        <v>#REF!</v>
      </c>
      <c r="L10" s="138" t="e">
        <f>SUMIFS('Variance Analysis'!L$30:L$45,'Variance Analysis'!$B$30:$B$45,'Variance Analysis'!$B$30,'Variance Analysis'!$A$30:$A$45,'Variance Analysis'!$A$33)</f>
        <v>#REF!</v>
      </c>
      <c r="M10" s="138" t="e">
        <f>SUMIFS('Variance Analysis'!M$30:M$45,'Variance Analysis'!$B$30:$B$45,'Variance Analysis'!$B$30,'Variance Analysis'!$A$30:$A$45,'Variance Analysis'!$A$33)</f>
        <v>#REF!</v>
      </c>
      <c r="N10" s="138"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c r="A11" s="140" t="s">
        <v>240</v>
      </c>
      <c r="B11" s="141" t="s">
        <v>38</v>
      </c>
      <c r="C11" s="142" t="e">
        <f t="shared" ref="C11:N11" si="0">ABS(C10)-SUM(C7:C9)</f>
        <v>#REF!</v>
      </c>
      <c r="D11" s="142" t="e">
        <f t="shared" si="0"/>
        <v>#REF!</v>
      </c>
      <c r="E11" s="142" t="e">
        <f t="shared" si="0"/>
        <v>#REF!</v>
      </c>
      <c r="F11" s="142" t="e">
        <f t="shared" si="0"/>
        <v>#REF!</v>
      </c>
      <c r="G11" s="142" t="e">
        <f t="shared" si="0"/>
        <v>#REF!</v>
      </c>
      <c r="H11" s="142" t="e">
        <f t="shared" si="0"/>
        <v>#REF!</v>
      </c>
      <c r="I11" s="142" t="e">
        <f t="shared" si="0"/>
        <v>#REF!</v>
      </c>
      <c r="J11" s="142" t="e">
        <f t="shared" si="0"/>
        <v>#REF!</v>
      </c>
      <c r="K11" s="142" t="e">
        <f t="shared" si="0"/>
        <v>#REF!</v>
      </c>
      <c r="L11" s="142" t="e">
        <f t="shared" si="0"/>
        <v>#REF!</v>
      </c>
      <c r="M11" s="142" t="e">
        <f t="shared" si="0"/>
        <v>#REF!</v>
      </c>
      <c r="N11" s="142" t="e">
        <f t="shared" si="0"/>
        <v>#REF!</v>
      </c>
    </row>
    <row r="12" spans="1:26" ht="26.25" customHeight="1">
      <c r="A12" s="108" t="s">
        <v>42</v>
      </c>
      <c r="B12" s="151"/>
      <c r="C12" s="152"/>
      <c r="D12" s="152"/>
      <c r="E12" s="152"/>
      <c r="F12" s="152"/>
      <c r="G12" s="152"/>
      <c r="H12" s="152"/>
      <c r="I12" s="152"/>
      <c r="J12" s="152"/>
      <c r="K12" s="152"/>
      <c r="L12" s="152"/>
      <c r="M12" s="152"/>
      <c r="N12" s="152"/>
      <c r="O12" s="153"/>
      <c r="P12" s="153"/>
      <c r="Q12" s="153"/>
      <c r="R12" s="153"/>
      <c r="S12" s="153"/>
      <c r="T12" s="153"/>
      <c r="U12" s="153"/>
      <c r="V12" s="153"/>
      <c r="W12" s="153"/>
      <c r="X12" s="153"/>
      <c r="Y12" s="153"/>
      <c r="Z12" s="153"/>
    </row>
    <row r="13" spans="1:26" ht="14.25" customHeight="1">
      <c r="A13" s="134" t="s">
        <v>236</v>
      </c>
      <c r="B13" s="134" t="s">
        <v>220</v>
      </c>
      <c r="C13" s="111" t="s">
        <v>176</v>
      </c>
      <c r="D13" s="111" t="s">
        <v>177</v>
      </c>
      <c r="E13" s="111" t="s">
        <v>178</v>
      </c>
      <c r="F13" s="111" t="s">
        <v>179</v>
      </c>
      <c r="G13" s="111" t="s">
        <v>180</v>
      </c>
      <c r="H13" s="111" t="s">
        <v>181</v>
      </c>
      <c r="I13" s="111" t="s">
        <v>182</v>
      </c>
      <c r="J13" s="111" t="s">
        <v>183</v>
      </c>
      <c r="K13" s="111" t="s">
        <v>184</v>
      </c>
      <c r="L13" s="111" t="s">
        <v>185</v>
      </c>
      <c r="M13" s="111" t="s">
        <v>186</v>
      </c>
      <c r="N13" s="111" t="s">
        <v>187</v>
      </c>
      <c r="O13" s="154"/>
      <c r="P13" s="154"/>
      <c r="Q13" s="154"/>
      <c r="R13" s="154"/>
      <c r="S13" s="154"/>
      <c r="T13" s="154"/>
      <c r="U13" s="154"/>
      <c r="V13" s="154"/>
      <c r="W13" s="154"/>
      <c r="X13" s="154"/>
      <c r="Y13" s="154"/>
      <c r="Z13" s="154"/>
    </row>
    <row r="14" spans="1:26" ht="14.25" customHeight="1">
      <c r="A14" s="137" t="s">
        <v>237</v>
      </c>
      <c r="B14" s="137" t="s">
        <v>38</v>
      </c>
      <c r="C14" s="138" t="e">
        <f>SUMIFS('Variance Analysis'!C$30:C$45,'Variance Analysis'!$B$30:$B$45,'Variance Analysis'!$B$33,'Variance Analysis'!$A$30:$A$45,'Variance Analysis'!$A$34)</f>
        <v>#REF!</v>
      </c>
      <c r="D14" s="138" t="e">
        <f>SUMIFS('Variance Analysis'!D$30:D$45,'Variance Analysis'!$B$30:$B$45,'Variance Analysis'!$B$33,'Variance Analysis'!$A$30:$A$45,'Variance Analysis'!$A$34)</f>
        <v>#REF!</v>
      </c>
      <c r="E14" s="138" t="e">
        <f>SUMIFS('Variance Analysis'!E$30:E$45,'Variance Analysis'!$B$30:$B$45,'Variance Analysis'!$B$33,'Variance Analysis'!$A$30:$A$45,'Variance Analysis'!$A$34)</f>
        <v>#REF!</v>
      </c>
      <c r="F14" s="138" t="e">
        <f>SUMIFS('Variance Analysis'!F$30:F$45,'Variance Analysis'!$B$30:$B$45,'Variance Analysis'!$B$33,'Variance Analysis'!$A$30:$A$45,'Variance Analysis'!$A$34)</f>
        <v>#REF!</v>
      </c>
      <c r="G14" s="138" t="e">
        <f>SUMIFS('Variance Analysis'!G$30:G$45,'Variance Analysis'!$B$30:$B$45,'Variance Analysis'!$B$33,'Variance Analysis'!$A$30:$A$45,'Variance Analysis'!$A$34)</f>
        <v>#REF!</v>
      </c>
      <c r="H14" s="138" t="e">
        <f>SUMIFS('Variance Analysis'!H$30:H$45,'Variance Analysis'!$B$30:$B$45,'Variance Analysis'!$B$33,'Variance Analysis'!$A$30:$A$45,'Variance Analysis'!$A$34)</f>
        <v>#REF!</v>
      </c>
      <c r="I14" s="138" t="e">
        <f>SUMIFS('Variance Analysis'!I$30:I$45,'Variance Analysis'!$B$30:$B$45,'Variance Analysis'!$B$33,'Variance Analysis'!$A$30:$A$45,'Variance Analysis'!$A$34)</f>
        <v>#REF!</v>
      </c>
      <c r="J14" s="138" t="e">
        <f>SUMIFS('Variance Analysis'!J$30:J$45,'Variance Analysis'!$B$30:$B$45,'Variance Analysis'!$B$33,'Variance Analysis'!$A$30:$A$45,'Variance Analysis'!$A$34)</f>
        <v>#REF!</v>
      </c>
      <c r="K14" s="138" t="e">
        <f>SUMIFS('Variance Analysis'!K$30:K$45,'Variance Analysis'!$B$30:$B$45,'Variance Analysis'!$B$33,'Variance Analysis'!$A$30:$A$45,'Variance Analysis'!$A$34)</f>
        <v>#REF!</v>
      </c>
      <c r="L14" s="138" t="e">
        <f>SUMIFS('Variance Analysis'!L$30:L$45,'Variance Analysis'!$B$30:$B$45,'Variance Analysis'!$B$33,'Variance Analysis'!$A$30:$A$45,'Variance Analysis'!$A$34)</f>
        <v>#REF!</v>
      </c>
      <c r="M14" s="138" t="e">
        <f>SUMIFS('Variance Analysis'!M$30:M$45,'Variance Analysis'!$B$30:$B$45,'Variance Analysis'!$B$33,'Variance Analysis'!$A$30:$A$45,'Variance Analysis'!$A$34)</f>
        <v>#REF!</v>
      </c>
      <c r="N14" s="138"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c r="A15" s="137" t="s">
        <v>238</v>
      </c>
      <c r="B15" s="137" t="s">
        <v>38</v>
      </c>
      <c r="C15" s="138" t="e">
        <f>SUMIFS('Variance Analysis'!C$30:C$45,'Variance Analysis'!$B$30:$B$45,'Variance Analysis'!$B$31,'Variance Analysis'!$A$30:$A$45,'Variance Analysis'!$A$34)</f>
        <v>#REF!</v>
      </c>
      <c r="D15" s="138" t="e">
        <f>SUMIFS('Variance Analysis'!D$30:D$45,'Variance Analysis'!$B$30:$B$45,'Variance Analysis'!$B$31,'Variance Analysis'!$A$30:$A$45,'Variance Analysis'!$A$34)</f>
        <v>#REF!</v>
      </c>
      <c r="E15" s="138" t="e">
        <f>SUMIFS('Variance Analysis'!E$30:E$45,'Variance Analysis'!$B$30:$B$45,'Variance Analysis'!$B$31,'Variance Analysis'!$A$30:$A$45,'Variance Analysis'!$A$34)</f>
        <v>#REF!</v>
      </c>
      <c r="F15" s="138" t="e">
        <f>SUMIFS('Variance Analysis'!F$30:F$45,'Variance Analysis'!$B$30:$B$45,'Variance Analysis'!$B$31,'Variance Analysis'!$A$30:$A$45,'Variance Analysis'!$A$34)</f>
        <v>#REF!</v>
      </c>
      <c r="G15" s="138" t="e">
        <f>SUMIFS('Variance Analysis'!G$30:G$45,'Variance Analysis'!$B$30:$B$45,'Variance Analysis'!$B$31,'Variance Analysis'!$A$30:$A$45,'Variance Analysis'!$A$34)</f>
        <v>#REF!</v>
      </c>
      <c r="H15" s="138" t="e">
        <f>SUMIFS('Variance Analysis'!H$30:H$45,'Variance Analysis'!$B$30:$B$45,'Variance Analysis'!$B$31,'Variance Analysis'!$A$30:$A$45,'Variance Analysis'!$A$34)</f>
        <v>#REF!</v>
      </c>
      <c r="I15" s="138" t="e">
        <f>SUMIFS('Variance Analysis'!I$30:I$45,'Variance Analysis'!$B$30:$B$45,'Variance Analysis'!$B$31,'Variance Analysis'!$A$30:$A$45,'Variance Analysis'!$A$34)</f>
        <v>#REF!</v>
      </c>
      <c r="J15" s="138" t="e">
        <f>SUMIFS('Variance Analysis'!J$30:J$45,'Variance Analysis'!$B$30:$B$45,'Variance Analysis'!$B$31,'Variance Analysis'!$A$30:$A$45,'Variance Analysis'!$A$34)</f>
        <v>#REF!</v>
      </c>
      <c r="K15" s="138" t="e">
        <f>SUMIFS('Variance Analysis'!K$30:K$45,'Variance Analysis'!$B$30:$B$45,'Variance Analysis'!$B$31,'Variance Analysis'!$A$30:$A$45,'Variance Analysis'!$A$34)</f>
        <v>#REF!</v>
      </c>
      <c r="L15" s="138" t="e">
        <f>SUMIFS('Variance Analysis'!L$30:L$45,'Variance Analysis'!$B$30:$B$45,'Variance Analysis'!$B$31,'Variance Analysis'!$A$30:$A$45,'Variance Analysis'!$A$34)</f>
        <v>#REF!</v>
      </c>
      <c r="M15" s="138" t="e">
        <f>SUMIFS('Variance Analysis'!M$30:M$45,'Variance Analysis'!$B$30:$B$45,'Variance Analysis'!$B$31,'Variance Analysis'!$A$30:$A$45,'Variance Analysis'!$A$34)</f>
        <v>#REF!</v>
      </c>
      <c r="N15" s="138"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c r="A16" s="137" t="s">
        <v>239</v>
      </c>
      <c r="B16" s="137" t="s">
        <v>38</v>
      </c>
      <c r="C16" s="138" t="e">
        <f>SUMIFS('Variance Analysis'!C$30:C$45,'Variance Analysis'!$B$30:$B$45,'Variance Analysis'!$B$32,'Variance Analysis'!$A$30:$A$45,'Variance Analysis'!$A$34)</f>
        <v>#REF!</v>
      </c>
      <c r="D16" s="138" t="e">
        <f>SUMIFS('Variance Analysis'!D$30:D$45,'Variance Analysis'!$B$30:$B$45,'Variance Analysis'!$B$32,'Variance Analysis'!$A$30:$A$45,'Variance Analysis'!$A$34)</f>
        <v>#REF!</v>
      </c>
      <c r="E16" s="138" t="e">
        <f>SUMIFS('Variance Analysis'!E$30:E$45,'Variance Analysis'!$B$30:$B$45,'Variance Analysis'!$B$32,'Variance Analysis'!$A$30:$A$45,'Variance Analysis'!$A$34)</f>
        <v>#REF!</v>
      </c>
      <c r="F16" s="138" t="e">
        <f>SUMIFS('Variance Analysis'!F$30:F$45,'Variance Analysis'!$B$30:$B$45,'Variance Analysis'!$B$32,'Variance Analysis'!$A$30:$A$45,'Variance Analysis'!$A$34)</f>
        <v>#REF!</v>
      </c>
      <c r="G16" s="138" t="e">
        <f>SUMIFS('Variance Analysis'!G$30:G$45,'Variance Analysis'!$B$30:$B$45,'Variance Analysis'!$B$32,'Variance Analysis'!$A$30:$A$45,'Variance Analysis'!$A$34)</f>
        <v>#REF!</v>
      </c>
      <c r="H16" s="138" t="e">
        <f>SUMIFS('Variance Analysis'!H$30:H$45,'Variance Analysis'!$B$30:$B$45,'Variance Analysis'!$B$32,'Variance Analysis'!$A$30:$A$45,'Variance Analysis'!$A$34)</f>
        <v>#REF!</v>
      </c>
      <c r="I16" s="138" t="e">
        <f>SUMIFS('Variance Analysis'!I$30:I$45,'Variance Analysis'!$B$30:$B$45,'Variance Analysis'!$B$32,'Variance Analysis'!$A$30:$A$45,'Variance Analysis'!$A$34)</f>
        <v>#REF!</v>
      </c>
      <c r="J16" s="138" t="e">
        <f>SUMIFS('Variance Analysis'!J$30:J$45,'Variance Analysis'!$B$30:$B$45,'Variance Analysis'!$B$32,'Variance Analysis'!$A$30:$A$45,'Variance Analysis'!$A$34)</f>
        <v>#REF!</v>
      </c>
      <c r="K16" s="138" t="e">
        <f>SUMIFS('Variance Analysis'!K$30:K$45,'Variance Analysis'!$B$30:$B$45,'Variance Analysis'!$B$32,'Variance Analysis'!$A$30:$A$45,'Variance Analysis'!$A$34)</f>
        <v>#REF!</v>
      </c>
      <c r="L16" s="138" t="e">
        <f>SUMIFS('Variance Analysis'!L$30:L$45,'Variance Analysis'!$B$30:$B$45,'Variance Analysis'!$B$32,'Variance Analysis'!$A$30:$A$45,'Variance Analysis'!$A$34)</f>
        <v>#REF!</v>
      </c>
      <c r="M16" s="138" t="e">
        <f>SUMIFS('Variance Analysis'!M$30:M$45,'Variance Analysis'!$B$30:$B$45,'Variance Analysis'!$B$32,'Variance Analysis'!$A$30:$A$45,'Variance Analysis'!$A$34)</f>
        <v>#REF!</v>
      </c>
      <c r="N16" s="138"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c r="A17" s="150" t="s">
        <v>189</v>
      </c>
      <c r="B17" s="150" t="s">
        <v>38</v>
      </c>
      <c r="C17" s="138" t="e">
        <f>SUMIFS('Variance Analysis'!C$30:C$45,'Variance Analysis'!$B$30:$B$45,'Variance Analysis'!$B$30,'Variance Analysis'!$A$30:$A$45,'Variance Analysis'!$A$34)</f>
        <v>#REF!</v>
      </c>
      <c r="D17" s="138" t="e">
        <f>SUMIFS('Variance Analysis'!D$30:D$45,'Variance Analysis'!$B$30:$B$45,'Variance Analysis'!$B$30,'Variance Analysis'!$A$30:$A$45,'Variance Analysis'!$A$34)</f>
        <v>#REF!</v>
      </c>
      <c r="E17" s="138" t="e">
        <f>SUMIFS('Variance Analysis'!E$30:E$45,'Variance Analysis'!$B$30:$B$45,'Variance Analysis'!$B$30,'Variance Analysis'!$A$30:$A$45,'Variance Analysis'!$A$34)</f>
        <v>#REF!</v>
      </c>
      <c r="F17" s="138" t="e">
        <f>SUMIFS('Variance Analysis'!F$30:F$45,'Variance Analysis'!$B$30:$B$45,'Variance Analysis'!$B$30,'Variance Analysis'!$A$30:$A$45,'Variance Analysis'!$A$34)</f>
        <v>#REF!</v>
      </c>
      <c r="G17" s="138" t="e">
        <f>SUMIFS('Variance Analysis'!G$30:G$45,'Variance Analysis'!$B$30:$B$45,'Variance Analysis'!$B$30,'Variance Analysis'!$A$30:$A$45,'Variance Analysis'!$A$34)</f>
        <v>#REF!</v>
      </c>
      <c r="H17" s="138" t="e">
        <f>SUMIFS('Variance Analysis'!H$30:H$45,'Variance Analysis'!$B$30:$B$45,'Variance Analysis'!$B$30,'Variance Analysis'!$A$30:$A$45,'Variance Analysis'!$A$34)</f>
        <v>#REF!</v>
      </c>
      <c r="I17" s="138" t="e">
        <f>SUMIFS('Variance Analysis'!I$30:I$45,'Variance Analysis'!$B$30:$B$45,'Variance Analysis'!$B$30,'Variance Analysis'!$A$30:$A$45,'Variance Analysis'!$A$34)</f>
        <v>#REF!</v>
      </c>
      <c r="J17" s="138" t="e">
        <f>SUMIFS('Variance Analysis'!J$30:J$45,'Variance Analysis'!$B$30:$B$45,'Variance Analysis'!$B$30,'Variance Analysis'!$A$30:$A$45,'Variance Analysis'!$A$34)</f>
        <v>#REF!</v>
      </c>
      <c r="K17" s="138" t="e">
        <f>SUMIFS('Variance Analysis'!K$30:K$45,'Variance Analysis'!$B$30:$B$45,'Variance Analysis'!$B$30,'Variance Analysis'!$A$30:$A$45,'Variance Analysis'!$A$34)</f>
        <v>#REF!</v>
      </c>
      <c r="L17" s="138" t="e">
        <f>SUMIFS('Variance Analysis'!L$30:L$45,'Variance Analysis'!$B$30:$B$45,'Variance Analysis'!$B$30,'Variance Analysis'!$A$30:$A$45,'Variance Analysis'!$A$34)</f>
        <v>#REF!</v>
      </c>
      <c r="M17" s="138" t="e">
        <f>SUMIFS('Variance Analysis'!M$30:M$45,'Variance Analysis'!$B$30:$B$45,'Variance Analysis'!$B$30,'Variance Analysis'!$A$30:$A$45,'Variance Analysis'!$A$34)</f>
        <v>#REF!</v>
      </c>
      <c r="N17" s="138"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c r="A18" s="140" t="s">
        <v>240</v>
      </c>
      <c r="B18" s="141" t="s">
        <v>38</v>
      </c>
      <c r="C18" s="142" t="e">
        <f t="shared" ref="C18:N18" si="1">ABS(C17)-SUM(C14:C16)</f>
        <v>#REF!</v>
      </c>
      <c r="D18" s="142" t="e">
        <f t="shared" si="1"/>
        <v>#REF!</v>
      </c>
      <c r="E18" s="142" t="e">
        <f t="shared" si="1"/>
        <v>#REF!</v>
      </c>
      <c r="F18" s="142" t="e">
        <f t="shared" si="1"/>
        <v>#REF!</v>
      </c>
      <c r="G18" s="142" t="e">
        <f t="shared" si="1"/>
        <v>#REF!</v>
      </c>
      <c r="H18" s="142" t="e">
        <f t="shared" si="1"/>
        <v>#REF!</v>
      </c>
      <c r="I18" s="142" t="e">
        <f t="shared" si="1"/>
        <v>#REF!</v>
      </c>
      <c r="J18" s="142" t="e">
        <f t="shared" si="1"/>
        <v>#REF!</v>
      </c>
      <c r="K18" s="142" t="e">
        <f t="shared" si="1"/>
        <v>#REF!</v>
      </c>
      <c r="L18" s="142" t="e">
        <f t="shared" si="1"/>
        <v>#REF!</v>
      </c>
      <c r="M18" s="142" t="e">
        <f t="shared" si="1"/>
        <v>#REF!</v>
      </c>
      <c r="N18" s="142" t="e">
        <f t="shared" si="1"/>
        <v>#REF!</v>
      </c>
    </row>
    <row r="19" spans="1:26" ht="26.25" customHeight="1">
      <c r="A19" s="108" t="s">
        <v>43</v>
      </c>
      <c r="B19" s="151"/>
      <c r="C19" s="152"/>
      <c r="D19" s="152"/>
      <c r="E19" s="152"/>
      <c r="F19" s="152"/>
      <c r="G19" s="152"/>
      <c r="H19" s="152"/>
      <c r="I19" s="152"/>
      <c r="J19" s="152"/>
      <c r="K19" s="152"/>
      <c r="L19" s="152"/>
      <c r="M19" s="152"/>
      <c r="N19" s="152"/>
      <c r="O19" s="153"/>
      <c r="P19" s="153"/>
      <c r="Q19" s="153"/>
      <c r="R19" s="153"/>
      <c r="S19" s="153"/>
      <c r="T19" s="153"/>
      <c r="U19" s="153"/>
      <c r="V19" s="153"/>
      <c r="W19" s="153"/>
      <c r="X19" s="153"/>
      <c r="Y19" s="153"/>
      <c r="Z19" s="153"/>
    </row>
    <row r="20" spans="1:26" ht="14.25" customHeight="1">
      <c r="A20" s="134" t="s">
        <v>236</v>
      </c>
      <c r="B20" s="134" t="s">
        <v>220</v>
      </c>
      <c r="C20" s="111" t="s">
        <v>176</v>
      </c>
      <c r="D20" s="111" t="s">
        <v>177</v>
      </c>
      <c r="E20" s="111" t="s">
        <v>178</v>
      </c>
      <c r="F20" s="111" t="s">
        <v>179</v>
      </c>
      <c r="G20" s="111" t="s">
        <v>180</v>
      </c>
      <c r="H20" s="111" t="s">
        <v>181</v>
      </c>
      <c r="I20" s="111" t="s">
        <v>182</v>
      </c>
      <c r="J20" s="111" t="s">
        <v>183</v>
      </c>
      <c r="K20" s="111" t="s">
        <v>184</v>
      </c>
      <c r="L20" s="111" t="s">
        <v>185</v>
      </c>
      <c r="M20" s="111" t="s">
        <v>186</v>
      </c>
      <c r="N20" s="111" t="s">
        <v>187</v>
      </c>
      <c r="O20" s="154"/>
      <c r="P20" s="154"/>
      <c r="Q20" s="154"/>
      <c r="R20" s="154"/>
      <c r="S20" s="154"/>
      <c r="T20" s="154"/>
      <c r="U20" s="154"/>
      <c r="V20" s="154"/>
      <c r="W20" s="154"/>
      <c r="X20" s="154"/>
      <c r="Y20" s="154"/>
      <c r="Z20" s="154"/>
    </row>
    <row r="21" spans="1:26" ht="14.25" customHeight="1">
      <c r="A21" s="137" t="s">
        <v>237</v>
      </c>
      <c r="B21" s="137" t="s">
        <v>38</v>
      </c>
      <c r="C21" s="138" t="e">
        <f>SUMIFS('Variance Analysis'!C$30:C$45,'Variance Analysis'!$B$30:$B$45,'Variance Analysis'!$B$33,'Variance Analysis'!$A$30:$A$45,'Variance Analysis'!$A$38)</f>
        <v>#REF!</v>
      </c>
      <c r="D21" s="138" t="e">
        <f>SUMIFS('Variance Analysis'!D$30:D$45,'Variance Analysis'!$B$30:$B$45,'Variance Analysis'!$B$33,'Variance Analysis'!$A$30:$A$45,'Variance Analysis'!$A$38)</f>
        <v>#REF!</v>
      </c>
      <c r="E21" s="138" t="e">
        <f>SUMIFS('Variance Analysis'!E$30:E$45,'Variance Analysis'!$B$30:$B$45,'Variance Analysis'!$B$33,'Variance Analysis'!$A$30:$A$45,'Variance Analysis'!$A$38)</f>
        <v>#REF!</v>
      </c>
      <c r="F21" s="138" t="e">
        <f>SUMIFS('Variance Analysis'!F$30:F$45,'Variance Analysis'!$B$30:$B$45,'Variance Analysis'!$B$33,'Variance Analysis'!$A$30:$A$45,'Variance Analysis'!$A$38)</f>
        <v>#REF!</v>
      </c>
      <c r="G21" s="138" t="e">
        <f>SUMIFS('Variance Analysis'!G$30:G$45,'Variance Analysis'!$B$30:$B$45,'Variance Analysis'!$B$33,'Variance Analysis'!$A$30:$A$45,'Variance Analysis'!$A$38)</f>
        <v>#REF!</v>
      </c>
      <c r="H21" s="138" t="e">
        <f>SUMIFS('Variance Analysis'!H$30:H$45,'Variance Analysis'!$B$30:$B$45,'Variance Analysis'!$B$33,'Variance Analysis'!$A$30:$A$45,'Variance Analysis'!$A$38)</f>
        <v>#REF!</v>
      </c>
      <c r="I21" s="138" t="e">
        <f>SUMIFS('Variance Analysis'!I$30:I$45,'Variance Analysis'!$B$30:$B$45,'Variance Analysis'!$B$33,'Variance Analysis'!$A$30:$A$45,'Variance Analysis'!$A$38)</f>
        <v>#REF!</v>
      </c>
      <c r="J21" s="138" t="e">
        <f>SUMIFS('Variance Analysis'!J$30:J$45,'Variance Analysis'!$B$30:$B$45,'Variance Analysis'!$B$33,'Variance Analysis'!$A$30:$A$45,'Variance Analysis'!$A$38)</f>
        <v>#REF!</v>
      </c>
      <c r="K21" s="138" t="e">
        <f>SUMIFS('Variance Analysis'!K$30:K$45,'Variance Analysis'!$B$30:$B$45,'Variance Analysis'!$B$33,'Variance Analysis'!$A$30:$A$45,'Variance Analysis'!$A$38)</f>
        <v>#REF!</v>
      </c>
      <c r="L21" s="138" t="e">
        <f>SUMIFS('Variance Analysis'!L$30:L$45,'Variance Analysis'!$B$30:$B$45,'Variance Analysis'!$B$33,'Variance Analysis'!$A$30:$A$45,'Variance Analysis'!$A$38)</f>
        <v>#REF!</v>
      </c>
      <c r="M21" s="138" t="e">
        <f>SUMIFS('Variance Analysis'!M$30:M$45,'Variance Analysis'!$B$30:$B$45,'Variance Analysis'!$B$33,'Variance Analysis'!$A$30:$A$45,'Variance Analysis'!$A$38)</f>
        <v>#REF!</v>
      </c>
      <c r="N21" s="138"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c r="A22" s="137" t="s">
        <v>238</v>
      </c>
      <c r="B22" s="137" t="s">
        <v>38</v>
      </c>
      <c r="C22" s="138" t="e">
        <f>SUMIFS('Variance Analysis'!C$30:C$45,'Variance Analysis'!$B$30:$B$45,'Variance Analysis'!$B$31,'Variance Analysis'!$A$30:$A$45,'Variance Analysis'!$A$38)</f>
        <v>#REF!</v>
      </c>
      <c r="D22" s="138" t="e">
        <f>SUMIFS('Variance Analysis'!D$30:D$45,'Variance Analysis'!$B$30:$B$45,'Variance Analysis'!$B$31,'Variance Analysis'!$A$30:$A$45,'Variance Analysis'!$A$38)</f>
        <v>#REF!</v>
      </c>
      <c r="E22" s="138" t="e">
        <f>SUMIFS('Variance Analysis'!E$30:E$45,'Variance Analysis'!$B$30:$B$45,'Variance Analysis'!$B$31,'Variance Analysis'!$A$30:$A$45,'Variance Analysis'!$A$38)</f>
        <v>#REF!</v>
      </c>
      <c r="F22" s="138" t="e">
        <f>SUMIFS('Variance Analysis'!F$30:F$45,'Variance Analysis'!$B$30:$B$45,'Variance Analysis'!$B$31,'Variance Analysis'!$A$30:$A$45,'Variance Analysis'!$A$38)</f>
        <v>#REF!</v>
      </c>
      <c r="G22" s="138" t="e">
        <f>SUMIFS('Variance Analysis'!G$30:G$45,'Variance Analysis'!$B$30:$B$45,'Variance Analysis'!$B$31,'Variance Analysis'!$A$30:$A$45,'Variance Analysis'!$A$38)</f>
        <v>#REF!</v>
      </c>
      <c r="H22" s="138" t="e">
        <f>SUMIFS('Variance Analysis'!H$30:H$45,'Variance Analysis'!$B$30:$B$45,'Variance Analysis'!$B$31,'Variance Analysis'!$A$30:$A$45,'Variance Analysis'!$A$38)</f>
        <v>#REF!</v>
      </c>
      <c r="I22" s="138" t="e">
        <f>SUMIFS('Variance Analysis'!I$30:I$45,'Variance Analysis'!$B$30:$B$45,'Variance Analysis'!$B$31,'Variance Analysis'!$A$30:$A$45,'Variance Analysis'!$A$38)</f>
        <v>#REF!</v>
      </c>
      <c r="J22" s="138" t="e">
        <f>SUMIFS('Variance Analysis'!J$30:J$45,'Variance Analysis'!$B$30:$B$45,'Variance Analysis'!$B$31,'Variance Analysis'!$A$30:$A$45,'Variance Analysis'!$A$38)</f>
        <v>#REF!</v>
      </c>
      <c r="K22" s="138" t="e">
        <f>SUMIFS('Variance Analysis'!K$30:K$45,'Variance Analysis'!$B$30:$B$45,'Variance Analysis'!$B$31,'Variance Analysis'!$A$30:$A$45,'Variance Analysis'!$A$38)</f>
        <v>#REF!</v>
      </c>
      <c r="L22" s="138" t="e">
        <f>SUMIFS('Variance Analysis'!L$30:L$45,'Variance Analysis'!$B$30:$B$45,'Variance Analysis'!$B$31,'Variance Analysis'!$A$30:$A$45,'Variance Analysis'!$A$38)</f>
        <v>#REF!</v>
      </c>
      <c r="M22" s="138" t="e">
        <f>SUMIFS('Variance Analysis'!M$30:M$45,'Variance Analysis'!$B$30:$B$45,'Variance Analysis'!$B$31,'Variance Analysis'!$A$30:$A$45,'Variance Analysis'!$A$38)</f>
        <v>#REF!</v>
      </c>
      <c r="N22" s="138"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c r="A23" s="137" t="s">
        <v>239</v>
      </c>
      <c r="B23" s="137" t="s">
        <v>38</v>
      </c>
      <c r="C23" s="138" t="e">
        <f>SUMIFS('Variance Analysis'!C$30:C$45,'Variance Analysis'!$B$30:$B$45,'Variance Analysis'!$B$32,'Variance Analysis'!$A$30:$A$45,'Variance Analysis'!$A$38)</f>
        <v>#REF!</v>
      </c>
      <c r="D23" s="138" t="e">
        <f>SUMIFS('Variance Analysis'!D$30:D$45,'Variance Analysis'!$B$30:$B$45,'Variance Analysis'!$B$32,'Variance Analysis'!$A$30:$A$45,'Variance Analysis'!$A$38)</f>
        <v>#REF!</v>
      </c>
      <c r="E23" s="138" t="e">
        <f>SUMIFS('Variance Analysis'!E$30:E$45,'Variance Analysis'!$B$30:$B$45,'Variance Analysis'!$B$32,'Variance Analysis'!$A$30:$A$45,'Variance Analysis'!$A$38)</f>
        <v>#REF!</v>
      </c>
      <c r="F23" s="138" t="e">
        <f>SUMIFS('Variance Analysis'!F$30:F$45,'Variance Analysis'!$B$30:$B$45,'Variance Analysis'!$B$32,'Variance Analysis'!$A$30:$A$45,'Variance Analysis'!$A$38)</f>
        <v>#REF!</v>
      </c>
      <c r="G23" s="138" t="e">
        <f>SUMIFS('Variance Analysis'!G$30:G$45,'Variance Analysis'!$B$30:$B$45,'Variance Analysis'!$B$32,'Variance Analysis'!$A$30:$A$45,'Variance Analysis'!$A$38)</f>
        <v>#REF!</v>
      </c>
      <c r="H23" s="138" t="e">
        <f>SUMIFS('Variance Analysis'!H$30:H$45,'Variance Analysis'!$B$30:$B$45,'Variance Analysis'!$B$32,'Variance Analysis'!$A$30:$A$45,'Variance Analysis'!$A$38)</f>
        <v>#REF!</v>
      </c>
      <c r="I23" s="138" t="e">
        <f>SUMIFS('Variance Analysis'!I$30:I$45,'Variance Analysis'!$B$30:$B$45,'Variance Analysis'!$B$32,'Variance Analysis'!$A$30:$A$45,'Variance Analysis'!$A$38)</f>
        <v>#REF!</v>
      </c>
      <c r="J23" s="138" t="e">
        <f>SUMIFS('Variance Analysis'!J$30:J$45,'Variance Analysis'!$B$30:$B$45,'Variance Analysis'!$B$32,'Variance Analysis'!$A$30:$A$45,'Variance Analysis'!$A$38)</f>
        <v>#REF!</v>
      </c>
      <c r="K23" s="138" t="e">
        <f>SUMIFS('Variance Analysis'!K$30:K$45,'Variance Analysis'!$B$30:$B$45,'Variance Analysis'!$B$32,'Variance Analysis'!$A$30:$A$45,'Variance Analysis'!$A$38)</f>
        <v>#REF!</v>
      </c>
      <c r="L23" s="138" t="e">
        <f>SUMIFS('Variance Analysis'!L$30:L$45,'Variance Analysis'!$B$30:$B$45,'Variance Analysis'!$B$32,'Variance Analysis'!$A$30:$A$45,'Variance Analysis'!$A$38)</f>
        <v>#REF!</v>
      </c>
      <c r="M23" s="138" t="e">
        <f>SUMIFS('Variance Analysis'!M$30:M$45,'Variance Analysis'!$B$30:$B$45,'Variance Analysis'!$B$32,'Variance Analysis'!$A$30:$A$45,'Variance Analysis'!$A$38)</f>
        <v>#REF!</v>
      </c>
      <c r="N23" s="138"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c r="A24" s="150" t="s">
        <v>189</v>
      </c>
      <c r="B24" s="150" t="s">
        <v>38</v>
      </c>
      <c r="C24" s="138" t="e">
        <f>SUMIFS('Variance Analysis'!C$30:C$45,'Variance Analysis'!$B$30:$B$45,'Variance Analysis'!$B$30,'Variance Analysis'!$A$30:$A$45,'Variance Analysis'!$A$38)</f>
        <v>#REF!</v>
      </c>
      <c r="D24" s="138" t="e">
        <f>SUMIFS('Variance Analysis'!D$30:D$45,'Variance Analysis'!$B$30:$B$45,'Variance Analysis'!$B$30,'Variance Analysis'!$A$30:$A$45,'Variance Analysis'!$A$38)</f>
        <v>#REF!</v>
      </c>
      <c r="E24" s="138" t="e">
        <f>SUMIFS('Variance Analysis'!E$30:E$45,'Variance Analysis'!$B$30:$B$45,'Variance Analysis'!$B$30,'Variance Analysis'!$A$30:$A$45,'Variance Analysis'!$A$38)</f>
        <v>#REF!</v>
      </c>
      <c r="F24" s="138" t="e">
        <f>SUMIFS('Variance Analysis'!F$30:F$45,'Variance Analysis'!$B$30:$B$45,'Variance Analysis'!$B$30,'Variance Analysis'!$A$30:$A$45,'Variance Analysis'!$A$38)</f>
        <v>#REF!</v>
      </c>
      <c r="G24" s="138" t="e">
        <f>SUMIFS('Variance Analysis'!G$30:G$45,'Variance Analysis'!$B$30:$B$45,'Variance Analysis'!$B$30,'Variance Analysis'!$A$30:$A$45,'Variance Analysis'!$A$38)</f>
        <v>#REF!</v>
      </c>
      <c r="H24" s="138" t="e">
        <f>SUMIFS('Variance Analysis'!H$30:H$45,'Variance Analysis'!$B$30:$B$45,'Variance Analysis'!$B$30,'Variance Analysis'!$A$30:$A$45,'Variance Analysis'!$A$38)</f>
        <v>#REF!</v>
      </c>
      <c r="I24" s="138" t="e">
        <f>SUMIFS('Variance Analysis'!I$30:I$45,'Variance Analysis'!$B$30:$B$45,'Variance Analysis'!$B$30,'Variance Analysis'!$A$30:$A$45,'Variance Analysis'!$A$38)</f>
        <v>#REF!</v>
      </c>
      <c r="J24" s="138" t="e">
        <f>SUMIFS('Variance Analysis'!J$30:J$45,'Variance Analysis'!$B$30:$B$45,'Variance Analysis'!$B$30,'Variance Analysis'!$A$30:$A$45,'Variance Analysis'!$A$38)</f>
        <v>#REF!</v>
      </c>
      <c r="K24" s="138" t="e">
        <f>SUMIFS('Variance Analysis'!K$30:K$45,'Variance Analysis'!$B$30:$B$45,'Variance Analysis'!$B$30,'Variance Analysis'!$A$30:$A$45,'Variance Analysis'!$A$38)</f>
        <v>#REF!</v>
      </c>
      <c r="L24" s="138" t="e">
        <f>SUMIFS('Variance Analysis'!L$30:L$45,'Variance Analysis'!$B$30:$B$45,'Variance Analysis'!$B$30,'Variance Analysis'!$A$30:$A$45,'Variance Analysis'!$A$38)</f>
        <v>#REF!</v>
      </c>
      <c r="M24" s="138" t="e">
        <f>SUMIFS('Variance Analysis'!M$30:M$45,'Variance Analysis'!$B$30:$B$45,'Variance Analysis'!$B$30,'Variance Analysis'!$A$30:$A$45,'Variance Analysis'!$A$38)</f>
        <v>#REF!</v>
      </c>
      <c r="N24" s="138"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c r="A25" s="140" t="s">
        <v>240</v>
      </c>
      <c r="B25" s="141" t="s">
        <v>38</v>
      </c>
      <c r="C25" s="143" t="e">
        <f t="shared" ref="C25:N25" si="2">ABS(C24)-SUM(C21:C23)</f>
        <v>#REF!</v>
      </c>
      <c r="D25" s="143" t="e">
        <f t="shared" si="2"/>
        <v>#REF!</v>
      </c>
      <c r="E25" s="143" t="e">
        <f t="shared" si="2"/>
        <v>#REF!</v>
      </c>
      <c r="F25" s="143" t="e">
        <f t="shared" si="2"/>
        <v>#REF!</v>
      </c>
      <c r="G25" s="143" t="e">
        <f t="shared" si="2"/>
        <v>#REF!</v>
      </c>
      <c r="H25" s="143" t="e">
        <f t="shared" si="2"/>
        <v>#REF!</v>
      </c>
      <c r="I25" s="143" t="e">
        <f t="shared" si="2"/>
        <v>#REF!</v>
      </c>
      <c r="J25" s="143" t="e">
        <f t="shared" si="2"/>
        <v>#REF!</v>
      </c>
      <c r="K25" s="143" t="e">
        <f t="shared" si="2"/>
        <v>#REF!</v>
      </c>
      <c r="L25" s="143" t="e">
        <f t="shared" si="2"/>
        <v>#REF!</v>
      </c>
      <c r="M25" s="143" t="e">
        <f t="shared" si="2"/>
        <v>#REF!</v>
      </c>
      <c r="N25" s="143" t="e">
        <f t="shared" si="2"/>
        <v>#REF!</v>
      </c>
      <c r="O25" s="17"/>
      <c r="P25" s="17"/>
      <c r="Q25" s="17"/>
      <c r="R25" s="17"/>
      <c r="S25" s="17"/>
      <c r="T25" s="17"/>
      <c r="U25" s="17"/>
      <c r="V25" s="17"/>
      <c r="W25" s="17"/>
      <c r="X25" s="17"/>
      <c r="Y25" s="17"/>
      <c r="Z25" s="17"/>
    </row>
    <row r="26" spans="1:26" ht="26.25" customHeight="1">
      <c r="A26" s="108" t="s">
        <v>241</v>
      </c>
      <c r="B26" s="151"/>
      <c r="C26" s="152"/>
      <c r="D26" s="152"/>
      <c r="E26" s="152"/>
      <c r="F26" s="152"/>
      <c r="G26" s="152"/>
      <c r="H26" s="152"/>
      <c r="I26" s="152"/>
      <c r="J26" s="152"/>
      <c r="K26" s="152"/>
      <c r="L26" s="152"/>
      <c r="M26" s="152"/>
      <c r="N26" s="152"/>
      <c r="O26" s="153"/>
      <c r="P26" s="153"/>
      <c r="Q26" s="153"/>
      <c r="R26" s="153"/>
      <c r="S26" s="153"/>
      <c r="T26" s="153"/>
      <c r="U26" s="153"/>
      <c r="V26" s="153"/>
      <c r="W26" s="153"/>
      <c r="X26" s="153"/>
      <c r="Y26" s="153"/>
      <c r="Z26" s="153"/>
    </row>
    <row r="27" spans="1:26" ht="14.25" customHeight="1">
      <c r="A27" s="134" t="s">
        <v>236</v>
      </c>
      <c r="B27" s="134" t="s">
        <v>220</v>
      </c>
      <c r="C27" s="111" t="s">
        <v>176</v>
      </c>
      <c r="D27" s="111" t="s">
        <v>177</v>
      </c>
      <c r="E27" s="111" t="s">
        <v>178</v>
      </c>
      <c r="F27" s="111" t="s">
        <v>179</v>
      </c>
      <c r="G27" s="111" t="s">
        <v>180</v>
      </c>
      <c r="H27" s="111" t="s">
        <v>181</v>
      </c>
      <c r="I27" s="111" t="s">
        <v>182</v>
      </c>
      <c r="J27" s="111" t="s">
        <v>183</v>
      </c>
      <c r="K27" s="111" t="s">
        <v>184</v>
      </c>
      <c r="L27" s="111" t="s">
        <v>185</v>
      </c>
      <c r="M27" s="111" t="s">
        <v>186</v>
      </c>
      <c r="N27" s="111" t="s">
        <v>187</v>
      </c>
      <c r="O27" s="154"/>
      <c r="P27" s="154"/>
      <c r="Q27" s="154"/>
      <c r="R27" s="154"/>
      <c r="S27" s="154"/>
      <c r="T27" s="154"/>
      <c r="U27" s="154"/>
      <c r="V27" s="154"/>
      <c r="W27" s="154"/>
      <c r="X27" s="154"/>
      <c r="Y27" s="154"/>
      <c r="Z27" s="154"/>
    </row>
    <row r="28" spans="1:26" ht="14.25" customHeight="1">
      <c r="A28" s="137" t="s">
        <v>237</v>
      </c>
      <c r="B28" s="137" t="s">
        <v>38</v>
      </c>
      <c r="C28" s="138" t="e">
        <f>SUMIFS('Variance Analysis'!C$30:C$45,'Variance Analysis'!$B$30:$B$45,'Variance Analysis'!$B$33,'Variance Analysis'!$A$30:$A$45,'Variance Analysis'!$A$42)</f>
        <v>#REF!</v>
      </c>
      <c r="D28" s="138" t="e">
        <f>SUMIFS('Variance Analysis'!D$30:D$45,'Variance Analysis'!$B$30:$B$45,'Variance Analysis'!$B$33,'Variance Analysis'!$A$30:$A$45,'Variance Analysis'!$A$42)</f>
        <v>#REF!</v>
      </c>
      <c r="E28" s="138" t="e">
        <f>SUMIFS('Variance Analysis'!E$30:E$45,'Variance Analysis'!$B$30:$B$45,'Variance Analysis'!$B$33,'Variance Analysis'!$A$30:$A$45,'Variance Analysis'!$A$42)</f>
        <v>#REF!</v>
      </c>
      <c r="F28" s="138" t="e">
        <f>SUMIFS('Variance Analysis'!F$30:F$45,'Variance Analysis'!$B$30:$B$45,'Variance Analysis'!$B$33,'Variance Analysis'!$A$30:$A$45,'Variance Analysis'!$A$42)</f>
        <v>#REF!</v>
      </c>
      <c r="G28" s="138" t="e">
        <f>SUMIFS('Variance Analysis'!G$30:G$45,'Variance Analysis'!$B$30:$B$45,'Variance Analysis'!$B$33,'Variance Analysis'!$A$30:$A$45,'Variance Analysis'!$A$42)</f>
        <v>#REF!</v>
      </c>
      <c r="H28" s="138" t="e">
        <f>SUMIFS('Variance Analysis'!H$30:H$45,'Variance Analysis'!$B$30:$B$45,'Variance Analysis'!$B$33,'Variance Analysis'!$A$30:$A$45,'Variance Analysis'!$A$42)</f>
        <v>#REF!</v>
      </c>
      <c r="I28" s="138" t="e">
        <f>SUMIFS('Variance Analysis'!I$30:I$45,'Variance Analysis'!$B$30:$B$45,'Variance Analysis'!$B$33,'Variance Analysis'!$A$30:$A$45,'Variance Analysis'!$A$42)</f>
        <v>#REF!</v>
      </c>
      <c r="J28" s="138" t="e">
        <f>SUMIFS('Variance Analysis'!J$30:J$45,'Variance Analysis'!$B$30:$B$45,'Variance Analysis'!$B$33,'Variance Analysis'!$A$30:$A$45,'Variance Analysis'!$A$42)</f>
        <v>#REF!</v>
      </c>
      <c r="K28" s="138" t="e">
        <f>SUMIFS('Variance Analysis'!K$30:K$45,'Variance Analysis'!$B$30:$B$45,'Variance Analysis'!$B$33,'Variance Analysis'!$A$30:$A$45,'Variance Analysis'!$A$42)</f>
        <v>#REF!</v>
      </c>
      <c r="L28" s="138" t="e">
        <f>SUMIFS('Variance Analysis'!L$30:L$45,'Variance Analysis'!$B$30:$B$45,'Variance Analysis'!$B$33,'Variance Analysis'!$A$30:$A$45,'Variance Analysis'!$A$42)</f>
        <v>#REF!</v>
      </c>
      <c r="M28" s="138" t="e">
        <f>SUMIFS('Variance Analysis'!M$30:M$45,'Variance Analysis'!$B$30:$B$45,'Variance Analysis'!$B$33,'Variance Analysis'!$A$30:$A$45,'Variance Analysis'!$A$42)</f>
        <v>#REF!</v>
      </c>
      <c r="N28" s="138"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c r="A29" s="137" t="s">
        <v>238</v>
      </c>
      <c r="B29" s="137" t="s">
        <v>38</v>
      </c>
      <c r="C29" s="138" t="e">
        <f>SUMIFS('Variance Analysis'!C$30:C$45,'Variance Analysis'!$B$30:$B$45,'Variance Analysis'!$B$31,'Variance Analysis'!$A$30:$A$45,'Variance Analysis'!$A$42)</f>
        <v>#REF!</v>
      </c>
      <c r="D29" s="138" t="e">
        <f>SUMIFS('Variance Analysis'!D$30:D$45,'Variance Analysis'!$B$30:$B$45,'Variance Analysis'!$B$31,'Variance Analysis'!$A$30:$A$45,'Variance Analysis'!$A$42)</f>
        <v>#REF!</v>
      </c>
      <c r="E29" s="138" t="e">
        <f>SUMIFS('Variance Analysis'!E$30:E$45,'Variance Analysis'!$B$30:$B$45,'Variance Analysis'!$B$31,'Variance Analysis'!$A$30:$A$45,'Variance Analysis'!$A$42)</f>
        <v>#REF!</v>
      </c>
      <c r="F29" s="138" t="e">
        <f>SUMIFS('Variance Analysis'!F$30:F$45,'Variance Analysis'!$B$30:$B$45,'Variance Analysis'!$B$31,'Variance Analysis'!$A$30:$A$45,'Variance Analysis'!$A$42)</f>
        <v>#REF!</v>
      </c>
      <c r="G29" s="138" t="e">
        <f>SUMIFS('Variance Analysis'!G$30:G$45,'Variance Analysis'!$B$30:$B$45,'Variance Analysis'!$B$31,'Variance Analysis'!$A$30:$A$45,'Variance Analysis'!$A$42)</f>
        <v>#REF!</v>
      </c>
      <c r="H29" s="138" t="e">
        <f>SUMIFS('Variance Analysis'!H$30:H$45,'Variance Analysis'!$B$30:$B$45,'Variance Analysis'!$B$31,'Variance Analysis'!$A$30:$A$45,'Variance Analysis'!$A$42)</f>
        <v>#REF!</v>
      </c>
      <c r="I29" s="138" t="e">
        <f>SUMIFS('Variance Analysis'!I$30:I$45,'Variance Analysis'!$B$30:$B$45,'Variance Analysis'!$B$31,'Variance Analysis'!$A$30:$A$45,'Variance Analysis'!$A$42)</f>
        <v>#REF!</v>
      </c>
      <c r="J29" s="138" t="e">
        <f>SUMIFS('Variance Analysis'!J$30:J$45,'Variance Analysis'!$B$30:$B$45,'Variance Analysis'!$B$31,'Variance Analysis'!$A$30:$A$45,'Variance Analysis'!$A$42)</f>
        <v>#REF!</v>
      </c>
      <c r="K29" s="138" t="e">
        <f>SUMIFS('Variance Analysis'!K$30:K$45,'Variance Analysis'!$B$30:$B$45,'Variance Analysis'!$B$31,'Variance Analysis'!$A$30:$A$45,'Variance Analysis'!$A$42)</f>
        <v>#REF!</v>
      </c>
      <c r="L29" s="138" t="e">
        <f>SUMIFS('Variance Analysis'!L$30:L$45,'Variance Analysis'!$B$30:$B$45,'Variance Analysis'!$B$31,'Variance Analysis'!$A$30:$A$45,'Variance Analysis'!$A$42)</f>
        <v>#REF!</v>
      </c>
      <c r="M29" s="138" t="e">
        <f>SUMIFS('Variance Analysis'!M$30:M$45,'Variance Analysis'!$B$30:$B$45,'Variance Analysis'!$B$31,'Variance Analysis'!$A$30:$A$45,'Variance Analysis'!$A$42)</f>
        <v>#REF!</v>
      </c>
      <c r="N29" s="138"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c r="A30" s="137" t="s">
        <v>239</v>
      </c>
      <c r="B30" s="137" t="s">
        <v>38</v>
      </c>
      <c r="C30" s="138" t="e">
        <f>SUMIFS('Variance Analysis'!C$30:C$45,'Variance Analysis'!$B$30:$B$45,'Variance Analysis'!$B$32,'Variance Analysis'!$A$30:$A$45,'Variance Analysis'!$A$42)</f>
        <v>#REF!</v>
      </c>
      <c r="D30" s="138" t="e">
        <f>SUMIFS('Variance Analysis'!D$30:D$45,'Variance Analysis'!$B$30:$B$45,'Variance Analysis'!$B$32,'Variance Analysis'!$A$30:$A$45,'Variance Analysis'!$A$42)</f>
        <v>#REF!</v>
      </c>
      <c r="E30" s="138" t="e">
        <f>SUMIFS('Variance Analysis'!E$30:E$45,'Variance Analysis'!$B$30:$B$45,'Variance Analysis'!$B$32,'Variance Analysis'!$A$30:$A$45,'Variance Analysis'!$A$42)</f>
        <v>#REF!</v>
      </c>
      <c r="F30" s="138" t="e">
        <f>SUMIFS('Variance Analysis'!F$30:F$45,'Variance Analysis'!$B$30:$B$45,'Variance Analysis'!$B$32,'Variance Analysis'!$A$30:$A$45,'Variance Analysis'!$A$42)</f>
        <v>#REF!</v>
      </c>
      <c r="G30" s="138" t="e">
        <f>SUMIFS('Variance Analysis'!G$30:G$45,'Variance Analysis'!$B$30:$B$45,'Variance Analysis'!$B$32,'Variance Analysis'!$A$30:$A$45,'Variance Analysis'!$A$42)</f>
        <v>#REF!</v>
      </c>
      <c r="H30" s="138" t="e">
        <f>SUMIFS('Variance Analysis'!H$30:H$45,'Variance Analysis'!$B$30:$B$45,'Variance Analysis'!$B$32,'Variance Analysis'!$A$30:$A$45,'Variance Analysis'!$A$42)</f>
        <v>#REF!</v>
      </c>
      <c r="I30" s="138" t="e">
        <f>SUMIFS('Variance Analysis'!I$30:I$45,'Variance Analysis'!$B$30:$B$45,'Variance Analysis'!$B$32,'Variance Analysis'!$A$30:$A$45,'Variance Analysis'!$A$42)</f>
        <v>#REF!</v>
      </c>
      <c r="J30" s="138" t="e">
        <f>SUMIFS('Variance Analysis'!J$30:J$45,'Variance Analysis'!$B$30:$B$45,'Variance Analysis'!$B$32,'Variance Analysis'!$A$30:$A$45,'Variance Analysis'!$A$42)</f>
        <v>#REF!</v>
      </c>
      <c r="K30" s="138" t="e">
        <f>SUMIFS('Variance Analysis'!K$30:K$45,'Variance Analysis'!$B$30:$B$45,'Variance Analysis'!$B$32,'Variance Analysis'!$A$30:$A$45,'Variance Analysis'!$A$42)</f>
        <v>#REF!</v>
      </c>
      <c r="L30" s="138" t="e">
        <f>SUMIFS('Variance Analysis'!L$30:L$45,'Variance Analysis'!$B$30:$B$45,'Variance Analysis'!$B$32,'Variance Analysis'!$A$30:$A$45,'Variance Analysis'!$A$42)</f>
        <v>#REF!</v>
      </c>
      <c r="M30" s="138" t="e">
        <f>SUMIFS('Variance Analysis'!M$30:M$45,'Variance Analysis'!$B$30:$B$45,'Variance Analysis'!$B$32,'Variance Analysis'!$A$30:$A$45,'Variance Analysis'!$A$42)</f>
        <v>#REF!</v>
      </c>
      <c r="N30" s="138"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c r="A31" s="150" t="s">
        <v>189</v>
      </c>
      <c r="B31" s="150" t="s">
        <v>38</v>
      </c>
      <c r="C31" s="138" t="e">
        <f>SUMIFS('Variance Analysis'!C$30:C$45,'Variance Analysis'!$B$30:$B$45,'Variance Analysis'!$B$30,'Variance Analysis'!$A$30:$A$45,'Variance Analysis'!$A$42)</f>
        <v>#REF!</v>
      </c>
      <c r="D31" s="138" t="e">
        <f>SUMIFS('Variance Analysis'!D$30:D$45,'Variance Analysis'!$B$30:$B$45,'Variance Analysis'!$B$30,'Variance Analysis'!$A$30:$A$45,'Variance Analysis'!$A$42)</f>
        <v>#REF!</v>
      </c>
      <c r="E31" s="138" t="e">
        <f>SUMIFS('Variance Analysis'!E$30:E$45,'Variance Analysis'!$B$30:$B$45,'Variance Analysis'!$B$30,'Variance Analysis'!$A$30:$A$45,'Variance Analysis'!$A$42)</f>
        <v>#REF!</v>
      </c>
      <c r="F31" s="138" t="e">
        <f>SUMIFS('Variance Analysis'!F$30:F$45,'Variance Analysis'!$B$30:$B$45,'Variance Analysis'!$B$30,'Variance Analysis'!$A$30:$A$45,'Variance Analysis'!$A$42)</f>
        <v>#REF!</v>
      </c>
      <c r="G31" s="138" t="e">
        <f>SUMIFS('Variance Analysis'!G$30:G$45,'Variance Analysis'!$B$30:$B$45,'Variance Analysis'!$B$30,'Variance Analysis'!$A$30:$A$45,'Variance Analysis'!$A$42)</f>
        <v>#REF!</v>
      </c>
      <c r="H31" s="138" t="e">
        <f>SUMIFS('Variance Analysis'!H$30:H$45,'Variance Analysis'!$B$30:$B$45,'Variance Analysis'!$B$30,'Variance Analysis'!$A$30:$A$45,'Variance Analysis'!$A$42)</f>
        <v>#REF!</v>
      </c>
      <c r="I31" s="138" t="e">
        <f>SUMIFS('Variance Analysis'!I$30:I$45,'Variance Analysis'!$B$30:$B$45,'Variance Analysis'!$B$30,'Variance Analysis'!$A$30:$A$45,'Variance Analysis'!$A$42)</f>
        <v>#REF!</v>
      </c>
      <c r="J31" s="138" t="e">
        <f>SUMIFS('Variance Analysis'!J$30:J$45,'Variance Analysis'!$B$30:$B$45,'Variance Analysis'!$B$30,'Variance Analysis'!$A$30:$A$45,'Variance Analysis'!$A$42)</f>
        <v>#REF!</v>
      </c>
      <c r="K31" s="138" t="e">
        <f>SUMIFS('Variance Analysis'!K$30:K$45,'Variance Analysis'!$B$30:$B$45,'Variance Analysis'!$B$30,'Variance Analysis'!$A$30:$A$45,'Variance Analysis'!$A$42)</f>
        <v>#REF!</v>
      </c>
      <c r="L31" s="138" t="e">
        <f>SUMIFS('Variance Analysis'!L$30:L$45,'Variance Analysis'!$B$30:$B$45,'Variance Analysis'!$B$30,'Variance Analysis'!$A$30:$A$45,'Variance Analysis'!$A$42)</f>
        <v>#REF!</v>
      </c>
      <c r="M31" s="138" t="e">
        <f>SUMIFS('Variance Analysis'!M$30:M$45,'Variance Analysis'!$B$30:$B$45,'Variance Analysis'!$B$30,'Variance Analysis'!$A$30:$A$45,'Variance Analysis'!$A$42)</f>
        <v>#REF!</v>
      </c>
      <c r="N31" s="138"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c r="A32" s="140" t="s">
        <v>240</v>
      </c>
      <c r="B32" s="141" t="s">
        <v>38</v>
      </c>
      <c r="C32" s="143" t="e">
        <f t="shared" ref="C32:N32" si="3">ABS(C31)-SUM(C28:C30)</f>
        <v>#REF!</v>
      </c>
      <c r="D32" s="143" t="e">
        <f t="shared" si="3"/>
        <v>#REF!</v>
      </c>
      <c r="E32" s="143" t="e">
        <f t="shared" si="3"/>
        <v>#REF!</v>
      </c>
      <c r="F32" s="143" t="e">
        <f t="shared" si="3"/>
        <v>#REF!</v>
      </c>
      <c r="G32" s="143" t="e">
        <f t="shared" si="3"/>
        <v>#REF!</v>
      </c>
      <c r="H32" s="143" t="e">
        <f t="shared" si="3"/>
        <v>#REF!</v>
      </c>
      <c r="I32" s="143" t="e">
        <f t="shared" si="3"/>
        <v>#REF!</v>
      </c>
      <c r="J32" s="143" t="e">
        <f t="shared" si="3"/>
        <v>#REF!</v>
      </c>
      <c r="K32" s="143" t="e">
        <f t="shared" si="3"/>
        <v>#REF!</v>
      </c>
      <c r="L32" s="143" t="e">
        <f t="shared" si="3"/>
        <v>#REF!</v>
      </c>
      <c r="M32" s="143" t="e">
        <f t="shared" si="3"/>
        <v>#REF!</v>
      </c>
      <c r="N32" s="143" t="e">
        <f t="shared" si="3"/>
        <v>#REF!</v>
      </c>
      <c r="O32" s="17"/>
      <c r="P32" s="17"/>
      <c r="Q32" s="17"/>
      <c r="R32" s="17"/>
      <c r="S32" s="17"/>
      <c r="T32" s="17"/>
      <c r="U32" s="17"/>
      <c r="V32" s="17"/>
      <c r="W32" s="17"/>
      <c r="X32" s="17"/>
      <c r="Y32" s="17"/>
      <c r="Z32" s="17"/>
    </row>
    <row r="33" spans="1:26" ht="36.75" customHeight="1">
      <c r="A33" s="155" t="s">
        <v>242</v>
      </c>
      <c r="B33" s="156"/>
      <c r="C33" s="157"/>
      <c r="D33" s="157"/>
      <c r="E33" s="157"/>
      <c r="F33" s="157"/>
      <c r="G33" s="157"/>
      <c r="H33" s="157"/>
      <c r="I33" s="157"/>
      <c r="J33" s="157"/>
      <c r="K33" s="157"/>
      <c r="L33" s="157"/>
      <c r="M33" s="157"/>
      <c r="N33" s="157"/>
      <c r="O33" s="107"/>
      <c r="P33" s="107"/>
      <c r="Q33" s="107"/>
      <c r="R33" s="107"/>
      <c r="S33" s="107"/>
      <c r="T33" s="107"/>
      <c r="U33" s="107"/>
      <c r="V33" s="107"/>
      <c r="W33" s="107"/>
      <c r="X33" s="107"/>
      <c r="Y33" s="107"/>
      <c r="Z33" s="107"/>
    </row>
    <row r="34" spans="1:26" ht="14.25" customHeight="1">
      <c r="A34" s="156"/>
      <c r="B34" s="156"/>
      <c r="C34" s="157"/>
      <c r="D34" s="157"/>
      <c r="E34" s="157"/>
      <c r="F34" s="157"/>
      <c r="G34" s="157"/>
      <c r="H34" s="157"/>
      <c r="I34" s="157"/>
      <c r="J34" s="157"/>
      <c r="K34" s="157"/>
      <c r="L34" s="157"/>
      <c r="M34" s="157"/>
      <c r="N34" s="157"/>
      <c r="O34" s="107"/>
      <c r="P34" s="107"/>
      <c r="Q34" s="107"/>
      <c r="R34" s="107"/>
      <c r="S34" s="107"/>
      <c r="T34" s="107"/>
      <c r="U34" s="107"/>
      <c r="V34" s="107"/>
      <c r="W34" s="107"/>
      <c r="X34" s="107"/>
      <c r="Y34" s="107"/>
      <c r="Z34" s="107"/>
    </row>
    <row r="35" spans="1:26" ht="15.75" customHeight="1">
      <c r="A35" s="144" t="s">
        <v>34</v>
      </c>
      <c r="B35" s="134" t="s">
        <v>220</v>
      </c>
      <c r="C35" s="111" t="s">
        <v>176</v>
      </c>
      <c r="D35" s="111" t="s">
        <v>177</v>
      </c>
      <c r="E35" s="111" t="s">
        <v>178</v>
      </c>
      <c r="F35" s="111" t="s">
        <v>179</v>
      </c>
      <c r="G35" s="111" t="s">
        <v>180</v>
      </c>
      <c r="H35" s="111" t="s">
        <v>181</v>
      </c>
      <c r="I35" s="111" t="s">
        <v>182</v>
      </c>
      <c r="J35" s="111" t="s">
        <v>183</v>
      </c>
      <c r="K35" s="111" t="s">
        <v>184</v>
      </c>
      <c r="L35" s="111" t="s">
        <v>185</v>
      </c>
      <c r="M35" s="111" t="s">
        <v>186</v>
      </c>
      <c r="N35" s="111" t="s">
        <v>187</v>
      </c>
      <c r="O35" s="149"/>
      <c r="P35" s="149"/>
      <c r="Q35" s="149"/>
      <c r="R35" s="149"/>
      <c r="S35" s="149"/>
      <c r="T35" s="149"/>
      <c r="U35" s="149"/>
      <c r="V35" s="149"/>
      <c r="W35" s="149"/>
      <c r="X35" s="149"/>
      <c r="Y35" s="149"/>
      <c r="Z35" s="149"/>
    </row>
    <row r="36" spans="1:26" ht="14.25" customHeight="1">
      <c r="A36" s="137" t="s">
        <v>237</v>
      </c>
      <c r="B36" s="137" t="s">
        <v>38</v>
      </c>
      <c r="C36" s="158" t="e">
        <f>SUMIFS('Variance Analysis'!C$9:C$24,'Variance Analysis'!$B$9:$B$24,'Variance Analysis'!$B$12,'Variance Analysis'!$A$9:$A$24,'Variance Analysis'!$A$12)</f>
        <v>#REF!</v>
      </c>
      <c r="D36" s="158" t="e">
        <f>SUMIFS('Variance Analysis'!D$9:D$24,'Variance Analysis'!$B$9:$B$24,'Variance Analysis'!$B$12,'Variance Analysis'!$A$9:$A$24,'Variance Analysis'!$A$12)</f>
        <v>#REF!</v>
      </c>
      <c r="E36" s="158" t="e">
        <f>SUMIFS('Variance Analysis'!E$9:E$24,'Variance Analysis'!$B$9:$B$24,'Variance Analysis'!$B$12,'Variance Analysis'!$A$9:$A$24,'Variance Analysis'!$A$12)</f>
        <v>#REF!</v>
      </c>
      <c r="F36" s="158" t="e">
        <f>SUMIFS('Variance Analysis'!F$9:F$24,'Variance Analysis'!$B$9:$B$24,'Variance Analysis'!$B$12,'Variance Analysis'!$A$9:$A$24,'Variance Analysis'!$A$12)</f>
        <v>#REF!</v>
      </c>
      <c r="G36" s="158" t="e">
        <f>SUMIFS('Variance Analysis'!G$9:G$24,'Variance Analysis'!$B$9:$B$24,'Variance Analysis'!$B$12,'Variance Analysis'!$A$9:$A$24,'Variance Analysis'!$A$12)</f>
        <v>#REF!</v>
      </c>
      <c r="H36" s="158" t="e">
        <f>SUMIFS('Variance Analysis'!H$9:H$24,'Variance Analysis'!$B$9:$B$24,'Variance Analysis'!$B$12,'Variance Analysis'!$A$9:$A$24,'Variance Analysis'!$A$12)</f>
        <v>#REF!</v>
      </c>
      <c r="I36" s="158" t="e">
        <f>SUMIFS('Variance Analysis'!I$9:I$24,'Variance Analysis'!$B$9:$B$24,'Variance Analysis'!$B$12,'Variance Analysis'!$A$9:$A$24,'Variance Analysis'!$A$12)</f>
        <v>#REF!</v>
      </c>
      <c r="J36" s="158" t="e">
        <f>SUMIFS('Variance Analysis'!J$9:J$24,'Variance Analysis'!$B$9:$B$24,'Variance Analysis'!$B$12,'Variance Analysis'!$A$9:$A$24,'Variance Analysis'!$A$12)</f>
        <v>#REF!</v>
      </c>
      <c r="K36" s="158" t="e">
        <f>SUMIFS('Variance Analysis'!K$9:K$24,'Variance Analysis'!$B$9:$B$24,'Variance Analysis'!$B$12,'Variance Analysis'!$A$9:$A$24,'Variance Analysis'!$A$12)</f>
        <v>#REF!</v>
      </c>
      <c r="L36" s="158" t="e">
        <f>SUMIFS('Variance Analysis'!L$9:L$24,'Variance Analysis'!$B$9:$B$24,'Variance Analysis'!$B$12,'Variance Analysis'!$A$9:$A$24,'Variance Analysis'!$A$12)</f>
        <v>#REF!</v>
      </c>
      <c r="M36" s="158" t="e">
        <f>SUMIFS('Variance Analysis'!M$9:M$24,'Variance Analysis'!$B$9:$B$24,'Variance Analysis'!$B$12,'Variance Analysis'!$A$9:$A$24,'Variance Analysis'!$A$12)</f>
        <v>#REF!</v>
      </c>
      <c r="N36" s="158" t="e">
        <f>SUMIFS('Variance Analysis'!N$9:N$24,'Variance Analysis'!$B$9:$B$24,'Variance Analysis'!$B$12,'Variance Analysis'!$A$9:$A$24,'Variance Analysis'!$A$12)</f>
        <v>#REF!</v>
      </c>
    </row>
    <row r="37" spans="1:26" ht="14.25" customHeight="1">
      <c r="A37" s="137" t="s">
        <v>198</v>
      </c>
      <c r="B37" s="137" t="s">
        <v>38</v>
      </c>
      <c r="C37" s="158" t="e">
        <f>SUMIFS('Variance Analysis'!C$9:C$24,'Variance Analysis'!$B$9:$B$24,'Variance Analysis'!$B$10,'Variance Analysis'!$A$9:$A$24,'Variance Analysis'!$A$12)</f>
        <v>#REF!</v>
      </c>
      <c r="D37" s="158" t="e">
        <f>SUMIFS('Variance Analysis'!D$9:D$24,'Variance Analysis'!$B$9:$B$24,'Variance Analysis'!$B$10,'Variance Analysis'!$A$9:$A$24,'Variance Analysis'!$A$12)</f>
        <v>#REF!</v>
      </c>
      <c r="E37" s="158" t="e">
        <f>SUMIFS('Variance Analysis'!E$9:E$24,'Variance Analysis'!$B$9:$B$24,'Variance Analysis'!$B$10,'Variance Analysis'!$A$9:$A$24,'Variance Analysis'!$A$12)</f>
        <v>#REF!</v>
      </c>
      <c r="F37" s="158" t="e">
        <f>SUMIFS('Variance Analysis'!F$9:F$24,'Variance Analysis'!$B$9:$B$24,'Variance Analysis'!$B$10,'Variance Analysis'!$A$9:$A$24,'Variance Analysis'!$A$12)</f>
        <v>#REF!</v>
      </c>
      <c r="G37" s="158" t="e">
        <f>SUMIFS('Variance Analysis'!G$9:G$24,'Variance Analysis'!$B$9:$B$24,'Variance Analysis'!$B$10,'Variance Analysis'!$A$9:$A$24,'Variance Analysis'!$A$12)</f>
        <v>#REF!</v>
      </c>
      <c r="H37" s="158" t="e">
        <f>SUMIFS('Variance Analysis'!H$9:H$24,'Variance Analysis'!$B$9:$B$24,'Variance Analysis'!$B$10,'Variance Analysis'!$A$9:$A$24,'Variance Analysis'!$A$12)</f>
        <v>#REF!</v>
      </c>
      <c r="I37" s="158" t="e">
        <f>SUMIFS('Variance Analysis'!I$9:I$24,'Variance Analysis'!$B$9:$B$24,'Variance Analysis'!$B$10,'Variance Analysis'!$A$9:$A$24,'Variance Analysis'!$A$12)</f>
        <v>#REF!</v>
      </c>
      <c r="J37" s="158" t="e">
        <f>SUMIFS('Variance Analysis'!J$9:J$24,'Variance Analysis'!$B$9:$B$24,'Variance Analysis'!$B$10,'Variance Analysis'!$A$9:$A$24,'Variance Analysis'!$A$12)</f>
        <v>#REF!</v>
      </c>
      <c r="K37" s="158" t="e">
        <f>SUMIFS('Variance Analysis'!K$9:K$24,'Variance Analysis'!$B$9:$B$24,'Variance Analysis'!$B$10,'Variance Analysis'!$A$9:$A$24,'Variance Analysis'!$A$12)</f>
        <v>#REF!</v>
      </c>
      <c r="L37" s="158" t="e">
        <f>SUMIFS('Variance Analysis'!L$9:L$24,'Variance Analysis'!$B$9:$B$24,'Variance Analysis'!$B$10,'Variance Analysis'!$A$9:$A$24,'Variance Analysis'!$A$12)</f>
        <v>#REF!</v>
      </c>
      <c r="M37" s="158" t="e">
        <f>SUMIFS('Variance Analysis'!M$9:M$24,'Variance Analysis'!$B$9:$B$24,'Variance Analysis'!$B$10,'Variance Analysis'!$A$9:$A$24,'Variance Analysis'!$A$12)</f>
        <v>#REF!</v>
      </c>
      <c r="N37" s="158" t="e">
        <f>SUMIFS('Variance Analysis'!N$9:N$24,'Variance Analysis'!$B$9:$B$24,'Variance Analysis'!$B$10,'Variance Analysis'!$A$9:$A$24,'Variance Analysis'!$A$12)</f>
        <v>#REF!</v>
      </c>
    </row>
    <row r="38" spans="1:26" ht="14.25" customHeight="1">
      <c r="A38" s="137" t="s">
        <v>199</v>
      </c>
      <c r="B38" s="137" t="s">
        <v>38</v>
      </c>
      <c r="C38" s="158" t="e">
        <f>SUMIFS('Variance Analysis'!C$9:C$24,'Variance Analysis'!$B$9:$B$24,'Variance Analysis'!$B$11,'Variance Analysis'!$A$9:$A$24,'Variance Analysis'!$A$12)</f>
        <v>#REF!</v>
      </c>
      <c r="D38" s="158" t="e">
        <f>SUMIFS('Variance Analysis'!D$9:D$24,'Variance Analysis'!$B$9:$B$24,'Variance Analysis'!$B$11,'Variance Analysis'!$A$9:$A$24,'Variance Analysis'!$A$12)</f>
        <v>#REF!</v>
      </c>
      <c r="E38" s="158" t="e">
        <f>SUMIFS('Variance Analysis'!E$9:E$24,'Variance Analysis'!$B$9:$B$24,'Variance Analysis'!$B$11,'Variance Analysis'!$A$9:$A$24,'Variance Analysis'!$A$12)</f>
        <v>#REF!</v>
      </c>
      <c r="F38" s="158" t="e">
        <f>SUMIFS('Variance Analysis'!F$9:F$24,'Variance Analysis'!$B$9:$B$24,'Variance Analysis'!$B$11,'Variance Analysis'!$A$9:$A$24,'Variance Analysis'!$A$12)</f>
        <v>#REF!</v>
      </c>
      <c r="G38" s="158" t="e">
        <f>SUMIFS('Variance Analysis'!G$9:G$24,'Variance Analysis'!$B$9:$B$24,'Variance Analysis'!$B$11,'Variance Analysis'!$A$9:$A$24,'Variance Analysis'!$A$12)</f>
        <v>#REF!</v>
      </c>
      <c r="H38" s="158" t="e">
        <f>SUMIFS('Variance Analysis'!H$9:H$24,'Variance Analysis'!$B$9:$B$24,'Variance Analysis'!$B$11,'Variance Analysis'!$A$9:$A$24,'Variance Analysis'!$A$12)</f>
        <v>#REF!</v>
      </c>
      <c r="I38" s="158" t="e">
        <f>SUMIFS('Variance Analysis'!I$9:I$24,'Variance Analysis'!$B$9:$B$24,'Variance Analysis'!$B$11,'Variance Analysis'!$A$9:$A$24,'Variance Analysis'!$A$12)</f>
        <v>#REF!</v>
      </c>
      <c r="J38" s="158" t="e">
        <f>SUMIFS('Variance Analysis'!J$9:J$24,'Variance Analysis'!$B$9:$B$24,'Variance Analysis'!$B$11,'Variance Analysis'!$A$9:$A$24,'Variance Analysis'!$A$12)</f>
        <v>#REF!</v>
      </c>
      <c r="K38" s="158" t="e">
        <f>SUMIFS('Variance Analysis'!K$9:K$24,'Variance Analysis'!$B$9:$B$24,'Variance Analysis'!$B$11,'Variance Analysis'!$A$9:$A$24,'Variance Analysis'!$A$12)</f>
        <v>#REF!</v>
      </c>
      <c r="L38" s="158" t="e">
        <f>SUMIFS('Variance Analysis'!L$9:L$24,'Variance Analysis'!$B$9:$B$24,'Variance Analysis'!$B$11,'Variance Analysis'!$A$9:$A$24,'Variance Analysis'!$A$12)</f>
        <v>#REF!</v>
      </c>
      <c r="M38" s="158" t="e">
        <f>SUMIFS('Variance Analysis'!M$9:M$24,'Variance Analysis'!$B$9:$B$24,'Variance Analysis'!$B$11,'Variance Analysis'!$A$9:$A$24,'Variance Analysis'!$A$12)</f>
        <v>#REF!</v>
      </c>
      <c r="N38" s="158" t="e">
        <f>SUMIFS('Variance Analysis'!N$9:N$24,'Variance Analysis'!$B$9:$B$24,'Variance Analysis'!$B$11,'Variance Analysis'!$A$9:$A$24,'Variance Analysis'!$A$12)</f>
        <v>#REF!</v>
      </c>
    </row>
    <row r="39" spans="1:26" ht="14.25" customHeight="1">
      <c r="A39" s="137" t="s">
        <v>189</v>
      </c>
      <c r="B39" s="137" t="s">
        <v>38</v>
      </c>
      <c r="C39" s="158" t="e">
        <f>SUMIFS('Variance Analysis'!C$9:C$24,'Variance Analysis'!$B$9:$B$24,'Variance Analysis'!$B$9,'Variance Analysis'!$A$9:$A$24,'Variance Analysis'!$A$12)</f>
        <v>#REF!</v>
      </c>
      <c r="D39" s="158" t="e">
        <f>SUMIFS('Variance Analysis'!D$9:D$24,'Variance Analysis'!$B$9:$B$24,'Variance Analysis'!$B$9,'Variance Analysis'!$A$9:$A$24,'Variance Analysis'!$A$12)</f>
        <v>#REF!</v>
      </c>
      <c r="E39" s="158" t="e">
        <f>SUMIFS('Variance Analysis'!E$9:E$24,'Variance Analysis'!$B$9:$B$24,'Variance Analysis'!$B$9,'Variance Analysis'!$A$9:$A$24,'Variance Analysis'!$A$12)</f>
        <v>#REF!</v>
      </c>
      <c r="F39" s="158" t="e">
        <f>SUMIFS('Variance Analysis'!F$9:F$24,'Variance Analysis'!$B$9:$B$24,'Variance Analysis'!$B$9,'Variance Analysis'!$A$9:$A$24,'Variance Analysis'!$A$12)</f>
        <v>#REF!</v>
      </c>
      <c r="G39" s="158" t="e">
        <f>SUMIFS('Variance Analysis'!G$9:G$24,'Variance Analysis'!$B$9:$B$24,'Variance Analysis'!$B$9,'Variance Analysis'!$A$9:$A$24,'Variance Analysis'!$A$12)</f>
        <v>#REF!</v>
      </c>
      <c r="H39" s="158" t="e">
        <f>SUMIFS('Variance Analysis'!H$9:H$24,'Variance Analysis'!$B$9:$B$24,'Variance Analysis'!$B$9,'Variance Analysis'!$A$9:$A$24,'Variance Analysis'!$A$12)</f>
        <v>#REF!</v>
      </c>
      <c r="I39" s="158" t="e">
        <f>SUMIFS('Variance Analysis'!I$9:I$24,'Variance Analysis'!$B$9:$B$24,'Variance Analysis'!$B$9,'Variance Analysis'!$A$9:$A$24,'Variance Analysis'!$A$12)</f>
        <v>#REF!</v>
      </c>
      <c r="J39" s="158" t="e">
        <f>SUMIFS('Variance Analysis'!J$9:J$24,'Variance Analysis'!$B$9:$B$24,'Variance Analysis'!$B$9,'Variance Analysis'!$A$9:$A$24,'Variance Analysis'!$A$12)</f>
        <v>#REF!</v>
      </c>
      <c r="K39" s="158" t="e">
        <f>SUMIFS('Variance Analysis'!K$9:K$24,'Variance Analysis'!$B$9:$B$24,'Variance Analysis'!$B$9,'Variance Analysis'!$A$9:$A$24,'Variance Analysis'!$A$12)</f>
        <v>#REF!</v>
      </c>
      <c r="L39" s="158" t="e">
        <f>SUMIFS('Variance Analysis'!L$9:L$24,'Variance Analysis'!$B$9:$B$24,'Variance Analysis'!$B$9,'Variance Analysis'!$A$9:$A$24,'Variance Analysis'!$A$12)</f>
        <v>#REF!</v>
      </c>
      <c r="M39" s="158" t="e">
        <f>SUMIFS('Variance Analysis'!M$9:M$24,'Variance Analysis'!$B$9:$B$24,'Variance Analysis'!$B$9,'Variance Analysis'!$A$9:$A$24,'Variance Analysis'!$A$12)</f>
        <v>#REF!</v>
      </c>
      <c r="N39" s="158" t="e">
        <f>SUMIFS('Variance Analysis'!N$9:N$24,'Variance Analysis'!$B$9:$B$24,'Variance Analysis'!$B$9,'Variance Analysis'!$A$9:$A$24,'Variance Analysis'!$A$12)</f>
        <v>#REF!</v>
      </c>
    </row>
    <row r="40" spans="1:26" ht="14.25" customHeight="1">
      <c r="A40" s="140" t="s">
        <v>240</v>
      </c>
      <c r="B40" s="141" t="s">
        <v>38</v>
      </c>
      <c r="C40" s="159" t="e">
        <f t="shared" ref="C40:N40" si="4">ABS(C39)-SUM(C36:C38)</f>
        <v>#REF!</v>
      </c>
      <c r="D40" s="159" t="e">
        <f t="shared" si="4"/>
        <v>#REF!</v>
      </c>
      <c r="E40" s="159" t="e">
        <f t="shared" si="4"/>
        <v>#REF!</v>
      </c>
      <c r="F40" s="159" t="e">
        <f t="shared" si="4"/>
        <v>#REF!</v>
      </c>
      <c r="G40" s="159" t="e">
        <f t="shared" si="4"/>
        <v>#REF!</v>
      </c>
      <c r="H40" s="159" t="e">
        <f t="shared" si="4"/>
        <v>#REF!</v>
      </c>
      <c r="I40" s="159" t="e">
        <f t="shared" si="4"/>
        <v>#REF!</v>
      </c>
      <c r="J40" s="159" t="e">
        <f t="shared" si="4"/>
        <v>#REF!</v>
      </c>
      <c r="K40" s="159" t="e">
        <f t="shared" si="4"/>
        <v>#REF!</v>
      </c>
      <c r="L40" s="159" t="e">
        <f t="shared" si="4"/>
        <v>#REF!</v>
      </c>
      <c r="M40" s="159" t="e">
        <f t="shared" si="4"/>
        <v>#REF!</v>
      </c>
      <c r="N40" s="159" t="e">
        <f t="shared" si="4"/>
        <v>#REF!</v>
      </c>
    </row>
    <row r="41" spans="1:26" ht="14.25" customHeight="1">
      <c r="A41" s="34"/>
      <c r="B41" s="7"/>
      <c r="C41" s="44"/>
      <c r="D41" s="44"/>
      <c r="E41" s="44"/>
      <c r="F41" s="44"/>
      <c r="G41" s="44"/>
      <c r="H41" s="44"/>
      <c r="I41" s="44"/>
      <c r="J41" s="44"/>
      <c r="K41" s="44"/>
      <c r="L41" s="44"/>
      <c r="M41" s="44"/>
      <c r="N41" s="44"/>
    </row>
    <row r="42" spans="1:26" ht="14.25" customHeight="1">
      <c r="A42" s="34"/>
      <c r="B42" s="7"/>
      <c r="C42" s="44"/>
      <c r="D42" s="44"/>
      <c r="E42" s="44"/>
      <c r="F42" s="44"/>
      <c r="G42" s="44"/>
      <c r="H42" s="44"/>
      <c r="I42" s="44"/>
      <c r="J42" s="44"/>
      <c r="K42" s="44"/>
      <c r="L42" s="44"/>
      <c r="M42" s="44"/>
      <c r="N42" s="44"/>
    </row>
    <row r="43" spans="1:26" ht="33" customHeight="1">
      <c r="A43" s="144" t="s">
        <v>42</v>
      </c>
      <c r="B43" s="134" t="s">
        <v>220</v>
      </c>
      <c r="C43" s="111" t="s">
        <v>176</v>
      </c>
      <c r="D43" s="111" t="s">
        <v>177</v>
      </c>
      <c r="E43" s="111" t="s">
        <v>178</v>
      </c>
      <c r="F43" s="111" t="s">
        <v>179</v>
      </c>
      <c r="G43" s="111" t="s">
        <v>180</v>
      </c>
      <c r="H43" s="111" t="s">
        <v>181</v>
      </c>
      <c r="I43" s="111" t="s">
        <v>182</v>
      </c>
      <c r="J43" s="111" t="s">
        <v>183</v>
      </c>
      <c r="K43" s="111" t="s">
        <v>184</v>
      </c>
      <c r="L43" s="111" t="s">
        <v>185</v>
      </c>
      <c r="M43" s="111" t="s">
        <v>186</v>
      </c>
      <c r="N43" s="111" t="s">
        <v>187</v>
      </c>
      <c r="O43" s="149"/>
      <c r="P43" s="149"/>
      <c r="Q43" s="149"/>
      <c r="R43" s="149"/>
      <c r="S43" s="149"/>
      <c r="T43" s="149"/>
      <c r="U43" s="149"/>
      <c r="V43" s="149"/>
      <c r="W43" s="149"/>
      <c r="X43" s="149"/>
      <c r="Y43" s="149"/>
      <c r="Z43" s="149"/>
    </row>
    <row r="44" spans="1:26" ht="14.25" customHeight="1">
      <c r="A44" s="137" t="s">
        <v>237</v>
      </c>
      <c r="B44" s="137" t="s">
        <v>38</v>
      </c>
      <c r="C44" s="158" t="e">
        <f>SUMIFS('Variance Analysis'!C$9:C$24,'Variance Analysis'!$B$9:$B$24,'Variance Analysis'!$B$12,'Variance Analysis'!$A$9:$A$24,'Variance Analysis'!$A$13)</f>
        <v>#REF!</v>
      </c>
      <c r="D44" s="158" t="e">
        <f>SUMIFS('Variance Analysis'!D$9:D$24,'Variance Analysis'!$B$9:$B$24,'Variance Analysis'!$B$12,'Variance Analysis'!$A$9:$A$24,'Variance Analysis'!$A$13)</f>
        <v>#REF!</v>
      </c>
      <c r="E44" s="158" t="e">
        <f>SUMIFS('Variance Analysis'!E$9:E$24,'Variance Analysis'!$B$9:$B$24,'Variance Analysis'!$B$12,'Variance Analysis'!$A$9:$A$24,'Variance Analysis'!$A$13)</f>
        <v>#REF!</v>
      </c>
      <c r="F44" s="158" t="e">
        <f>SUMIFS('Variance Analysis'!F$9:F$24,'Variance Analysis'!$B$9:$B$24,'Variance Analysis'!$B$12,'Variance Analysis'!$A$9:$A$24,'Variance Analysis'!$A$13)</f>
        <v>#REF!</v>
      </c>
      <c r="G44" s="158" t="e">
        <f>SUMIFS('Variance Analysis'!G$9:G$24,'Variance Analysis'!$B$9:$B$24,'Variance Analysis'!$B$12,'Variance Analysis'!$A$9:$A$24,'Variance Analysis'!$A$13)</f>
        <v>#REF!</v>
      </c>
      <c r="H44" s="158" t="e">
        <f>SUMIFS('Variance Analysis'!H$9:H$24,'Variance Analysis'!$B$9:$B$24,'Variance Analysis'!$B$12,'Variance Analysis'!$A$9:$A$24,'Variance Analysis'!$A$13)</f>
        <v>#REF!</v>
      </c>
      <c r="I44" s="158" t="e">
        <f>SUMIFS('Variance Analysis'!I$9:I$24,'Variance Analysis'!$B$9:$B$24,'Variance Analysis'!$B$12,'Variance Analysis'!$A$9:$A$24,'Variance Analysis'!$A$13)</f>
        <v>#REF!</v>
      </c>
      <c r="J44" s="158" t="e">
        <f>SUMIFS('Variance Analysis'!J$9:J$24,'Variance Analysis'!$B$9:$B$24,'Variance Analysis'!$B$12,'Variance Analysis'!$A$9:$A$24,'Variance Analysis'!$A$13)</f>
        <v>#REF!</v>
      </c>
      <c r="K44" s="158" t="e">
        <f>SUMIFS('Variance Analysis'!K$9:K$24,'Variance Analysis'!$B$9:$B$24,'Variance Analysis'!$B$12,'Variance Analysis'!$A$9:$A$24,'Variance Analysis'!$A$13)</f>
        <v>#REF!</v>
      </c>
      <c r="L44" s="158" t="e">
        <f>SUMIFS('Variance Analysis'!L$9:L$24,'Variance Analysis'!$B$9:$B$24,'Variance Analysis'!$B$12,'Variance Analysis'!$A$9:$A$24,'Variance Analysis'!$A$13)</f>
        <v>#REF!</v>
      </c>
      <c r="M44" s="158" t="e">
        <f>SUMIFS('Variance Analysis'!M$9:M$24,'Variance Analysis'!$B$9:$B$24,'Variance Analysis'!$B$12,'Variance Analysis'!$A$9:$A$24,'Variance Analysis'!$A$13)</f>
        <v>#REF!</v>
      </c>
      <c r="N44" s="158" t="e">
        <f>SUMIFS('Variance Analysis'!N$9:N$24,'Variance Analysis'!$B$9:$B$24,'Variance Analysis'!$B$12,'Variance Analysis'!$A$9:$A$24,'Variance Analysis'!$A$13)</f>
        <v>#REF!</v>
      </c>
    </row>
    <row r="45" spans="1:26" ht="14.25" customHeight="1">
      <c r="A45" s="137" t="s">
        <v>198</v>
      </c>
      <c r="B45" s="137" t="s">
        <v>38</v>
      </c>
      <c r="C45" s="158" t="e">
        <f>SUMIFS('Variance Analysis'!C$9:C$24,'Variance Analysis'!$B$9:$B$24,'Variance Analysis'!$B$10,'Variance Analysis'!$A$9:$A$24,'Variance Analysis'!$A$13)</f>
        <v>#REF!</v>
      </c>
      <c r="D45" s="158" t="e">
        <f>SUMIFS('Variance Analysis'!D$9:D$24,'Variance Analysis'!$B$9:$B$24,'Variance Analysis'!$B$10,'Variance Analysis'!$A$9:$A$24,'Variance Analysis'!$A$13)</f>
        <v>#REF!</v>
      </c>
      <c r="E45" s="158" t="e">
        <f>SUMIFS('Variance Analysis'!E$9:E$24,'Variance Analysis'!$B$9:$B$24,'Variance Analysis'!$B$10,'Variance Analysis'!$A$9:$A$24,'Variance Analysis'!$A$13)</f>
        <v>#REF!</v>
      </c>
      <c r="F45" s="158" t="e">
        <f>SUMIFS('Variance Analysis'!F$9:F$24,'Variance Analysis'!$B$9:$B$24,'Variance Analysis'!$B$10,'Variance Analysis'!$A$9:$A$24,'Variance Analysis'!$A$13)</f>
        <v>#REF!</v>
      </c>
      <c r="G45" s="158" t="e">
        <f>SUMIFS('Variance Analysis'!G$9:G$24,'Variance Analysis'!$B$9:$B$24,'Variance Analysis'!$B$10,'Variance Analysis'!$A$9:$A$24,'Variance Analysis'!$A$13)</f>
        <v>#REF!</v>
      </c>
      <c r="H45" s="158" t="e">
        <f>SUMIFS('Variance Analysis'!H$9:H$24,'Variance Analysis'!$B$9:$B$24,'Variance Analysis'!$B$10,'Variance Analysis'!$A$9:$A$24,'Variance Analysis'!$A$13)</f>
        <v>#REF!</v>
      </c>
      <c r="I45" s="158" t="e">
        <f>SUMIFS('Variance Analysis'!I$9:I$24,'Variance Analysis'!$B$9:$B$24,'Variance Analysis'!$B$10,'Variance Analysis'!$A$9:$A$24,'Variance Analysis'!$A$13)</f>
        <v>#REF!</v>
      </c>
      <c r="J45" s="158" t="e">
        <f>SUMIFS('Variance Analysis'!J$9:J$24,'Variance Analysis'!$B$9:$B$24,'Variance Analysis'!$B$10,'Variance Analysis'!$A$9:$A$24,'Variance Analysis'!$A$13)</f>
        <v>#REF!</v>
      </c>
      <c r="K45" s="158" t="e">
        <f>SUMIFS('Variance Analysis'!K$9:K$24,'Variance Analysis'!$B$9:$B$24,'Variance Analysis'!$B$10,'Variance Analysis'!$A$9:$A$24,'Variance Analysis'!$A$13)</f>
        <v>#REF!</v>
      </c>
      <c r="L45" s="158" t="e">
        <f>SUMIFS('Variance Analysis'!L$9:L$24,'Variance Analysis'!$B$9:$B$24,'Variance Analysis'!$B$10,'Variance Analysis'!$A$9:$A$24,'Variance Analysis'!$A$13)</f>
        <v>#REF!</v>
      </c>
      <c r="M45" s="158" t="e">
        <f>SUMIFS('Variance Analysis'!M$9:M$24,'Variance Analysis'!$B$9:$B$24,'Variance Analysis'!$B$10,'Variance Analysis'!$A$9:$A$24,'Variance Analysis'!$A$13)</f>
        <v>#REF!</v>
      </c>
      <c r="N45" s="158" t="e">
        <f>SUMIFS('Variance Analysis'!N$9:N$24,'Variance Analysis'!$B$9:$B$24,'Variance Analysis'!$B$10,'Variance Analysis'!$A$9:$A$24,'Variance Analysis'!$A$13)</f>
        <v>#REF!</v>
      </c>
    </row>
    <row r="46" spans="1:26" ht="14.25" customHeight="1">
      <c r="A46" s="137" t="s">
        <v>199</v>
      </c>
      <c r="B46" s="137" t="s">
        <v>38</v>
      </c>
      <c r="C46" s="158" t="e">
        <f>SUMIFS('Variance Analysis'!C$9:C$24,'Variance Analysis'!$B$9:$B$24,'Variance Analysis'!$B$11,'Variance Analysis'!$A$9:$A$24,'Variance Analysis'!$A$13)</f>
        <v>#REF!</v>
      </c>
      <c r="D46" s="158" t="e">
        <f>SUMIFS('Variance Analysis'!D$9:D$24,'Variance Analysis'!$B$9:$B$24,'Variance Analysis'!$B$11,'Variance Analysis'!$A$9:$A$24,'Variance Analysis'!$A$13)</f>
        <v>#REF!</v>
      </c>
      <c r="E46" s="158" t="e">
        <f>SUMIFS('Variance Analysis'!E$9:E$24,'Variance Analysis'!$B$9:$B$24,'Variance Analysis'!$B$11,'Variance Analysis'!$A$9:$A$24,'Variance Analysis'!$A$13)</f>
        <v>#REF!</v>
      </c>
      <c r="F46" s="158" t="e">
        <f>SUMIFS('Variance Analysis'!F$9:F$24,'Variance Analysis'!$B$9:$B$24,'Variance Analysis'!$B$11,'Variance Analysis'!$A$9:$A$24,'Variance Analysis'!$A$13)</f>
        <v>#REF!</v>
      </c>
      <c r="G46" s="158" t="e">
        <f>SUMIFS('Variance Analysis'!G$9:G$24,'Variance Analysis'!$B$9:$B$24,'Variance Analysis'!$B$11,'Variance Analysis'!$A$9:$A$24,'Variance Analysis'!$A$13)</f>
        <v>#REF!</v>
      </c>
      <c r="H46" s="158" t="e">
        <f>SUMIFS('Variance Analysis'!H$9:H$24,'Variance Analysis'!$B$9:$B$24,'Variance Analysis'!$B$11,'Variance Analysis'!$A$9:$A$24,'Variance Analysis'!$A$13)</f>
        <v>#REF!</v>
      </c>
      <c r="I46" s="158" t="e">
        <f>SUMIFS('Variance Analysis'!I$9:I$24,'Variance Analysis'!$B$9:$B$24,'Variance Analysis'!$B$11,'Variance Analysis'!$A$9:$A$24,'Variance Analysis'!$A$13)</f>
        <v>#REF!</v>
      </c>
      <c r="J46" s="158" t="e">
        <f>SUMIFS('Variance Analysis'!J$9:J$24,'Variance Analysis'!$B$9:$B$24,'Variance Analysis'!$B$11,'Variance Analysis'!$A$9:$A$24,'Variance Analysis'!$A$13)</f>
        <v>#REF!</v>
      </c>
      <c r="K46" s="158" t="e">
        <f>SUMIFS('Variance Analysis'!K$9:K$24,'Variance Analysis'!$B$9:$B$24,'Variance Analysis'!$B$11,'Variance Analysis'!$A$9:$A$24,'Variance Analysis'!$A$13)</f>
        <v>#REF!</v>
      </c>
      <c r="L46" s="158" t="e">
        <f>SUMIFS('Variance Analysis'!L$9:L$24,'Variance Analysis'!$B$9:$B$24,'Variance Analysis'!$B$11,'Variance Analysis'!$A$9:$A$24,'Variance Analysis'!$A$13)</f>
        <v>#REF!</v>
      </c>
      <c r="M46" s="158" t="e">
        <f>SUMIFS('Variance Analysis'!M$9:M$24,'Variance Analysis'!$B$9:$B$24,'Variance Analysis'!$B$11,'Variance Analysis'!$A$9:$A$24,'Variance Analysis'!$A$13)</f>
        <v>#REF!</v>
      </c>
      <c r="N46" s="158" t="e">
        <f>SUMIFS('Variance Analysis'!N$9:N$24,'Variance Analysis'!$B$9:$B$24,'Variance Analysis'!$B$11,'Variance Analysis'!$A$9:$A$24,'Variance Analysis'!$A$13)</f>
        <v>#REF!</v>
      </c>
    </row>
    <row r="47" spans="1:26" ht="14.25" customHeight="1">
      <c r="A47" s="137" t="s">
        <v>189</v>
      </c>
      <c r="B47" s="137" t="s">
        <v>38</v>
      </c>
      <c r="C47" s="158" t="e">
        <f>SUMIFS('Variance Analysis'!C$9:C$24,'Variance Analysis'!$B$9:$B$24,'Variance Analysis'!$B$9,'Variance Analysis'!$A$9:$A$24,'Variance Analysis'!$A$13)</f>
        <v>#REF!</v>
      </c>
      <c r="D47" s="158" t="e">
        <f>SUMIFS('Variance Analysis'!D$9:D$24,'Variance Analysis'!$B$9:$B$24,'Variance Analysis'!$B$9,'Variance Analysis'!$A$9:$A$24,'Variance Analysis'!$A$13)</f>
        <v>#REF!</v>
      </c>
      <c r="E47" s="158" t="e">
        <f>SUMIFS('Variance Analysis'!E$9:E$24,'Variance Analysis'!$B$9:$B$24,'Variance Analysis'!$B$9,'Variance Analysis'!$A$9:$A$24,'Variance Analysis'!$A$13)</f>
        <v>#REF!</v>
      </c>
      <c r="F47" s="158" t="e">
        <f>SUMIFS('Variance Analysis'!F$9:F$24,'Variance Analysis'!$B$9:$B$24,'Variance Analysis'!$B$9,'Variance Analysis'!$A$9:$A$24,'Variance Analysis'!$A$13)</f>
        <v>#REF!</v>
      </c>
      <c r="G47" s="158" t="e">
        <f>SUMIFS('Variance Analysis'!G$9:G$24,'Variance Analysis'!$B$9:$B$24,'Variance Analysis'!$B$9,'Variance Analysis'!$A$9:$A$24,'Variance Analysis'!$A$13)</f>
        <v>#REF!</v>
      </c>
      <c r="H47" s="158" t="e">
        <f>SUMIFS('Variance Analysis'!H$9:H$24,'Variance Analysis'!$B$9:$B$24,'Variance Analysis'!$B$9,'Variance Analysis'!$A$9:$A$24,'Variance Analysis'!$A$13)</f>
        <v>#REF!</v>
      </c>
      <c r="I47" s="158" t="e">
        <f>SUMIFS('Variance Analysis'!I$9:I$24,'Variance Analysis'!$B$9:$B$24,'Variance Analysis'!$B$9,'Variance Analysis'!$A$9:$A$24,'Variance Analysis'!$A$13)</f>
        <v>#REF!</v>
      </c>
      <c r="J47" s="158" t="e">
        <f>SUMIFS('Variance Analysis'!J$9:J$24,'Variance Analysis'!$B$9:$B$24,'Variance Analysis'!$B$9,'Variance Analysis'!$A$9:$A$24,'Variance Analysis'!$A$13)</f>
        <v>#REF!</v>
      </c>
      <c r="K47" s="158" t="e">
        <f>SUMIFS('Variance Analysis'!K$9:K$24,'Variance Analysis'!$B$9:$B$24,'Variance Analysis'!$B$9,'Variance Analysis'!$A$9:$A$24,'Variance Analysis'!$A$13)</f>
        <v>#REF!</v>
      </c>
      <c r="L47" s="158" t="e">
        <f>SUMIFS('Variance Analysis'!L$9:L$24,'Variance Analysis'!$B$9:$B$24,'Variance Analysis'!$B$9,'Variance Analysis'!$A$9:$A$24,'Variance Analysis'!$A$13)</f>
        <v>#REF!</v>
      </c>
      <c r="M47" s="158" t="e">
        <f>SUMIFS('Variance Analysis'!M$9:M$24,'Variance Analysis'!$B$9:$B$24,'Variance Analysis'!$B$9,'Variance Analysis'!$A$9:$A$24,'Variance Analysis'!$A$13)</f>
        <v>#REF!</v>
      </c>
      <c r="N47" s="158" t="e">
        <f>SUMIFS('Variance Analysis'!N$9:N$24,'Variance Analysis'!$B$9:$B$24,'Variance Analysis'!$B$9,'Variance Analysis'!$A$9:$A$24,'Variance Analysis'!$A$13)</f>
        <v>#REF!</v>
      </c>
    </row>
    <row r="48" spans="1:26" ht="14.25" customHeight="1">
      <c r="A48" s="140" t="s">
        <v>240</v>
      </c>
      <c r="B48" s="141" t="s">
        <v>38</v>
      </c>
      <c r="C48" s="159" t="e">
        <f t="shared" ref="C48:N48" si="5">ABS(C47)-SUM(C44:C46)</f>
        <v>#REF!</v>
      </c>
      <c r="D48" s="159" t="e">
        <f t="shared" si="5"/>
        <v>#REF!</v>
      </c>
      <c r="E48" s="159" t="e">
        <f t="shared" si="5"/>
        <v>#REF!</v>
      </c>
      <c r="F48" s="159" t="e">
        <f t="shared" si="5"/>
        <v>#REF!</v>
      </c>
      <c r="G48" s="159" t="e">
        <f t="shared" si="5"/>
        <v>#REF!</v>
      </c>
      <c r="H48" s="159" t="e">
        <f t="shared" si="5"/>
        <v>#REF!</v>
      </c>
      <c r="I48" s="159" t="e">
        <f t="shared" si="5"/>
        <v>#REF!</v>
      </c>
      <c r="J48" s="159" t="e">
        <f t="shared" si="5"/>
        <v>#REF!</v>
      </c>
      <c r="K48" s="159" t="e">
        <f t="shared" si="5"/>
        <v>#REF!</v>
      </c>
      <c r="L48" s="159" t="e">
        <f t="shared" si="5"/>
        <v>#REF!</v>
      </c>
      <c r="M48" s="159" t="e">
        <f t="shared" si="5"/>
        <v>#REF!</v>
      </c>
      <c r="N48" s="159" t="e">
        <f t="shared" si="5"/>
        <v>#REF!</v>
      </c>
    </row>
    <row r="49" spans="1:26" ht="14.25" customHeight="1">
      <c r="A49" s="34"/>
      <c r="B49" s="7"/>
      <c r="C49" s="44"/>
      <c r="D49" s="44"/>
      <c r="E49" s="44"/>
      <c r="F49" s="44"/>
      <c r="G49" s="44"/>
      <c r="H49" s="44"/>
      <c r="I49" s="44"/>
      <c r="J49" s="44"/>
      <c r="K49" s="44"/>
      <c r="L49" s="44"/>
      <c r="M49" s="44"/>
      <c r="N49" s="44"/>
    </row>
    <row r="50" spans="1:26" ht="14.25" customHeight="1">
      <c r="A50" s="34"/>
      <c r="B50" s="7"/>
      <c r="C50" s="44"/>
      <c r="D50" s="44"/>
      <c r="E50" s="44"/>
      <c r="F50" s="44"/>
      <c r="G50" s="44"/>
      <c r="H50" s="44"/>
      <c r="I50" s="44"/>
      <c r="J50" s="44"/>
      <c r="K50" s="44"/>
      <c r="L50" s="44"/>
      <c r="M50" s="44"/>
      <c r="N50" s="44"/>
    </row>
    <row r="51" spans="1:26" ht="33" customHeight="1">
      <c r="A51" s="144" t="s">
        <v>43</v>
      </c>
      <c r="B51" s="134" t="s">
        <v>220</v>
      </c>
      <c r="C51" s="111" t="s">
        <v>176</v>
      </c>
      <c r="D51" s="111" t="s">
        <v>177</v>
      </c>
      <c r="E51" s="111" t="s">
        <v>178</v>
      </c>
      <c r="F51" s="111" t="s">
        <v>179</v>
      </c>
      <c r="G51" s="111" t="s">
        <v>180</v>
      </c>
      <c r="H51" s="111" t="s">
        <v>181</v>
      </c>
      <c r="I51" s="111" t="s">
        <v>182</v>
      </c>
      <c r="J51" s="111" t="s">
        <v>183</v>
      </c>
      <c r="K51" s="111" t="s">
        <v>184</v>
      </c>
      <c r="L51" s="111" t="s">
        <v>185</v>
      </c>
      <c r="M51" s="111" t="s">
        <v>186</v>
      </c>
      <c r="N51" s="111" t="s">
        <v>187</v>
      </c>
      <c r="O51" s="149"/>
      <c r="P51" s="149"/>
      <c r="Q51" s="149"/>
      <c r="R51" s="149"/>
      <c r="S51" s="149"/>
      <c r="T51" s="149"/>
      <c r="U51" s="149"/>
      <c r="V51" s="149"/>
      <c r="W51" s="149"/>
      <c r="X51" s="149"/>
      <c r="Y51" s="149"/>
      <c r="Z51" s="149"/>
    </row>
    <row r="52" spans="1:26" ht="14.25" customHeight="1">
      <c r="A52" s="137" t="s">
        <v>237</v>
      </c>
      <c r="B52" s="137" t="s">
        <v>38</v>
      </c>
      <c r="C52" s="158" t="e">
        <f>SUMIFS('Variance Analysis'!C$9:C$24,'Variance Analysis'!$B$9:$B$24,'Variance Analysis'!$B$12,'Variance Analysis'!$A$9:$A$24,'Variance Analysis'!$A$17)</f>
        <v>#REF!</v>
      </c>
      <c r="D52" s="158" t="e">
        <f>SUMIFS('Variance Analysis'!D$9:D$24,'Variance Analysis'!$B$9:$B$24,'Variance Analysis'!$B$12,'Variance Analysis'!$A$9:$A$24,'Variance Analysis'!$A$17)</f>
        <v>#REF!</v>
      </c>
      <c r="E52" s="158" t="e">
        <f>SUMIFS('Variance Analysis'!E$9:E$24,'Variance Analysis'!$B$9:$B$24,'Variance Analysis'!$B$12,'Variance Analysis'!$A$9:$A$24,'Variance Analysis'!$A$17)</f>
        <v>#REF!</v>
      </c>
      <c r="F52" s="158" t="e">
        <f>SUMIFS('Variance Analysis'!F$9:F$24,'Variance Analysis'!$B$9:$B$24,'Variance Analysis'!$B$12,'Variance Analysis'!$A$9:$A$24,'Variance Analysis'!$A$17)</f>
        <v>#REF!</v>
      </c>
      <c r="G52" s="158" t="e">
        <f>SUMIFS('Variance Analysis'!G$9:G$24,'Variance Analysis'!$B$9:$B$24,'Variance Analysis'!$B$12,'Variance Analysis'!$A$9:$A$24,'Variance Analysis'!$A$17)</f>
        <v>#REF!</v>
      </c>
      <c r="H52" s="158" t="e">
        <f>SUMIFS('Variance Analysis'!H$9:H$24,'Variance Analysis'!$B$9:$B$24,'Variance Analysis'!$B$12,'Variance Analysis'!$A$9:$A$24,'Variance Analysis'!$A$17)</f>
        <v>#REF!</v>
      </c>
      <c r="I52" s="158" t="e">
        <f>SUMIFS('Variance Analysis'!I$9:I$24,'Variance Analysis'!$B$9:$B$24,'Variance Analysis'!$B$12,'Variance Analysis'!$A$9:$A$24,'Variance Analysis'!$A$17)</f>
        <v>#REF!</v>
      </c>
      <c r="J52" s="158" t="e">
        <f>SUMIFS('Variance Analysis'!J$9:J$24,'Variance Analysis'!$B$9:$B$24,'Variance Analysis'!$B$12,'Variance Analysis'!$A$9:$A$24,'Variance Analysis'!$A$17)</f>
        <v>#REF!</v>
      </c>
      <c r="K52" s="158" t="e">
        <f>SUMIFS('Variance Analysis'!K$9:K$24,'Variance Analysis'!$B$9:$B$24,'Variance Analysis'!$B$12,'Variance Analysis'!$A$9:$A$24,'Variance Analysis'!$A$17)</f>
        <v>#REF!</v>
      </c>
      <c r="L52" s="158" t="e">
        <f>SUMIFS('Variance Analysis'!L$9:L$24,'Variance Analysis'!$B$9:$B$24,'Variance Analysis'!$B$12,'Variance Analysis'!$A$9:$A$24,'Variance Analysis'!$A$17)</f>
        <v>#REF!</v>
      </c>
      <c r="M52" s="158" t="e">
        <f>SUMIFS('Variance Analysis'!M$9:M$24,'Variance Analysis'!$B$9:$B$24,'Variance Analysis'!$B$12,'Variance Analysis'!$A$9:$A$24,'Variance Analysis'!$A$17)</f>
        <v>#REF!</v>
      </c>
      <c r="N52" s="158" t="e">
        <f>SUMIFS('Variance Analysis'!N$9:N$24,'Variance Analysis'!$B$9:$B$24,'Variance Analysis'!$B$12,'Variance Analysis'!$A$9:$A$24,'Variance Analysis'!$A$17)</f>
        <v>#REF!</v>
      </c>
    </row>
    <row r="53" spans="1:26" ht="14.25" customHeight="1">
      <c r="A53" s="137" t="s">
        <v>198</v>
      </c>
      <c r="B53" s="137" t="s">
        <v>38</v>
      </c>
      <c r="C53" s="158" t="e">
        <f>SUMIFS('Variance Analysis'!C$9:C$24,'Variance Analysis'!$B$9:$B$24,'Variance Analysis'!$B$10,'Variance Analysis'!$A$9:$A$24,'Variance Analysis'!$A$17)</f>
        <v>#REF!</v>
      </c>
      <c r="D53" s="158" t="e">
        <f>SUMIFS('Variance Analysis'!D$9:D$24,'Variance Analysis'!$B$9:$B$24,'Variance Analysis'!$B$10,'Variance Analysis'!$A$9:$A$24,'Variance Analysis'!$A$17)</f>
        <v>#REF!</v>
      </c>
      <c r="E53" s="158" t="e">
        <f>SUMIFS('Variance Analysis'!E$9:E$24,'Variance Analysis'!$B$9:$B$24,'Variance Analysis'!$B$10,'Variance Analysis'!$A$9:$A$24,'Variance Analysis'!$A$17)</f>
        <v>#REF!</v>
      </c>
      <c r="F53" s="158" t="e">
        <f>SUMIFS('Variance Analysis'!F$9:F$24,'Variance Analysis'!$B$9:$B$24,'Variance Analysis'!$B$10,'Variance Analysis'!$A$9:$A$24,'Variance Analysis'!$A$17)</f>
        <v>#REF!</v>
      </c>
      <c r="G53" s="158" t="e">
        <f>SUMIFS('Variance Analysis'!G$9:G$24,'Variance Analysis'!$B$9:$B$24,'Variance Analysis'!$B$10,'Variance Analysis'!$A$9:$A$24,'Variance Analysis'!$A$17)</f>
        <v>#REF!</v>
      </c>
      <c r="H53" s="158" t="e">
        <f>SUMIFS('Variance Analysis'!H$9:H$24,'Variance Analysis'!$B$9:$B$24,'Variance Analysis'!$B$10,'Variance Analysis'!$A$9:$A$24,'Variance Analysis'!$A$17)</f>
        <v>#REF!</v>
      </c>
      <c r="I53" s="158" t="e">
        <f>SUMIFS('Variance Analysis'!I$9:I$24,'Variance Analysis'!$B$9:$B$24,'Variance Analysis'!$B$10,'Variance Analysis'!$A$9:$A$24,'Variance Analysis'!$A$17)</f>
        <v>#REF!</v>
      </c>
      <c r="J53" s="158" t="e">
        <f>SUMIFS('Variance Analysis'!J$9:J$24,'Variance Analysis'!$B$9:$B$24,'Variance Analysis'!$B$10,'Variance Analysis'!$A$9:$A$24,'Variance Analysis'!$A$17)</f>
        <v>#REF!</v>
      </c>
      <c r="K53" s="158" t="e">
        <f>SUMIFS('Variance Analysis'!K$9:K$24,'Variance Analysis'!$B$9:$B$24,'Variance Analysis'!$B$10,'Variance Analysis'!$A$9:$A$24,'Variance Analysis'!$A$17)</f>
        <v>#REF!</v>
      </c>
      <c r="L53" s="158" t="e">
        <f>SUMIFS('Variance Analysis'!L$9:L$24,'Variance Analysis'!$B$9:$B$24,'Variance Analysis'!$B$10,'Variance Analysis'!$A$9:$A$24,'Variance Analysis'!$A$17)</f>
        <v>#REF!</v>
      </c>
      <c r="M53" s="158" t="e">
        <f>SUMIFS('Variance Analysis'!M$9:M$24,'Variance Analysis'!$B$9:$B$24,'Variance Analysis'!$B$10,'Variance Analysis'!$A$9:$A$24,'Variance Analysis'!$A$17)</f>
        <v>#REF!</v>
      </c>
      <c r="N53" s="158" t="e">
        <f>SUMIFS('Variance Analysis'!N$9:N$24,'Variance Analysis'!$B$9:$B$24,'Variance Analysis'!$B$10,'Variance Analysis'!$A$9:$A$24,'Variance Analysis'!$A$17)</f>
        <v>#REF!</v>
      </c>
    </row>
    <row r="54" spans="1:26" ht="14.25" customHeight="1">
      <c r="A54" s="137" t="s">
        <v>199</v>
      </c>
      <c r="B54" s="137" t="s">
        <v>38</v>
      </c>
      <c r="C54" s="158" t="e">
        <f>SUMIFS('Variance Analysis'!C$9:C$24,'Variance Analysis'!$B$9:$B$24,'Variance Analysis'!$B$11,'Variance Analysis'!$A$9:$A$24,'Variance Analysis'!$A$17)</f>
        <v>#REF!</v>
      </c>
      <c r="D54" s="158" t="e">
        <f>SUMIFS('Variance Analysis'!D$9:D$24,'Variance Analysis'!$B$9:$B$24,'Variance Analysis'!$B$11,'Variance Analysis'!$A$9:$A$24,'Variance Analysis'!$A$17)</f>
        <v>#REF!</v>
      </c>
      <c r="E54" s="158" t="e">
        <f>SUMIFS('Variance Analysis'!E$9:E$24,'Variance Analysis'!$B$9:$B$24,'Variance Analysis'!$B$11,'Variance Analysis'!$A$9:$A$24,'Variance Analysis'!$A$17)</f>
        <v>#REF!</v>
      </c>
      <c r="F54" s="158" t="e">
        <f>SUMIFS('Variance Analysis'!F$9:F$24,'Variance Analysis'!$B$9:$B$24,'Variance Analysis'!$B$11,'Variance Analysis'!$A$9:$A$24,'Variance Analysis'!$A$17)</f>
        <v>#REF!</v>
      </c>
      <c r="G54" s="158" t="e">
        <f>SUMIFS('Variance Analysis'!G$9:G$24,'Variance Analysis'!$B$9:$B$24,'Variance Analysis'!$B$11,'Variance Analysis'!$A$9:$A$24,'Variance Analysis'!$A$17)</f>
        <v>#REF!</v>
      </c>
      <c r="H54" s="158" t="e">
        <f>SUMIFS('Variance Analysis'!H$9:H$24,'Variance Analysis'!$B$9:$B$24,'Variance Analysis'!$B$11,'Variance Analysis'!$A$9:$A$24,'Variance Analysis'!$A$17)</f>
        <v>#REF!</v>
      </c>
      <c r="I54" s="158" t="e">
        <f>SUMIFS('Variance Analysis'!I$9:I$24,'Variance Analysis'!$B$9:$B$24,'Variance Analysis'!$B$11,'Variance Analysis'!$A$9:$A$24,'Variance Analysis'!$A$17)</f>
        <v>#REF!</v>
      </c>
      <c r="J54" s="158" t="e">
        <f>SUMIFS('Variance Analysis'!J$9:J$24,'Variance Analysis'!$B$9:$B$24,'Variance Analysis'!$B$11,'Variance Analysis'!$A$9:$A$24,'Variance Analysis'!$A$17)</f>
        <v>#REF!</v>
      </c>
      <c r="K54" s="158" t="e">
        <f>SUMIFS('Variance Analysis'!K$9:K$24,'Variance Analysis'!$B$9:$B$24,'Variance Analysis'!$B$11,'Variance Analysis'!$A$9:$A$24,'Variance Analysis'!$A$17)</f>
        <v>#REF!</v>
      </c>
      <c r="L54" s="158" t="e">
        <f>SUMIFS('Variance Analysis'!L$9:L$24,'Variance Analysis'!$B$9:$B$24,'Variance Analysis'!$B$11,'Variance Analysis'!$A$9:$A$24,'Variance Analysis'!$A$17)</f>
        <v>#REF!</v>
      </c>
      <c r="M54" s="158" t="e">
        <f>SUMIFS('Variance Analysis'!M$9:M$24,'Variance Analysis'!$B$9:$B$24,'Variance Analysis'!$B$11,'Variance Analysis'!$A$9:$A$24,'Variance Analysis'!$A$17)</f>
        <v>#REF!</v>
      </c>
      <c r="N54" s="158" t="e">
        <f>SUMIFS('Variance Analysis'!N$9:N$24,'Variance Analysis'!$B$9:$B$24,'Variance Analysis'!$B$11,'Variance Analysis'!$A$9:$A$24,'Variance Analysis'!$A$17)</f>
        <v>#REF!</v>
      </c>
    </row>
    <row r="55" spans="1:26" ht="14.25" customHeight="1">
      <c r="A55" s="137" t="s">
        <v>189</v>
      </c>
      <c r="B55" s="137" t="s">
        <v>38</v>
      </c>
      <c r="C55" s="158" t="e">
        <f>SUMIFS('Variance Analysis'!C$9:C$24,'Variance Analysis'!$B$9:$B$24,'Variance Analysis'!$B$9,'Variance Analysis'!$A$9:$A$24,'Variance Analysis'!$A$17)</f>
        <v>#REF!</v>
      </c>
      <c r="D55" s="158" t="e">
        <f>SUMIFS('Variance Analysis'!D$9:D$24,'Variance Analysis'!$B$9:$B$24,'Variance Analysis'!$B$9,'Variance Analysis'!$A$9:$A$24,'Variance Analysis'!$A$17)</f>
        <v>#REF!</v>
      </c>
      <c r="E55" s="158" t="e">
        <f>SUMIFS('Variance Analysis'!E$9:E$24,'Variance Analysis'!$B$9:$B$24,'Variance Analysis'!$B$9,'Variance Analysis'!$A$9:$A$24,'Variance Analysis'!$A$17)</f>
        <v>#REF!</v>
      </c>
      <c r="F55" s="158" t="e">
        <f>SUMIFS('Variance Analysis'!F$9:F$24,'Variance Analysis'!$B$9:$B$24,'Variance Analysis'!$B$9,'Variance Analysis'!$A$9:$A$24,'Variance Analysis'!$A$17)</f>
        <v>#REF!</v>
      </c>
      <c r="G55" s="158" t="e">
        <f>SUMIFS('Variance Analysis'!G$9:G$24,'Variance Analysis'!$B$9:$B$24,'Variance Analysis'!$B$9,'Variance Analysis'!$A$9:$A$24,'Variance Analysis'!$A$17)</f>
        <v>#REF!</v>
      </c>
      <c r="H55" s="158" t="e">
        <f>SUMIFS('Variance Analysis'!H$9:H$24,'Variance Analysis'!$B$9:$B$24,'Variance Analysis'!$B$9,'Variance Analysis'!$A$9:$A$24,'Variance Analysis'!$A$17)</f>
        <v>#REF!</v>
      </c>
      <c r="I55" s="158" t="e">
        <f>SUMIFS('Variance Analysis'!I$9:I$24,'Variance Analysis'!$B$9:$B$24,'Variance Analysis'!$B$9,'Variance Analysis'!$A$9:$A$24,'Variance Analysis'!$A$17)</f>
        <v>#REF!</v>
      </c>
      <c r="J55" s="158" t="e">
        <f>SUMIFS('Variance Analysis'!J$9:J$24,'Variance Analysis'!$B$9:$B$24,'Variance Analysis'!$B$9,'Variance Analysis'!$A$9:$A$24,'Variance Analysis'!$A$17)</f>
        <v>#REF!</v>
      </c>
      <c r="K55" s="158" t="e">
        <f>SUMIFS('Variance Analysis'!K$9:K$24,'Variance Analysis'!$B$9:$B$24,'Variance Analysis'!$B$9,'Variance Analysis'!$A$9:$A$24,'Variance Analysis'!$A$17)</f>
        <v>#REF!</v>
      </c>
      <c r="L55" s="158" t="e">
        <f>SUMIFS('Variance Analysis'!L$9:L$24,'Variance Analysis'!$B$9:$B$24,'Variance Analysis'!$B$9,'Variance Analysis'!$A$9:$A$24,'Variance Analysis'!$A$17)</f>
        <v>#REF!</v>
      </c>
      <c r="M55" s="158" t="e">
        <f>SUMIFS('Variance Analysis'!M$9:M$24,'Variance Analysis'!$B$9:$B$24,'Variance Analysis'!$B$9,'Variance Analysis'!$A$9:$A$24,'Variance Analysis'!$A$17)</f>
        <v>#REF!</v>
      </c>
      <c r="N55" s="158" t="e">
        <f>SUMIFS('Variance Analysis'!N$9:N$24,'Variance Analysis'!$B$9:$B$24,'Variance Analysis'!$B$9,'Variance Analysis'!$A$9:$A$24,'Variance Analysis'!$A$17)</f>
        <v>#REF!</v>
      </c>
    </row>
    <row r="56" spans="1:26" ht="14.25" customHeight="1">
      <c r="A56" s="140" t="s">
        <v>240</v>
      </c>
      <c r="B56" s="141" t="s">
        <v>38</v>
      </c>
      <c r="C56" s="159" t="e">
        <f t="shared" ref="C56:N56" si="6">ABS(C55)-SUM(C52:C54)</f>
        <v>#REF!</v>
      </c>
      <c r="D56" s="159" t="e">
        <f t="shared" si="6"/>
        <v>#REF!</v>
      </c>
      <c r="E56" s="159" t="e">
        <f t="shared" si="6"/>
        <v>#REF!</v>
      </c>
      <c r="F56" s="159" t="e">
        <f t="shared" si="6"/>
        <v>#REF!</v>
      </c>
      <c r="G56" s="159" t="e">
        <f t="shared" si="6"/>
        <v>#REF!</v>
      </c>
      <c r="H56" s="159" t="e">
        <f t="shared" si="6"/>
        <v>#REF!</v>
      </c>
      <c r="I56" s="159" t="e">
        <f t="shared" si="6"/>
        <v>#REF!</v>
      </c>
      <c r="J56" s="159" t="e">
        <f t="shared" si="6"/>
        <v>#REF!</v>
      </c>
      <c r="K56" s="159" t="e">
        <f t="shared" si="6"/>
        <v>#REF!</v>
      </c>
      <c r="L56" s="159" t="e">
        <f t="shared" si="6"/>
        <v>#REF!</v>
      </c>
      <c r="M56" s="159" t="e">
        <f t="shared" si="6"/>
        <v>#REF!</v>
      </c>
      <c r="N56" s="159" t="e">
        <f t="shared" si="6"/>
        <v>#REF!</v>
      </c>
    </row>
    <row r="57" spans="1:26" ht="14.25" customHeight="1">
      <c r="A57" s="34"/>
      <c r="B57" s="7"/>
      <c r="C57" s="44"/>
      <c r="D57" s="44"/>
      <c r="E57" s="44"/>
      <c r="F57" s="44"/>
      <c r="G57" s="44"/>
      <c r="H57" s="44"/>
      <c r="I57" s="44"/>
      <c r="J57" s="44"/>
      <c r="K57" s="44"/>
      <c r="L57" s="44"/>
      <c r="M57" s="44"/>
      <c r="N57" s="44"/>
    </row>
    <row r="58" spans="1:26" ht="33" customHeight="1">
      <c r="A58" s="144" t="s">
        <v>241</v>
      </c>
      <c r="B58" s="134" t="s">
        <v>220</v>
      </c>
      <c r="C58" s="111" t="s">
        <v>176</v>
      </c>
      <c r="D58" s="111" t="s">
        <v>177</v>
      </c>
      <c r="E58" s="111" t="s">
        <v>178</v>
      </c>
      <c r="F58" s="111" t="s">
        <v>179</v>
      </c>
      <c r="G58" s="111" t="s">
        <v>180</v>
      </c>
      <c r="H58" s="111" t="s">
        <v>181</v>
      </c>
      <c r="I58" s="111" t="s">
        <v>182</v>
      </c>
      <c r="J58" s="111" t="s">
        <v>183</v>
      </c>
      <c r="K58" s="111" t="s">
        <v>184</v>
      </c>
      <c r="L58" s="111" t="s">
        <v>185</v>
      </c>
      <c r="M58" s="111" t="s">
        <v>186</v>
      </c>
      <c r="N58" s="111" t="s">
        <v>187</v>
      </c>
      <c r="O58" s="149"/>
      <c r="P58" s="149"/>
      <c r="Q58" s="149"/>
      <c r="R58" s="149"/>
      <c r="S58" s="149"/>
      <c r="T58" s="149"/>
      <c r="U58" s="149"/>
      <c r="V58" s="149"/>
      <c r="W58" s="149"/>
      <c r="X58" s="149"/>
      <c r="Y58" s="149"/>
      <c r="Z58" s="149"/>
    </row>
    <row r="59" spans="1:26" ht="14.25" customHeight="1">
      <c r="A59" s="137" t="s">
        <v>237</v>
      </c>
      <c r="B59" s="137" t="s">
        <v>38</v>
      </c>
      <c r="C59" s="158" t="e">
        <f>SUMIFS('Variance Analysis'!C$9:C$24,'Variance Analysis'!$B$9:$B$24,'Variance Analysis'!$B$12,'Variance Analysis'!$A$9:$A$24,'Variance Analysis'!$A$21)</f>
        <v>#REF!</v>
      </c>
      <c r="D59" s="158" t="e">
        <f>SUMIFS('Variance Analysis'!D$9:D$24,'Variance Analysis'!$B$9:$B$24,'Variance Analysis'!$B$12,'Variance Analysis'!$A$9:$A$24,'Variance Analysis'!$A$21)</f>
        <v>#REF!</v>
      </c>
      <c r="E59" s="158" t="e">
        <f>SUMIFS('Variance Analysis'!E$9:E$24,'Variance Analysis'!$B$9:$B$24,'Variance Analysis'!$B$12,'Variance Analysis'!$A$9:$A$24,'Variance Analysis'!$A$21)</f>
        <v>#REF!</v>
      </c>
      <c r="F59" s="158" t="e">
        <f>SUMIFS('Variance Analysis'!F$9:F$24,'Variance Analysis'!$B$9:$B$24,'Variance Analysis'!$B$12,'Variance Analysis'!$A$9:$A$24,'Variance Analysis'!$A$21)</f>
        <v>#REF!</v>
      </c>
      <c r="G59" s="158" t="e">
        <f>SUMIFS('Variance Analysis'!G$9:G$24,'Variance Analysis'!$B$9:$B$24,'Variance Analysis'!$B$12,'Variance Analysis'!$A$9:$A$24,'Variance Analysis'!$A$21)</f>
        <v>#REF!</v>
      </c>
      <c r="H59" s="158" t="e">
        <f>SUMIFS('Variance Analysis'!H$9:H$24,'Variance Analysis'!$B$9:$B$24,'Variance Analysis'!$B$12,'Variance Analysis'!$A$9:$A$24,'Variance Analysis'!$A$21)</f>
        <v>#REF!</v>
      </c>
      <c r="I59" s="158" t="e">
        <f>SUMIFS('Variance Analysis'!I$9:I$24,'Variance Analysis'!$B$9:$B$24,'Variance Analysis'!$B$12,'Variance Analysis'!$A$9:$A$24,'Variance Analysis'!$A$21)</f>
        <v>#REF!</v>
      </c>
      <c r="J59" s="158" t="e">
        <f>SUMIFS('Variance Analysis'!J$9:J$24,'Variance Analysis'!$B$9:$B$24,'Variance Analysis'!$B$12,'Variance Analysis'!$A$9:$A$24,'Variance Analysis'!$A$21)</f>
        <v>#REF!</v>
      </c>
      <c r="K59" s="158" t="e">
        <f>SUMIFS('Variance Analysis'!K$9:K$24,'Variance Analysis'!$B$9:$B$24,'Variance Analysis'!$B$12,'Variance Analysis'!$A$9:$A$24,'Variance Analysis'!$A$21)</f>
        <v>#REF!</v>
      </c>
      <c r="L59" s="158" t="e">
        <f>SUMIFS('Variance Analysis'!L$9:L$24,'Variance Analysis'!$B$9:$B$24,'Variance Analysis'!$B$12,'Variance Analysis'!$A$9:$A$24,'Variance Analysis'!$A$21)</f>
        <v>#REF!</v>
      </c>
      <c r="M59" s="158" t="e">
        <f>SUMIFS('Variance Analysis'!M$9:M$24,'Variance Analysis'!$B$9:$B$24,'Variance Analysis'!$B$12,'Variance Analysis'!$A$9:$A$24,'Variance Analysis'!$A$21)</f>
        <v>#REF!</v>
      </c>
      <c r="N59" s="158" t="e">
        <f>SUMIFS('Variance Analysis'!N$9:N$24,'Variance Analysis'!$B$9:$B$24,'Variance Analysis'!$B$12,'Variance Analysis'!$A$9:$A$24,'Variance Analysis'!$A$21)</f>
        <v>#REF!</v>
      </c>
    </row>
    <row r="60" spans="1:26" ht="14.25" customHeight="1">
      <c r="A60" s="137" t="s">
        <v>198</v>
      </c>
      <c r="B60" s="137" t="s">
        <v>38</v>
      </c>
      <c r="C60" s="158" t="e">
        <f>SUMIFS('Variance Analysis'!C$9:C$24,'Variance Analysis'!$B$9:$B$24,'Variance Analysis'!$B$10,'Variance Analysis'!$A$9:$A$24,'Variance Analysis'!$A$21)</f>
        <v>#REF!</v>
      </c>
      <c r="D60" s="158" t="e">
        <f>SUMIFS('Variance Analysis'!D$9:D$24,'Variance Analysis'!$B$9:$B$24,'Variance Analysis'!$B$10,'Variance Analysis'!$A$9:$A$24,'Variance Analysis'!$A$21)</f>
        <v>#REF!</v>
      </c>
      <c r="E60" s="158" t="e">
        <f>SUMIFS('Variance Analysis'!E$9:E$24,'Variance Analysis'!$B$9:$B$24,'Variance Analysis'!$B$10,'Variance Analysis'!$A$9:$A$24,'Variance Analysis'!$A$21)</f>
        <v>#REF!</v>
      </c>
      <c r="F60" s="158" t="e">
        <f>SUMIFS('Variance Analysis'!F$9:F$24,'Variance Analysis'!$B$9:$B$24,'Variance Analysis'!$B$10,'Variance Analysis'!$A$9:$A$24,'Variance Analysis'!$A$21)</f>
        <v>#REF!</v>
      </c>
      <c r="G60" s="158" t="e">
        <f>SUMIFS('Variance Analysis'!G$9:G$24,'Variance Analysis'!$B$9:$B$24,'Variance Analysis'!$B$10,'Variance Analysis'!$A$9:$A$24,'Variance Analysis'!$A$21)</f>
        <v>#REF!</v>
      </c>
      <c r="H60" s="158" t="e">
        <f>SUMIFS('Variance Analysis'!H$9:H$24,'Variance Analysis'!$B$9:$B$24,'Variance Analysis'!$B$10,'Variance Analysis'!$A$9:$A$24,'Variance Analysis'!$A$21)</f>
        <v>#REF!</v>
      </c>
      <c r="I60" s="158" t="e">
        <f>SUMIFS('Variance Analysis'!I$9:I$24,'Variance Analysis'!$B$9:$B$24,'Variance Analysis'!$B$10,'Variance Analysis'!$A$9:$A$24,'Variance Analysis'!$A$21)</f>
        <v>#REF!</v>
      </c>
      <c r="J60" s="158" t="e">
        <f>SUMIFS('Variance Analysis'!J$9:J$24,'Variance Analysis'!$B$9:$B$24,'Variance Analysis'!$B$10,'Variance Analysis'!$A$9:$A$24,'Variance Analysis'!$A$21)</f>
        <v>#REF!</v>
      </c>
      <c r="K60" s="158" t="e">
        <f>SUMIFS('Variance Analysis'!K$9:K$24,'Variance Analysis'!$B$9:$B$24,'Variance Analysis'!$B$10,'Variance Analysis'!$A$9:$A$24,'Variance Analysis'!$A$21)</f>
        <v>#REF!</v>
      </c>
      <c r="L60" s="158" t="e">
        <f>SUMIFS('Variance Analysis'!L$9:L$24,'Variance Analysis'!$B$9:$B$24,'Variance Analysis'!$B$10,'Variance Analysis'!$A$9:$A$24,'Variance Analysis'!$A$21)</f>
        <v>#REF!</v>
      </c>
      <c r="M60" s="158" t="e">
        <f>SUMIFS('Variance Analysis'!M$9:M$24,'Variance Analysis'!$B$9:$B$24,'Variance Analysis'!$B$10,'Variance Analysis'!$A$9:$A$24,'Variance Analysis'!$A$21)</f>
        <v>#REF!</v>
      </c>
      <c r="N60" s="158" t="e">
        <f>SUMIFS('Variance Analysis'!N$9:N$24,'Variance Analysis'!$B$9:$B$24,'Variance Analysis'!$B$10,'Variance Analysis'!$A$9:$A$24,'Variance Analysis'!$A$21)</f>
        <v>#REF!</v>
      </c>
    </row>
    <row r="61" spans="1:26" ht="14.25" customHeight="1">
      <c r="A61" s="137" t="s">
        <v>199</v>
      </c>
      <c r="B61" s="137" t="s">
        <v>38</v>
      </c>
      <c r="C61" s="158" t="e">
        <f>SUMIFS('Variance Analysis'!C$9:C$24,'Variance Analysis'!$B$9:$B$24,'Variance Analysis'!$B$11,'Variance Analysis'!$A$9:$A$24,'Variance Analysis'!$A$21)</f>
        <v>#REF!</v>
      </c>
      <c r="D61" s="158" t="e">
        <f>SUMIFS('Variance Analysis'!D$9:D$24,'Variance Analysis'!$B$9:$B$24,'Variance Analysis'!$B$11,'Variance Analysis'!$A$9:$A$24,'Variance Analysis'!$A$21)</f>
        <v>#REF!</v>
      </c>
      <c r="E61" s="158" t="e">
        <f>SUMIFS('Variance Analysis'!E$9:E$24,'Variance Analysis'!$B$9:$B$24,'Variance Analysis'!$B$11,'Variance Analysis'!$A$9:$A$24,'Variance Analysis'!$A$21)</f>
        <v>#REF!</v>
      </c>
      <c r="F61" s="158" t="e">
        <f>SUMIFS('Variance Analysis'!F$9:F$24,'Variance Analysis'!$B$9:$B$24,'Variance Analysis'!$B$11,'Variance Analysis'!$A$9:$A$24,'Variance Analysis'!$A$21)</f>
        <v>#REF!</v>
      </c>
      <c r="G61" s="158" t="e">
        <f>SUMIFS('Variance Analysis'!G$9:G$24,'Variance Analysis'!$B$9:$B$24,'Variance Analysis'!$B$11,'Variance Analysis'!$A$9:$A$24,'Variance Analysis'!$A$21)</f>
        <v>#REF!</v>
      </c>
      <c r="H61" s="158" t="e">
        <f>SUMIFS('Variance Analysis'!H$9:H$24,'Variance Analysis'!$B$9:$B$24,'Variance Analysis'!$B$11,'Variance Analysis'!$A$9:$A$24,'Variance Analysis'!$A$21)</f>
        <v>#REF!</v>
      </c>
      <c r="I61" s="158" t="e">
        <f>SUMIFS('Variance Analysis'!I$9:I$24,'Variance Analysis'!$B$9:$B$24,'Variance Analysis'!$B$11,'Variance Analysis'!$A$9:$A$24,'Variance Analysis'!$A$21)</f>
        <v>#REF!</v>
      </c>
      <c r="J61" s="158" t="e">
        <f>SUMIFS('Variance Analysis'!J$9:J$24,'Variance Analysis'!$B$9:$B$24,'Variance Analysis'!$B$11,'Variance Analysis'!$A$9:$A$24,'Variance Analysis'!$A$21)</f>
        <v>#REF!</v>
      </c>
      <c r="K61" s="158" t="e">
        <f>SUMIFS('Variance Analysis'!K$9:K$24,'Variance Analysis'!$B$9:$B$24,'Variance Analysis'!$B$11,'Variance Analysis'!$A$9:$A$24,'Variance Analysis'!$A$21)</f>
        <v>#REF!</v>
      </c>
      <c r="L61" s="158" t="e">
        <f>SUMIFS('Variance Analysis'!L$9:L$24,'Variance Analysis'!$B$9:$B$24,'Variance Analysis'!$B$11,'Variance Analysis'!$A$9:$A$24,'Variance Analysis'!$A$21)</f>
        <v>#REF!</v>
      </c>
      <c r="M61" s="158" t="e">
        <f>SUMIFS('Variance Analysis'!M$9:M$24,'Variance Analysis'!$B$9:$B$24,'Variance Analysis'!$B$11,'Variance Analysis'!$A$9:$A$24,'Variance Analysis'!$A$21)</f>
        <v>#REF!</v>
      </c>
      <c r="N61" s="158" t="e">
        <f>SUMIFS('Variance Analysis'!N$9:N$24,'Variance Analysis'!$B$9:$B$24,'Variance Analysis'!$B$11,'Variance Analysis'!$A$9:$A$24,'Variance Analysis'!$A$21)</f>
        <v>#REF!</v>
      </c>
    </row>
    <row r="62" spans="1:26" ht="14.25" customHeight="1">
      <c r="A62" s="137" t="s">
        <v>189</v>
      </c>
      <c r="B62" s="137" t="s">
        <v>38</v>
      </c>
      <c r="C62" s="158" t="e">
        <f>SUMIFS('Variance Analysis'!C$9:C$24,'Variance Analysis'!$B$9:$B$24,'Variance Analysis'!$B$9,'Variance Analysis'!$A$9:$A$24,'Variance Analysis'!$A$21)</f>
        <v>#REF!</v>
      </c>
      <c r="D62" s="158" t="e">
        <f>SUMIFS('Variance Analysis'!D$9:D$24,'Variance Analysis'!$B$9:$B$24,'Variance Analysis'!$B$9,'Variance Analysis'!$A$9:$A$24,'Variance Analysis'!$A$21)</f>
        <v>#REF!</v>
      </c>
      <c r="E62" s="158" t="e">
        <f>SUMIFS('Variance Analysis'!E$9:E$24,'Variance Analysis'!$B$9:$B$24,'Variance Analysis'!$B$9,'Variance Analysis'!$A$9:$A$24,'Variance Analysis'!$A$21)</f>
        <v>#REF!</v>
      </c>
      <c r="F62" s="158" t="e">
        <f>SUMIFS('Variance Analysis'!F$9:F$24,'Variance Analysis'!$B$9:$B$24,'Variance Analysis'!$B$9,'Variance Analysis'!$A$9:$A$24,'Variance Analysis'!$A$21)</f>
        <v>#REF!</v>
      </c>
      <c r="G62" s="158" t="e">
        <f>SUMIFS('Variance Analysis'!G$9:G$24,'Variance Analysis'!$B$9:$B$24,'Variance Analysis'!$B$9,'Variance Analysis'!$A$9:$A$24,'Variance Analysis'!$A$21)</f>
        <v>#REF!</v>
      </c>
      <c r="H62" s="158" t="e">
        <f>SUMIFS('Variance Analysis'!H$9:H$24,'Variance Analysis'!$B$9:$B$24,'Variance Analysis'!$B$9,'Variance Analysis'!$A$9:$A$24,'Variance Analysis'!$A$21)</f>
        <v>#REF!</v>
      </c>
      <c r="I62" s="158" t="e">
        <f>SUMIFS('Variance Analysis'!I$9:I$24,'Variance Analysis'!$B$9:$B$24,'Variance Analysis'!$B$9,'Variance Analysis'!$A$9:$A$24,'Variance Analysis'!$A$21)</f>
        <v>#REF!</v>
      </c>
      <c r="J62" s="158" t="e">
        <f>SUMIFS('Variance Analysis'!J$9:J$24,'Variance Analysis'!$B$9:$B$24,'Variance Analysis'!$B$9,'Variance Analysis'!$A$9:$A$24,'Variance Analysis'!$A$21)</f>
        <v>#REF!</v>
      </c>
      <c r="K62" s="158" t="e">
        <f>SUMIFS('Variance Analysis'!K$9:K$24,'Variance Analysis'!$B$9:$B$24,'Variance Analysis'!$B$9,'Variance Analysis'!$A$9:$A$24,'Variance Analysis'!$A$21)</f>
        <v>#REF!</v>
      </c>
      <c r="L62" s="158" t="e">
        <f>SUMIFS('Variance Analysis'!L$9:L$24,'Variance Analysis'!$B$9:$B$24,'Variance Analysis'!$B$9,'Variance Analysis'!$A$9:$A$24,'Variance Analysis'!$A$21)</f>
        <v>#REF!</v>
      </c>
      <c r="M62" s="158" t="e">
        <f>SUMIFS('Variance Analysis'!M$9:M$24,'Variance Analysis'!$B$9:$B$24,'Variance Analysis'!$B$9,'Variance Analysis'!$A$9:$A$24,'Variance Analysis'!$A$21)</f>
        <v>#REF!</v>
      </c>
      <c r="N62" s="158" t="e">
        <f>SUMIFS('Variance Analysis'!N$9:N$24,'Variance Analysis'!$B$9:$B$24,'Variance Analysis'!$B$9,'Variance Analysis'!$A$9:$A$24,'Variance Analysis'!$A$21)</f>
        <v>#REF!</v>
      </c>
    </row>
    <row r="63" spans="1:26" ht="14.25" customHeight="1">
      <c r="A63" s="140" t="s">
        <v>240</v>
      </c>
      <c r="B63" s="141" t="s">
        <v>38</v>
      </c>
      <c r="C63" s="159" t="e">
        <f t="shared" ref="C63:N63" si="7">ABS(C62)-SUM(C59:C61)</f>
        <v>#REF!</v>
      </c>
      <c r="D63" s="159" t="e">
        <f t="shared" si="7"/>
        <v>#REF!</v>
      </c>
      <c r="E63" s="159" t="e">
        <f t="shared" si="7"/>
        <v>#REF!</v>
      </c>
      <c r="F63" s="159" t="e">
        <f t="shared" si="7"/>
        <v>#REF!</v>
      </c>
      <c r="G63" s="159" t="e">
        <f t="shared" si="7"/>
        <v>#REF!</v>
      </c>
      <c r="H63" s="159" t="e">
        <f t="shared" si="7"/>
        <v>#REF!</v>
      </c>
      <c r="I63" s="159" t="e">
        <f t="shared" si="7"/>
        <v>#REF!</v>
      </c>
      <c r="J63" s="159" t="e">
        <f t="shared" si="7"/>
        <v>#REF!</v>
      </c>
      <c r="K63" s="159" t="e">
        <f t="shared" si="7"/>
        <v>#REF!</v>
      </c>
      <c r="L63" s="159" t="e">
        <f t="shared" si="7"/>
        <v>#REF!</v>
      </c>
      <c r="M63" s="159" t="e">
        <f t="shared" si="7"/>
        <v>#REF!</v>
      </c>
      <c r="N63" s="159" t="e">
        <f t="shared" si="7"/>
        <v>#REF!</v>
      </c>
    </row>
    <row r="64" spans="1:26" ht="14.25" customHeight="1">
      <c r="A64" s="34"/>
      <c r="B64" s="7"/>
      <c r="C64" s="44"/>
      <c r="D64" s="44"/>
      <c r="E64" s="44"/>
      <c r="F64" s="44"/>
      <c r="G64" s="44"/>
      <c r="H64" s="44"/>
      <c r="I64" s="44"/>
      <c r="J64" s="44"/>
      <c r="K64" s="44"/>
      <c r="L64" s="44"/>
      <c r="M64" s="44"/>
      <c r="N64" s="44"/>
    </row>
    <row r="65" spans="1:26" ht="39.75" customHeight="1">
      <c r="A65" s="144" t="s">
        <v>243</v>
      </c>
      <c r="B65" s="145"/>
      <c r="C65" s="146"/>
      <c r="D65" s="146"/>
      <c r="E65" s="146"/>
      <c r="F65" s="146"/>
      <c r="G65" s="146"/>
      <c r="H65" s="146"/>
      <c r="I65" s="146"/>
      <c r="J65" s="146"/>
      <c r="K65" s="146"/>
      <c r="L65" s="146"/>
      <c r="M65" s="146"/>
      <c r="N65" s="146"/>
      <c r="O65" s="147"/>
      <c r="P65" s="147"/>
      <c r="Q65" s="147"/>
      <c r="R65" s="147"/>
      <c r="S65" s="147"/>
      <c r="T65" s="147"/>
      <c r="U65" s="147"/>
      <c r="V65" s="147"/>
      <c r="W65" s="147"/>
      <c r="X65" s="147"/>
      <c r="Y65" s="147"/>
      <c r="Z65" s="147"/>
    </row>
    <row r="66" spans="1:26" ht="14.25" customHeight="1">
      <c r="A66" s="34" t="s">
        <v>244</v>
      </c>
      <c r="B66" s="7"/>
      <c r="C66" s="44"/>
      <c r="D66" s="44"/>
      <c r="E66" s="44"/>
      <c r="F66" s="44"/>
      <c r="G66" s="44"/>
      <c r="H66" s="44"/>
      <c r="I66" s="44"/>
      <c r="J66" s="44"/>
      <c r="K66" s="44"/>
      <c r="L66" s="44"/>
      <c r="M66" s="44"/>
      <c r="N66" s="44"/>
    </row>
    <row r="67" spans="1:26" ht="14.25" customHeight="1">
      <c r="A67" s="34" t="s">
        <v>245</v>
      </c>
      <c r="B67" s="7"/>
      <c r="C67" s="44"/>
      <c r="D67" s="44"/>
      <c r="E67" s="44"/>
      <c r="F67" s="44"/>
      <c r="G67" s="44"/>
      <c r="H67" s="44"/>
      <c r="I67" s="44"/>
      <c r="J67" s="44"/>
      <c r="K67" s="44"/>
      <c r="L67" s="44"/>
      <c r="M67" s="44"/>
      <c r="N67" s="44"/>
    </row>
    <row r="68" spans="1:26" ht="14.25" customHeight="1">
      <c r="A68" s="34" t="s">
        <v>246</v>
      </c>
      <c r="B68" s="7"/>
      <c r="C68" s="44"/>
      <c r="D68" s="44"/>
      <c r="E68" s="44"/>
      <c r="F68" s="44"/>
      <c r="G68" s="44"/>
      <c r="H68" s="44"/>
      <c r="I68" s="44"/>
      <c r="J68" s="44"/>
      <c r="K68" s="44"/>
      <c r="L68" s="44"/>
      <c r="M68" s="44"/>
      <c r="N68" s="44"/>
    </row>
    <row r="69" spans="1:26" ht="14.25" customHeight="1">
      <c r="A69" s="34"/>
      <c r="B69" s="7"/>
      <c r="C69" s="44"/>
      <c r="D69" s="44"/>
      <c r="E69" s="44"/>
      <c r="F69" s="44"/>
      <c r="G69" s="44"/>
      <c r="H69" s="44"/>
      <c r="I69" s="44"/>
      <c r="J69" s="44"/>
      <c r="K69" s="44"/>
      <c r="L69" s="44"/>
      <c r="M69" s="44"/>
      <c r="N69" s="44"/>
    </row>
    <row r="70" spans="1:26" ht="14.25" customHeight="1"/>
    <row r="71" spans="1:26" ht="14.25" customHeight="1"/>
    <row r="72" spans="1:26" ht="14.25" customHeight="1"/>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Samuel Prince</cp:lastModifiedBy>
  <cp:lastPrinted>2021-06-25T00:15:42Z</cp:lastPrinted>
  <dcterms:created xsi:type="dcterms:W3CDTF">2019-05-26T11:59:56Z</dcterms:created>
  <dcterms:modified xsi:type="dcterms:W3CDTF">2021-06-28T01:38:21Z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