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_ga\Downloads\"/>
    </mc:Choice>
  </mc:AlternateContent>
  <xr:revisionPtr revIDLastSave="0" documentId="8_{03C5E6B7-6F08-4B34-BAF2-50AA23BFCD67}" xr6:coauthVersionLast="36" xr6:coauthVersionMax="36" xr10:uidLastSave="{00000000-0000-0000-0000-000000000000}"/>
  <bookViews>
    <workbookView xWindow="0" yWindow="0" windowWidth="23040" windowHeight="8196" activeTab="1" xr2:uid="{28C752A8-5B40-4CCD-8E1A-17652CFA79D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9" i="2"/>
  <c r="I5" i="2"/>
  <c r="I8" i="2"/>
  <c r="I4" i="2"/>
  <c r="I7" i="2"/>
  <c r="I3" i="2"/>
  <c r="I6" i="2"/>
  <c r="I2" i="2"/>
  <c r="I14" i="2"/>
  <c r="C22" i="1"/>
  <c r="C21" i="1"/>
  <c r="C20" i="1"/>
  <c r="C19" i="1"/>
  <c r="C18" i="1"/>
  <c r="C15" i="1"/>
  <c r="C14" i="1"/>
  <c r="C13" i="1"/>
  <c r="C12" i="1"/>
  <c r="D7" i="1"/>
  <c r="D11" i="1"/>
</calcChain>
</file>

<file path=xl/sharedStrings.xml><?xml version="1.0" encoding="utf-8"?>
<sst xmlns="http://schemas.openxmlformats.org/spreadsheetml/2006/main" count="89" uniqueCount="45">
  <si>
    <t>kwh</t>
  </si>
  <si>
    <t>kg</t>
  </si>
  <si>
    <t>NCA</t>
  </si>
  <si>
    <t>MNC622</t>
  </si>
  <si>
    <t>MNC811</t>
  </si>
  <si>
    <t>LFP</t>
  </si>
  <si>
    <t>PLIB</t>
  </si>
  <si>
    <t>index</t>
  </si>
  <si>
    <t>amount</t>
  </si>
  <si>
    <t>unit</t>
  </si>
  <si>
    <t>reference product</t>
  </si>
  <si>
    <t>name</t>
  </si>
  <si>
    <t>location</t>
  </si>
  <si>
    <t>database</t>
  </si>
  <si>
    <t>EF v3.0 | climate change | global warming potential (GWP100)</t>
  </si>
  <si>
    <t>EF v3.0 | material resources: metals/minerals | abiotic depletion potential (ADP): elements (ultimate reserves)</t>
  </si>
  <si>
    <t>EF v3.0 | acidification | accumulated exceedance (AE)</t>
  </si>
  <si>
    <t>EF v3.0 | water use | user deprivation potential (deprivation-weighted water consumption)</t>
  </si>
  <si>
    <t>battery cell, Li-ion, NCA | battery cell production, Li-ion, NCA | RoW | kilogram | Battery1_SSP2-Base_2021</t>
  </si>
  <si>
    <t>kilogram</t>
  </si>
  <si>
    <t>battery cell, Li-ion, NCA</t>
  </si>
  <si>
    <t>battery cell production, Li-ion, NCA</t>
  </si>
  <si>
    <t>RoW</t>
  </si>
  <si>
    <t>Battery1_SSP2-Base_2021</t>
  </si>
  <si>
    <t>battery cell, Li-ion, NMC-622 | battery cell production, NMC-622 | GLO | kilogram | Battery1_SSP2-Base_2021</t>
  </si>
  <si>
    <t>battery cell, Li-ion, NMC-622</t>
  </si>
  <si>
    <t>battery cell production, NMC-622</t>
  </si>
  <si>
    <t>GLO</t>
  </si>
  <si>
    <t>battery cell, Li-ion, NMC811 | battery cell production, Li-ion, NMC811 | RoW | kilogram | Battery1_SSP2-Base_2021</t>
  </si>
  <si>
    <t>battery cell, Li-ion, NMC811</t>
  </si>
  <si>
    <t>battery cell production, Li-ion, NMC811</t>
  </si>
  <si>
    <t>battery cell, Li-ion, LFP | battery cell production, Li-ion, LFP | RoW | kilogram | Battery1_SSP2-Base_2021</t>
  </si>
  <si>
    <t>battery cell, Li-ion, LFP</t>
  </si>
  <si>
    <t>battery cell production, Li-ion, LFP</t>
  </si>
  <si>
    <t>battery cell, Li-ion, NCA | battery cell production, Li-ion, NCA | RoW | kilogram | Battery1_SSP2-RCP26_2040</t>
  </si>
  <si>
    <t>Battery1_SSP2-RCP26_2040</t>
  </si>
  <si>
    <t>battery cell, Li-ion, NMC-622 | battery cell production, NMC-622 | GLO | kilogram | Battery1_SSP2-RCP26_2040</t>
  </si>
  <si>
    <t>battery cell, Li-ion, NMC811 | battery cell production, Li-ion, NMC811 | RoW | kilogram | Battery1_SSP2-RCP26_2040</t>
  </si>
  <si>
    <t>battery cell, Li-ion, LFP | battery cell production, Li-ion, LFP | RoW | kilogram | Battery1_SSP2-RCP26_2040</t>
  </si>
  <si>
    <t>battery cell, PLIB | battery cell production, PLIB | GLO | kilogram | Battery1_SSP2-RCP26_2040</t>
  </si>
  <si>
    <t>battery cell, PLIB</t>
  </si>
  <si>
    <t>battery cell production, PLIB</t>
  </si>
  <si>
    <t>NMC-622</t>
  </si>
  <si>
    <t>NMC811</t>
  </si>
  <si>
    <t>NMC-811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</si>
</sst>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Sheet2!$B$2:$B$10</c:f>
              <c:strCache>
                <c:ptCount val="9"/>
                <c:pt idx="0">
                  <c:v>LFP</c:v>
                </c:pt>
                <c:pt idx="1">
                  <c:v>NMC-622</c:v>
                </c:pt>
                <c:pt idx="2">
                  <c:v>NMC-811</c:v>
                </c:pt>
                <c:pt idx="3">
                  <c:v>NCA</c:v>
                </c:pt>
                <c:pt idx="4">
                  <c:v>LFP</c:v>
                </c:pt>
                <c:pt idx="5">
                  <c:v>NMC-622</c:v>
                </c:pt>
                <c:pt idx="6">
                  <c:v>NMC811</c:v>
                </c:pt>
                <c:pt idx="7">
                  <c:v>NCA</c:v>
                </c:pt>
                <c:pt idx="8">
                  <c:v>PLIB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8-422E-85D0-2158BB1A41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8-422E-85D0-2158BB1A41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8-422E-85D0-2158BB1A41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08-422E-85D0-2158BB1A41B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08-422E-85D0-2158BB1A41B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08-422E-85D0-2158BB1A41B8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08-422E-85D0-2158BB1A41B8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D08-422E-85D0-2158BB1A41B8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D08-422E-85D0-2158BB1A41B8}"/>
              </c:ext>
            </c:extLst>
          </c:dPt>
          <c:cat>
            <c:strRef>
              <c:f>Sheet2!$B$2:$B$10</c:f>
              <c:strCache>
                <c:ptCount val="9"/>
                <c:pt idx="0">
                  <c:v>LFP</c:v>
                </c:pt>
                <c:pt idx="1">
                  <c:v>NMC-622</c:v>
                </c:pt>
                <c:pt idx="2">
                  <c:v>NMC-811</c:v>
                </c:pt>
                <c:pt idx="3">
                  <c:v>NCA</c:v>
                </c:pt>
                <c:pt idx="4">
                  <c:v>LFP</c:v>
                </c:pt>
                <c:pt idx="5">
                  <c:v>NMC-622</c:v>
                </c:pt>
                <c:pt idx="6">
                  <c:v>NMC811</c:v>
                </c:pt>
                <c:pt idx="7">
                  <c:v>NCA</c:v>
                </c:pt>
                <c:pt idx="8">
                  <c:v>PLIB</c:v>
                </c:pt>
              </c:strCache>
            </c:strRef>
          </c:cat>
          <c:val>
            <c:numRef>
              <c:f>Sheet2!$I$2:$I$10</c:f>
              <c:numCache>
                <c:formatCode>General</c:formatCode>
                <c:ptCount val="9"/>
                <c:pt idx="0">
                  <c:v>4.0443787195755201</c:v>
                </c:pt>
                <c:pt idx="1">
                  <c:v>7.0067381284858801</c:v>
                </c:pt>
                <c:pt idx="2">
                  <c:v>3.0291060349394301</c:v>
                </c:pt>
                <c:pt idx="3">
                  <c:v>3.0660248170134001</c:v>
                </c:pt>
                <c:pt idx="4">
                  <c:v>2.5865364347842799</c:v>
                </c:pt>
                <c:pt idx="5">
                  <c:v>5.9467899922825804</c:v>
                </c:pt>
                <c:pt idx="6">
                  <c:v>40.6899221321993</c:v>
                </c:pt>
                <c:pt idx="7">
                  <c:v>72.019817619780099</c:v>
                </c:pt>
                <c:pt idx="8">
                  <c:v>63.189806901124605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08-422E-85D0-2158BB1A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CO2 Eq.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Sheet2!$B$2:$B$10</c:f>
              <c:strCache>
                <c:ptCount val="9"/>
                <c:pt idx="0">
                  <c:v>LFP</c:v>
                </c:pt>
                <c:pt idx="1">
                  <c:v>NMC-622</c:v>
                </c:pt>
                <c:pt idx="2">
                  <c:v>NMC-811</c:v>
                </c:pt>
                <c:pt idx="3">
                  <c:v>NCA</c:v>
                </c:pt>
                <c:pt idx="4">
                  <c:v>LFP</c:v>
                </c:pt>
                <c:pt idx="5">
                  <c:v>NMC-622</c:v>
                </c:pt>
                <c:pt idx="6">
                  <c:v>NMC811</c:v>
                </c:pt>
                <c:pt idx="7">
                  <c:v>NCA</c:v>
                </c:pt>
                <c:pt idx="8">
                  <c:v>PLIB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Sheet2!$B$2:$B$10</c:f>
              <c:strCache>
                <c:ptCount val="9"/>
                <c:pt idx="0">
                  <c:v>LFP</c:v>
                </c:pt>
                <c:pt idx="1">
                  <c:v>NMC-622</c:v>
                </c:pt>
                <c:pt idx="2">
                  <c:v>NMC-811</c:v>
                </c:pt>
                <c:pt idx="3">
                  <c:v>NCA</c:v>
                </c:pt>
                <c:pt idx="4">
                  <c:v>LFP</c:v>
                </c:pt>
                <c:pt idx="5">
                  <c:v>NMC-622</c:v>
                </c:pt>
                <c:pt idx="6">
                  <c:v>NMC811</c:v>
                </c:pt>
                <c:pt idx="7">
                  <c:v>NCA</c:v>
                </c:pt>
                <c:pt idx="8">
                  <c:v>PLIB</c:v>
                </c:pt>
              </c:strCache>
            </c:strRef>
          </c:cat>
          <c:val>
            <c:numRef>
              <c:f>Sheet2!$J$2:$J$10</c:f>
              <c:numCache>
                <c:formatCode>General</c:formatCode>
                <c:ptCount val="9"/>
                <c:pt idx="0">
                  <c:v>600662.48458027595</c:v>
                </c:pt>
                <c:pt idx="1">
                  <c:v>861536.27377752296</c:v>
                </c:pt>
                <c:pt idx="2">
                  <c:v>424633.78993052198</c:v>
                </c:pt>
                <c:pt idx="3">
                  <c:v>440689.33943221997</c:v>
                </c:pt>
                <c:pt idx="4">
                  <c:v>516652.99840200698</c:v>
                </c:pt>
                <c:pt idx="5">
                  <c:v>915218.74755747395</c:v>
                </c:pt>
                <c:pt idx="6">
                  <c:v>7675467.1644543596</c:v>
                </c:pt>
                <c:pt idx="7">
                  <c:v>14039469.730374301</c:v>
                </c:pt>
                <c:pt idx="8">
                  <c:v>10683256.2945923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E7-4288-8366-CE2CBDDA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6432"/>
        <c:axId val="65697616"/>
      </c:barChart>
      <c:catAx>
        <c:axId val="653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7616"/>
        <c:crosses val="autoZero"/>
        <c:auto val="1"/>
        <c:lblAlgn val="ctr"/>
        <c:lblOffset val="100"/>
        <c:noMultiLvlLbl val="0"/>
      </c:catAx>
      <c:valAx>
        <c:axId val="6569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CO2 Eq.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3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6598920</xdr:colOff>
      <xdr:row>16</xdr:row>
      <xdr:rowOff>167640</xdr:rowOff>
    </xdr:from>
    <xdr:to>
      <xdr:col>6</xdr:col>
      <xdr:colOff>388620</xdr:colOff>
      <xdr:row>35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73BDB-763D-494F-9859-040380BA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21</xdr:col>
      <xdr:colOff>76200</xdr:colOff>
      <xdr:row>31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7E7B8-0FB2-46E0-8A89-FFAD8232E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ery_Impact%20factors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LFP, Base 2021</v>
          </cell>
          <cell r="I2">
            <v>8.9196290781490699</v>
          </cell>
        </row>
        <row r="3">
          <cell r="B3" t="str">
            <v>LFP, RCP26 2040</v>
          </cell>
          <cell r="I3">
            <v>6.6417344822733204</v>
          </cell>
        </row>
        <row r="4">
          <cell r="B4" t="str">
            <v>NMC-622, Base 2021</v>
          </cell>
          <cell r="I4">
            <v>16.9901506510326</v>
          </cell>
        </row>
        <row r="5">
          <cell r="B5" t="str">
            <v>NMC-622, RCP26 2040</v>
          </cell>
          <cell r="I5">
            <v>13.589556655124699</v>
          </cell>
        </row>
        <row r="6">
          <cell r="B6" t="str">
            <v>NMC811, Base 2021</v>
          </cell>
          <cell r="I6">
            <v>14.8547714002587</v>
          </cell>
        </row>
        <row r="7">
          <cell r="B7" t="str">
            <v>NMC811, RCP26 2040</v>
          </cell>
          <cell r="I7">
            <v>10.971940527084101</v>
          </cell>
        </row>
        <row r="8">
          <cell r="B8" t="str">
            <v>NCA, Base 2021</v>
          </cell>
          <cell r="I8">
            <v>15.872757926120601</v>
          </cell>
        </row>
        <row r="9">
          <cell r="B9" t="str">
            <v>NCA,RCP26 2040</v>
          </cell>
          <cell r="I9">
            <v>11.821464509983</v>
          </cell>
        </row>
        <row r="10">
          <cell r="B10" t="str">
            <v>PLIB, Base 2021</v>
          </cell>
          <cell r="I10">
            <v>9.2850542206827207</v>
          </cell>
        </row>
        <row r="11">
          <cell r="B11" t="str">
            <v>PLIB, RCP26 2040</v>
          </cell>
          <cell r="I11">
            <v>7.4051712020256497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343C-92CC-40CA-86FD-DECC9084F718}">
  <dimension ref="B7:F22"/>
  <sheetViews>
    <sheetView workbookViewId="0">
      <selection activeCell="L21" sqref="L21"/>
    </sheetView>
  </sheetViews>
  <sheetFormatPr defaultRowHeight="14.4" x14ac:dyDescent="0.3"/>
  <cols>
    <col min="5" max="5" width="12" bestFit="1" customWidth="1"/>
  </cols>
  <sheetData>
    <row r="7" spans="2:6" x14ac:dyDescent="0.3">
      <c r="D7">
        <f>10^6</f>
        <v>1000000</v>
      </c>
    </row>
    <row r="10" spans="2:6" x14ac:dyDescent="0.3">
      <c r="C10" t="s">
        <v>0</v>
      </c>
      <c r="D10">
        <v>1</v>
      </c>
      <c r="E10">
        <v>4</v>
      </c>
      <c r="F10" t="s">
        <v>1</v>
      </c>
    </row>
    <row r="11" spans="2:6" x14ac:dyDescent="0.3">
      <c r="C11" t="s">
        <v>0</v>
      </c>
      <c r="D11">
        <f>D10/E10</f>
        <v>0.25</v>
      </c>
      <c r="E11">
        <v>1</v>
      </c>
      <c r="F11" t="s">
        <v>1</v>
      </c>
    </row>
    <row r="12" spans="2:6" x14ac:dyDescent="0.3">
      <c r="B12" t="s">
        <v>2</v>
      </c>
      <c r="C12">
        <f>63.7*(10^6)</f>
        <v>63700000</v>
      </c>
      <c r="E12">
        <v>254800000</v>
      </c>
      <c r="F12" t="s">
        <v>1</v>
      </c>
    </row>
    <row r="13" spans="2:6" x14ac:dyDescent="0.3">
      <c r="B13" t="s">
        <v>3</v>
      </c>
      <c r="C13">
        <f>103.1*(10^6)</f>
        <v>103100000</v>
      </c>
      <c r="E13">
        <v>412400000</v>
      </c>
    </row>
    <row r="14" spans="2:6" x14ac:dyDescent="0.3">
      <c r="B14" t="s">
        <v>4</v>
      </c>
      <c r="C14">
        <f>51.6*(10^6)</f>
        <v>51600000</v>
      </c>
      <c r="E14">
        <v>206400000</v>
      </c>
    </row>
    <row r="15" spans="2:6" x14ac:dyDescent="0.3">
      <c r="B15" t="s">
        <v>5</v>
      </c>
      <c r="C15">
        <f>84.9*(10^6)</f>
        <v>84900000</v>
      </c>
      <c r="E15">
        <v>339600000</v>
      </c>
    </row>
    <row r="16" spans="2:6" x14ac:dyDescent="0.3">
      <c r="B16" t="s">
        <v>6</v>
      </c>
    </row>
    <row r="18" spans="2:5" x14ac:dyDescent="0.3">
      <c r="B18" t="s">
        <v>2</v>
      </c>
      <c r="C18">
        <f>54.7*(10^6)</f>
        <v>54700000</v>
      </c>
      <c r="E18">
        <v>218800000</v>
      </c>
    </row>
    <row r="19" spans="2:5" x14ac:dyDescent="0.3">
      <c r="B19" t="s">
        <v>3</v>
      </c>
      <c r="C19">
        <f>109.4*(10^6)</f>
        <v>109400000</v>
      </c>
      <c r="E19">
        <v>437600000</v>
      </c>
    </row>
    <row r="20" spans="2:5" x14ac:dyDescent="0.3">
      <c r="B20" t="s">
        <v>4</v>
      </c>
      <c r="C20">
        <f>1641*(10^6)</f>
        <v>1641000000</v>
      </c>
      <c r="E20">
        <v>6564000000</v>
      </c>
    </row>
    <row r="21" spans="2:5" x14ac:dyDescent="0.3">
      <c r="B21" t="s">
        <v>5</v>
      </c>
      <c r="C21">
        <f>1531.6*(10^6)</f>
        <v>1531600000</v>
      </c>
      <c r="E21">
        <v>6126400000</v>
      </c>
    </row>
    <row r="22" spans="2:5" x14ac:dyDescent="0.3">
      <c r="B22" t="s">
        <v>6</v>
      </c>
      <c r="C22">
        <f>2133.3*(10^6)</f>
        <v>2133300000.0000002</v>
      </c>
      <c r="E22">
        <v>8533200000.000001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1CA4-1828-4109-AF00-0834DD84F7F0}">
  <dimension ref="A1:L14"/>
  <sheetViews>
    <sheetView tabSelected="1" workbookViewId="0">
      <selection activeCell="A18" sqref="A18"/>
    </sheetView>
  </sheetViews>
  <sheetFormatPr defaultRowHeight="14.4" x14ac:dyDescent="0.3"/>
  <cols>
    <col min="1" max="1" width="98.5546875" bestFit="1" customWidth="1"/>
    <col min="2" max="2" width="19.5546875" bestFit="1" customWidth="1"/>
    <col min="3" max="3" width="18.6640625" customWidth="1"/>
    <col min="9" max="9" width="18" customWidth="1"/>
  </cols>
  <sheetData>
    <row r="1" spans="1:12" x14ac:dyDescent="0.3">
      <c r="A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">
      <c r="A2" t="s">
        <v>18</v>
      </c>
      <c r="B2" t="s">
        <v>5</v>
      </c>
      <c r="C2">
        <v>254800000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f>4044378719.57552/(10^9)</f>
        <v>4.0443787195755201</v>
      </c>
      <c r="J2">
        <v>600662.48458027595</v>
      </c>
      <c r="K2">
        <v>64883521.224085197</v>
      </c>
      <c r="L2">
        <v>11812836013.4147</v>
      </c>
    </row>
    <row r="3" spans="1:12" s="1" customFormat="1" x14ac:dyDescent="0.3">
      <c r="A3" s="1" t="s">
        <v>24</v>
      </c>
      <c r="B3" t="s">
        <v>42</v>
      </c>
      <c r="C3" s="1">
        <v>412400000</v>
      </c>
      <c r="D3" s="1" t="s">
        <v>19</v>
      </c>
      <c r="E3" s="1" t="s">
        <v>25</v>
      </c>
      <c r="F3" s="1" t="s">
        <v>26</v>
      </c>
      <c r="G3" s="1" t="s">
        <v>27</v>
      </c>
      <c r="H3" s="1" t="s">
        <v>23</v>
      </c>
      <c r="I3">
        <f>7006738128.48588/(10^9)</f>
        <v>7.0067381284858801</v>
      </c>
      <c r="J3" s="1">
        <v>861536.27377752296</v>
      </c>
      <c r="K3" s="1">
        <v>86745577.221699506</v>
      </c>
      <c r="L3" s="1">
        <v>11985966849.041401</v>
      </c>
    </row>
    <row r="4" spans="1:12" x14ac:dyDescent="0.3">
      <c r="A4" t="s">
        <v>31</v>
      </c>
      <c r="B4" t="s">
        <v>44</v>
      </c>
      <c r="C4">
        <v>339600000</v>
      </c>
      <c r="D4" t="s">
        <v>19</v>
      </c>
      <c r="E4" t="s">
        <v>32</v>
      </c>
      <c r="F4" t="s">
        <v>33</v>
      </c>
      <c r="G4" t="s">
        <v>22</v>
      </c>
      <c r="H4" t="s">
        <v>23</v>
      </c>
      <c r="I4">
        <f>3029106034.93943/(10^9)</f>
        <v>3.0291060349394301</v>
      </c>
      <c r="J4">
        <v>424633.78993052198</v>
      </c>
      <c r="K4">
        <v>86206172.752187699</v>
      </c>
      <c r="L4">
        <v>1468620450.7530999</v>
      </c>
    </row>
    <row r="5" spans="1:12" s="1" customFormat="1" x14ac:dyDescent="0.3">
      <c r="A5" s="1" t="s">
        <v>28</v>
      </c>
      <c r="B5" t="s">
        <v>2</v>
      </c>
      <c r="C5" s="1">
        <v>206400000</v>
      </c>
      <c r="D5" s="1" t="s">
        <v>19</v>
      </c>
      <c r="E5" s="1" t="s">
        <v>29</v>
      </c>
      <c r="F5" s="1" t="s">
        <v>30</v>
      </c>
      <c r="G5" s="1" t="s">
        <v>22</v>
      </c>
      <c r="H5" s="1" t="s">
        <v>23</v>
      </c>
      <c r="I5">
        <f>3066024817.0134/(10^9)</f>
        <v>3.0660248170134001</v>
      </c>
      <c r="J5" s="1">
        <v>440689.33943221997</v>
      </c>
      <c r="K5" s="1">
        <v>49675636.463891201</v>
      </c>
      <c r="L5" s="1">
        <v>8132823837.1246901</v>
      </c>
    </row>
    <row r="6" spans="1:12" x14ac:dyDescent="0.3">
      <c r="A6" t="s">
        <v>34</v>
      </c>
      <c r="B6" t="s">
        <v>5</v>
      </c>
      <c r="C6">
        <v>218800000</v>
      </c>
      <c r="D6" t="s">
        <v>19</v>
      </c>
      <c r="E6" t="s">
        <v>20</v>
      </c>
      <c r="F6" t="s">
        <v>21</v>
      </c>
      <c r="G6" t="s">
        <v>22</v>
      </c>
      <c r="H6" t="s">
        <v>35</v>
      </c>
      <c r="I6">
        <f>2586536434.78428/(10^9)</f>
        <v>2.5865364347842799</v>
      </c>
      <c r="J6">
        <v>516652.99840200698</v>
      </c>
      <c r="K6">
        <v>49780158.3644967</v>
      </c>
      <c r="L6">
        <v>10062918876.5191</v>
      </c>
    </row>
    <row r="7" spans="1:12" s="1" customFormat="1" x14ac:dyDescent="0.3">
      <c r="A7" s="1" t="s">
        <v>36</v>
      </c>
      <c r="B7" t="s">
        <v>42</v>
      </c>
      <c r="C7" s="1">
        <v>437600000</v>
      </c>
      <c r="D7" s="1" t="s">
        <v>19</v>
      </c>
      <c r="E7" s="1" t="s">
        <v>25</v>
      </c>
      <c r="F7" s="1" t="s">
        <v>26</v>
      </c>
      <c r="G7" s="1" t="s">
        <v>27</v>
      </c>
      <c r="H7" s="1" t="s">
        <v>35</v>
      </c>
      <c r="I7">
        <f>5946789992.28258/(10^9)</f>
        <v>5.9467899922825804</v>
      </c>
      <c r="J7" s="1">
        <v>915218.74755747395</v>
      </c>
      <c r="K7" s="1">
        <v>83235172.854374096</v>
      </c>
      <c r="L7" s="1">
        <v>12613880050.353399</v>
      </c>
    </row>
    <row r="8" spans="1:12" x14ac:dyDescent="0.3">
      <c r="A8" t="s">
        <v>38</v>
      </c>
      <c r="B8" t="s">
        <v>43</v>
      </c>
      <c r="C8">
        <v>6126400000</v>
      </c>
      <c r="D8" t="s">
        <v>19</v>
      </c>
      <c r="E8" t="s">
        <v>32</v>
      </c>
      <c r="F8" t="s">
        <v>33</v>
      </c>
      <c r="G8" t="s">
        <v>22</v>
      </c>
      <c r="H8" t="s">
        <v>35</v>
      </c>
      <c r="I8">
        <f>40689922132.1993/(10^9)</f>
        <v>40.6899221321993</v>
      </c>
      <c r="J8">
        <v>7675467.1644543596</v>
      </c>
      <c r="K8">
        <v>1471591344.2334599</v>
      </c>
      <c r="L8">
        <v>25290370717.952202</v>
      </c>
    </row>
    <row r="9" spans="1:12" x14ac:dyDescent="0.3">
      <c r="A9" t="s">
        <v>37</v>
      </c>
      <c r="B9" t="s">
        <v>2</v>
      </c>
      <c r="C9">
        <v>6564000000</v>
      </c>
      <c r="D9" t="s">
        <v>19</v>
      </c>
      <c r="E9" t="s">
        <v>29</v>
      </c>
      <c r="F9" t="s">
        <v>30</v>
      </c>
      <c r="G9" t="s">
        <v>22</v>
      </c>
      <c r="H9" t="s">
        <v>35</v>
      </c>
      <c r="I9">
        <f>72019817619.7801/(10^9)</f>
        <v>72.019817619780099</v>
      </c>
      <c r="J9">
        <v>14039469.730374301</v>
      </c>
      <c r="K9">
        <v>1408306289.0329499</v>
      </c>
      <c r="L9">
        <v>256372280539.35699</v>
      </c>
    </row>
    <row r="10" spans="1:12" x14ac:dyDescent="0.3">
      <c r="A10" t="s">
        <v>39</v>
      </c>
      <c r="B10" t="s">
        <v>6</v>
      </c>
      <c r="C10">
        <v>8533200000</v>
      </c>
      <c r="D10" t="s">
        <v>19</v>
      </c>
      <c r="E10" t="s">
        <v>40</v>
      </c>
      <c r="F10" t="s">
        <v>41</v>
      </c>
      <c r="G10" t="s">
        <v>27</v>
      </c>
      <c r="H10" t="s">
        <v>35</v>
      </c>
      <c r="I10">
        <f>63189806901.1246/(10^9)</f>
        <v>63.189806901124605</v>
      </c>
      <c r="J10">
        <v>10683256.2945923</v>
      </c>
      <c r="K10">
        <v>2057211366.8310201</v>
      </c>
      <c r="L10">
        <v>33079835651.826801</v>
      </c>
    </row>
    <row r="14" spans="1:12" x14ac:dyDescent="0.3">
      <c r="I14">
        <f>10^9</f>
        <v>1000000000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Pragada, Gandhi</dc:creator>
  <cp:lastModifiedBy>Pragada, Gandhi</cp:lastModifiedBy>
  <dcterms:created xsi:type="dcterms:W3CDTF">2023-10-13T07:44:42Z</dcterms:created>
  <dcterms:modified xsi:type="dcterms:W3CDTF">2023-10-13T08:58:29Z</dcterms:modified>
</cp:coreProperties>
</file>