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salfati/Documents/Ora Living/Financial Model/ora-va-step1/Assets/"/>
    </mc:Choice>
  </mc:AlternateContent>
  <xr:revisionPtr revIDLastSave="0" documentId="8_{A0B20598-3DBD-DF4A-8DE3-3C55E26A5C11}" xr6:coauthVersionLast="47" xr6:coauthVersionMax="47" xr10:uidLastSave="{00000000-0000-0000-0000-000000000000}"/>
  <bookViews>
    <workbookView xWindow="0" yWindow="780" windowWidth="29040" windowHeight="15720" xr2:uid="{EA78FC80-8051-489E-A4BB-DCFECEC181A6}"/>
  </bookViews>
  <sheets>
    <sheet name="Pricing-Net Revenu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5" l="1"/>
  <c r="G36" i="5" l="1"/>
  <c r="I36" i="5" s="1"/>
  <c r="G35" i="5"/>
  <c r="I35" i="5" s="1"/>
  <c r="G26" i="5"/>
  <c r="G34" i="5"/>
  <c r="G33" i="5"/>
  <c r="G25" i="5"/>
  <c r="G24" i="5"/>
  <c r="G23" i="5"/>
  <c r="G18" i="5"/>
  <c r="G17" i="5"/>
  <c r="G16" i="5"/>
  <c r="G14" i="5"/>
  <c r="G13" i="5"/>
  <c r="I34" i="5" l="1"/>
  <c r="I33" i="5"/>
  <c r="I37" i="5" s="1"/>
  <c r="I26" i="5"/>
  <c r="I18" i="5"/>
  <c r="I17" i="5"/>
  <c r="G15" i="5"/>
  <c r="I23" i="5" l="1"/>
  <c r="I24" i="5"/>
  <c r="I25" i="5"/>
  <c r="I27" i="5" l="1"/>
  <c r="I16" i="5"/>
  <c r="I15" i="5"/>
  <c r="I14" i="5"/>
  <c r="I13" i="5"/>
  <c r="I19" i="5" s="1"/>
  <c r="I29" i="5" l="1"/>
  <c r="I39" i="5"/>
</calcChain>
</file>

<file path=xl/sharedStrings.xml><?xml version="1.0" encoding="utf-8"?>
<sst xmlns="http://schemas.openxmlformats.org/spreadsheetml/2006/main" count="64" uniqueCount="61">
  <si>
    <t>Reimbursement Revenue</t>
  </si>
  <si>
    <t xml:space="preserve">The information in this analysis is designed for estimating the potential financial outcomes from using RPM.  </t>
  </si>
  <si>
    <t>Actual reimbursement eligibility and results may vary.  Consult your CMS billing expert for appropriate guidance.</t>
  </si>
  <si>
    <t xml:space="preserve">There may be additional financial gains and value achieved from using RPM that is not shown in this analysis, including: </t>
  </si>
  <si>
    <t>Savings from avoidable ER visits, hopitalizations, and procedures</t>
  </si>
  <si>
    <t>Savings from earlier discharge from hospital or post-acute care facility</t>
  </si>
  <si>
    <t xml:space="preserve">Improved revenue retention and reduced penalties from improved performance on quality metrics:  30-day readmissions, HEDIS measures, etc.   </t>
  </si>
  <si>
    <t>Reduced utilization of hospital (beds) and clinic office resources, potentially freeing up these resources for more profitable utilization</t>
  </si>
  <si>
    <t>Confidential - for use by authorized CareSimple recipients only</t>
  </si>
  <si>
    <t>Description (CMS code)</t>
  </si>
  <si>
    <t>Quantity</t>
  </si>
  <si>
    <t>Total</t>
  </si>
  <si>
    <t>Billable events</t>
  </si>
  <si>
    <t>Reimbursement</t>
  </si>
  <si>
    <t>Total Reimbursement Revenue</t>
  </si>
  <si>
    <t>Total Cost</t>
  </si>
  <si>
    <t>Better retention of existing patients and attraction of new patients.</t>
  </si>
  <si>
    <t>Improved staff and clinic efficiency, due to reduced variability from exacerbation events, and more proactive patient care management.</t>
  </si>
  <si>
    <t>Cost</t>
  </si>
  <si>
    <t xml:space="preserve"> Cellular-connected patient monitoring device 
(BP, scale, glucometer, or pulse oximeter)</t>
  </si>
  <si>
    <t>Notes about CareSimple costs</t>
  </si>
  <si>
    <t>DB supplies for glucometer (test strips, lancets) have an additional cost</t>
  </si>
  <si>
    <t xml:space="preserve">RPM Business Case - Reimbursement  </t>
  </si>
  <si>
    <t>for:</t>
  </si>
  <si>
    <t>Patient quantity - RPM only</t>
  </si>
  <si>
    <t>Patient quantity - CCM only</t>
  </si>
  <si>
    <t>Patient quantity - RPM+CCM</t>
  </si>
  <si>
    <t>Patient compliance for 16+ reading days per month (eligible for 99454) - RPM</t>
  </si>
  <si>
    <t>Patients receiving initial 20 minutes of staff time  (eligible for 99457) - RPM</t>
  </si>
  <si>
    <t>Patients receiving 1st additional 20 minutes of staff time (eligible for 99458) - RPM</t>
  </si>
  <si>
    <t>Patients receiving initial 20 minutes of staff time  (eligible for 99490) - CCM</t>
  </si>
  <si>
    <t>Patients receiving 1st additional 20 minutes of staff time (eligible for 99439) - CCM</t>
  </si>
  <si>
    <t>RPM - Initial tech setup (99453)</t>
  </si>
  <si>
    <t>RPM - Tech usage - ea. 30 days (99454)</t>
  </si>
  <si>
    <t>RPM - Clinical staff time - 20 minutes per month (99457)</t>
  </si>
  <si>
    <t xml:space="preserve">RPM - Clinical staff time - 1st additional 20 minutes per month (99458) </t>
  </si>
  <si>
    <t>CCM - Clinical staff time - 20 minutes per month (99490)</t>
  </si>
  <si>
    <t xml:space="preserve">CCM - Clinical staff time - 1st additional 20 minutes per month (99439) </t>
  </si>
  <si>
    <t>Devices per patient - RPM</t>
  </si>
  <si>
    <t>CareSimple System Costs</t>
  </si>
  <si>
    <t>RPM Per patient per month platform fee (Compliant patient)</t>
  </si>
  <si>
    <t>RPM Per patient per month platform fee - for non-compliant patient*
(less than 16 days of readings, preventing 99454 billing)</t>
  </si>
  <si>
    <t>For any patients receiving RPM+CCM, the time spent must be counted separately under each program (i.e. no double counting of time across both programs)</t>
  </si>
  <si>
    <t>CareSimple Care Management Services Costs</t>
  </si>
  <si>
    <t>Total CareSimple Care Management Services Cost</t>
  </si>
  <si>
    <t>It is assumed that all patients in this example are eligible for reimbursement under the RPM billing codes.</t>
  </si>
  <si>
    <t>RPM Monitoring service - per patient per month - first 20 minutes (99457)</t>
  </si>
  <si>
    <t>RPM Monitoring service - per patient per month - second 20 minutes (99458)</t>
  </si>
  <si>
    <t>CCM Per patient per month platform fee (no charge if patient is already on RPM)</t>
  </si>
  <si>
    <t>* for eligible patients in reimbursable RPM program</t>
  </si>
  <si>
    <t>Gross Profit after RPM System Cost</t>
  </si>
  <si>
    <t>Notes about this analysis</t>
  </si>
  <si>
    <t>ORA Living</t>
  </si>
  <si>
    <t>Reimbursement  2025 PFS Rates - Virginia, non-facility.</t>
  </si>
  <si>
    <t>Time period (months)</t>
  </si>
  <si>
    <t>CCM Monitoring service - per patient per month - first 20 minutes (99490)</t>
  </si>
  <si>
    <t>CCM Monitoring service - per patient per month - second 20 minutes (99439)</t>
  </si>
  <si>
    <t>CCM platform fee is $8 per patient per month, and no charge if patient is also on RPM</t>
  </si>
  <si>
    <t>Gross Profit if using CareSimple CMS</t>
  </si>
  <si>
    <t>CareSimple One-time Implementation Costs</t>
  </si>
  <si>
    <t>Program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</si>
</sst>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4" fontId="2" fillId="0" borderId="0" xfId="1" applyFont="1" applyBorder="1"/>
    <xf numFmtId="0" fontId="2" fillId="0" borderId="0" xfId="0" applyFont="1" applyAlignment="1">
      <alignment vertical="center" wrapText="1"/>
    </xf>
    <xf numFmtId="9" fontId="2" fillId="0" borderId="1" xfId="2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/>
    </xf>
    <xf numFmtId="164" fontId="2" fillId="0" borderId="0" xfId="1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wrapText="1"/>
    </xf>
    <xf numFmtId="0" fontId="9" fillId="0" borderId="0" xfId="0" applyFont="1" applyAlignment="1">
      <alignment horizontal="right" wrapText="1"/>
    </xf>
    <xf numFmtId="44" fontId="2" fillId="0" borderId="0" xfId="1" applyFont="1" applyFill="1" applyBorder="1"/>
    <xf numFmtId="0" fontId="2" fillId="0" borderId="0" xfId="1" applyNumberFormat="1" applyFont="1" applyFill="1" applyBorder="1"/>
    <xf numFmtId="165" fontId="9" fillId="0" borderId="0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" fillId="4" borderId="1" xfId="1" applyNumberFormat="1" applyFont="1" applyFill="1" applyBorder="1"/>
    <xf numFmtId="165" fontId="9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0" fontId="2" fillId="0" borderId="0" xfId="1" applyNumberFormat="1" applyFont="1" applyBorder="1"/>
    <xf numFmtId="165" fontId="2" fillId="0" borderId="0" xfId="1" applyNumberFormat="1" applyFont="1" applyBorder="1" applyAlignment="1">
      <alignment horizontal="center"/>
    </xf>
    <xf numFmtId="0" fontId="7" fillId="0" borderId="0" xfId="0" applyFont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 wrapText="1"/>
    </xf>
    <xf numFmtId="9" fontId="2" fillId="0" borderId="0" xfId="2" applyFont="1" applyFill="1" applyBorder="1" applyAlignment="1">
      <alignment horizontal="center"/>
    </xf>
    <xf numFmtId="9" fontId="2" fillId="0" borderId="0" xfId="2" applyFont="1" applyBorder="1" applyAlignment="1">
      <alignment horizontal="center"/>
    </xf>
    <xf numFmtId="44" fontId="7" fillId="0" borderId="1" xfId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/>
    </xf>
    <xf numFmtId="165" fontId="9" fillId="0" borderId="1" xfId="1" applyNumberFormat="1" applyFont="1" applyFill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right" wrapText="1" indent="1"/>
    </xf>
    <xf numFmtId="0" fontId="9" fillId="0" borderId="0" xfId="0" applyFont="1" applyAlignment="1">
      <alignment wrapText="1"/>
    </xf>
    <xf numFmtId="165" fontId="9" fillId="0" borderId="0" xfId="0" applyNumberFormat="1" applyFont="1" applyAlignment="1">
      <alignment horizontal="center"/>
    </xf>
    <xf numFmtId="165" fontId="9" fillId="3" borderId="1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wrapText="1"/>
    </xf>
    <xf numFmtId="165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right" vertical="center" wrapText="1"/>
    </xf>
    <xf numFmtId="0" fontId="9" fillId="3" borderId="3" xfId="0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9" fillId="4" borderId="2" xfId="0" applyFont="1" applyFill="1" applyBorder="1" applyAlignment="1">
      <alignment horizontal="right" wrapText="1" indent="1"/>
    </xf>
    <xf numFmtId="0" fontId="9" fillId="4" borderId="3" xfId="0" applyFont="1" applyFill="1" applyBorder="1" applyAlignment="1">
      <alignment horizontal="right" wrapText="1" indent="1"/>
    </xf>
    <xf numFmtId="0" fontId="9" fillId="4" borderId="4" xfId="0" applyFont="1" applyFill="1" applyBorder="1" applyAlignment="1">
      <alignment horizontal="right" wrapText="1" indent="1"/>
    </xf>
    <xf numFmtId="0" fontId="2" fillId="0" borderId="0" xfId="0" applyFont="1" applyAlignment="1">
      <alignment horizontal="left" wrapText="1" indent="1"/>
    </xf>
    <xf numFmtId="0" fontId="9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right" wrapText="1"/>
    </xf>
    <xf numFmtId="0" fontId="9" fillId="3" borderId="3" xfId="0" applyFont="1" applyFill="1" applyBorder="1" applyAlignment="1">
      <alignment horizontal="right" wrapText="1"/>
    </xf>
    <xf numFmtId="0" fontId="9" fillId="3" borderId="4" xfId="0" applyFont="1" applyFill="1" applyBorder="1" applyAlignment="1">
      <alignment horizontal="right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BD9"/>
      <color rgb="FFC8FFD5"/>
      <color rgb="FF3EFFBF"/>
      <color rgb="FFFFC423"/>
      <color rgb="FFD2D2D2"/>
      <color rgb="FF2BA3EF"/>
      <color rgb="FF43DCA5"/>
      <color rgb="FFE7F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182880</xdr:rowOff>
    </xdr:from>
    <xdr:to>
      <xdr:col>10</xdr:col>
      <xdr:colOff>278130</xdr:colOff>
      <xdr:row>1</xdr:row>
      <xdr:rowOff>305238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71ABC6-1FDC-4E27-B45C-B66F73543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182880"/>
          <a:ext cx="1558714" cy="29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0E39-BA87-46AD-93BF-79073AA70A3A}">
  <dimension ref="A2:L63"/>
  <sheetViews>
    <sheetView showGridLines="0" tabSelected="1" zoomScale="90" zoomScaleNormal="90" workbookViewId="0">
      <selection activeCell="B1" sqref="B1:K42"/>
    </sheetView>
  </sheetViews>
  <sheetFormatPr baseColWidth="10" defaultColWidth="8.83203125" defaultRowHeight="15" x14ac:dyDescent="0.2"/>
  <cols>
    <col min="1" max="1" width="3.1640625" style="1" customWidth="1"/>
    <col min="2" max="2" width="2.33203125" style="1" customWidth="1"/>
    <col min="3" max="3" width="32.1640625" style="1" customWidth="1"/>
    <col min="4" max="4" width="10.33203125" style="1" customWidth="1"/>
    <col min="5" max="5" width="5" style="1" customWidth="1"/>
    <col min="6" max="6" width="23.33203125" style="1" customWidth="1"/>
    <col min="7" max="7" width="13" style="1" customWidth="1"/>
    <col min="8" max="8" width="15.6640625" style="1" customWidth="1"/>
    <col min="9" max="9" width="16" style="5" customWidth="1"/>
    <col min="10" max="10" width="6.6640625" customWidth="1"/>
    <col min="11" max="11" width="9.33203125" customWidth="1"/>
    <col min="12" max="12" width="14.33203125" customWidth="1"/>
    <col min="13" max="13" width="10.33203125" customWidth="1"/>
    <col min="14" max="14" width="9.6640625" customWidth="1"/>
  </cols>
  <sheetData>
    <row r="2" spans="1:12" ht="24" customHeight="1" x14ac:dyDescent="0.2">
      <c r="B2" s="41" t="s">
        <v>22</v>
      </c>
      <c r="C2" s="5"/>
      <c r="D2" s="5"/>
      <c r="E2" s="6" t="s">
        <v>23</v>
      </c>
      <c r="F2" s="42" t="s">
        <v>52</v>
      </c>
      <c r="G2" s="5"/>
      <c r="H2" s="5"/>
    </row>
    <row r="4" spans="1:12" x14ac:dyDescent="0.2">
      <c r="C4" s="2" t="s">
        <v>24</v>
      </c>
      <c r="D4" s="2">
        <v>100</v>
      </c>
      <c r="E4" s="5"/>
      <c r="F4" s="68" t="s">
        <v>27</v>
      </c>
      <c r="G4" s="69"/>
      <c r="H4" s="69"/>
      <c r="I4" s="69"/>
      <c r="J4" s="70"/>
      <c r="K4" s="13">
        <v>0.75</v>
      </c>
    </row>
    <row r="5" spans="1:12" x14ac:dyDescent="0.2">
      <c r="C5" s="2" t="s">
        <v>25</v>
      </c>
      <c r="D5" s="2">
        <v>100</v>
      </c>
      <c r="E5" s="5"/>
      <c r="F5" s="68" t="s">
        <v>28</v>
      </c>
      <c r="G5" s="69"/>
      <c r="H5" s="69"/>
      <c r="I5" s="69"/>
      <c r="J5" s="70"/>
      <c r="K5" s="14">
        <v>0.8</v>
      </c>
    </row>
    <row r="6" spans="1:12" x14ac:dyDescent="0.2">
      <c r="C6" s="2" t="s">
        <v>26</v>
      </c>
      <c r="D6" s="2">
        <v>100</v>
      </c>
      <c r="E6" s="5"/>
      <c r="F6" s="68" t="s">
        <v>29</v>
      </c>
      <c r="G6" s="69"/>
      <c r="H6" s="69"/>
      <c r="I6" s="69"/>
      <c r="J6" s="70"/>
      <c r="K6" s="14">
        <v>0.25</v>
      </c>
    </row>
    <row r="7" spans="1:12" x14ac:dyDescent="0.2">
      <c r="C7" s="40" t="s">
        <v>38</v>
      </c>
      <c r="D7" s="2">
        <v>1.5</v>
      </c>
      <c r="E7" s="5"/>
      <c r="F7" s="5"/>
      <c r="G7" s="5"/>
      <c r="H7" s="5"/>
      <c r="J7" s="5"/>
      <c r="K7" s="46"/>
    </row>
    <row r="8" spans="1:12" x14ac:dyDescent="0.2">
      <c r="C8" s="2" t="s">
        <v>54</v>
      </c>
      <c r="D8" s="2">
        <v>12</v>
      </c>
      <c r="E8" s="5"/>
      <c r="F8" s="68" t="s">
        <v>30</v>
      </c>
      <c r="G8" s="69"/>
      <c r="H8" s="69"/>
      <c r="I8" s="69"/>
      <c r="J8" s="70"/>
      <c r="K8" s="14">
        <v>0.8</v>
      </c>
    </row>
    <row r="9" spans="1:12" x14ac:dyDescent="0.2">
      <c r="C9" s="5"/>
      <c r="D9" s="47"/>
      <c r="E9" s="5"/>
      <c r="F9" s="68" t="s">
        <v>31</v>
      </c>
      <c r="G9" s="69"/>
      <c r="H9" s="69"/>
      <c r="I9" s="69"/>
      <c r="J9" s="70"/>
      <c r="K9" s="14">
        <v>0.25</v>
      </c>
    </row>
    <row r="10" spans="1:12" x14ac:dyDescent="0.2">
      <c r="E10" s="5"/>
      <c r="F10" s="5"/>
      <c r="G10" s="5"/>
      <c r="H10" s="5"/>
      <c r="J10" s="5"/>
      <c r="K10" s="46"/>
    </row>
    <row r="11" spans="1:12" ht="19" x14ac:dyDescent="0.2">
      <c r="A11" s="6"/>
      <c r="B11" s="60" t="s">
        <v>0</v>
      </c>
      <c r="C11" s="59"/>
      <c r="D11" s="16"/>
      <c r="E11" s="16"/>
      <c r="F11" s="16"/>
      <c r="G11" s="17"/>
      <c r="H11" s="17"/>
      <c r="I11" s="17"/>
    </row>
    <row r="12" spans="1:12" ht="64" x14ac:dyDescent="0.2">
      <c r="A12" s="6"/>
      <c r="B12" s="6"/>
      <c r="C12" s="74" t="s">
        <v>9</v>
      </c>
      <c r="D12" s="75"/>
      <c r="E12" s="75"/>
      <c r="F12" s="76"/>
      <c r="G12" s="26" t="s">
        <v>12</v>
      </c>
      <c r="H12" s="18" t="s">
        <v>53</v>
      </c>
      <c r="I12" s="26" t="s">
        <v>13</v>
      </c>
    </row>
    <row r="13" spans="1:12" x14ac:dyDescent="0.2">
      <c r="A13" s="6"/>
      <c r="B13" s="6"/>
      <c r="C13" s="77" t="s">
        <v>32</v>
      </c>
      <c r="D13" s="78"/>
      <c r="E13" s="78"/>
      <c r="F13" s="79"/>
      <c r="G13" s="27">
        <f>D4+D6</f>
        <v>200</v>
      </c>
      <c r="H13" s="19">
        <v>19.27</v>
      </c>
      <c r="I13" s="28">
        <f t="shared" ref="I13:I18" si="0">G13*$H13</f>
        <v>3854</v>
      </c>
      <c r="L13" s="58"/>
    </row>
    <row r="14" spans="1:12" x14ac:dyDescent="0.2">
      <c r="A14" s="6"/>
      <c r="B14" s="6"/>
      <c r="C14" s="77" t="s">
        <v>33</v>
      </c>
      <c r="D14" s="78"/>
      <c r="E14" s="78"/>
      <c r="F14" s="79"/>
      <c r="G14" s="27">
        <f>(D4+D6)*D8*$K$4</f>
        <v>1800</v>
      </c>
      <c r="H14" s="19">
        <v>42.26</v>
      </c>
      <c r="I14" s="28">
        <f t="shared" si="0"/>
        <v>76068</v>
      </c>
    </row>
    <row r="15" spans="1:12" x14ac:dyDescent="0.2">
      <c r="A15" s="6"/>
      <c r="B15" s="6"/>
      <c r="C15" s="77" t="s">
        <v>34</v>
      </c>
      <c r="D15" s="78"/>
      <c r="E15" s="78"/>
      <c r="F15" s="79"/>
      <c r="G15" s="27">
        <f>(D4+D6)*D8*$K$5</f>
        <v>1920</v>
      </c>
      <c r="H15" s="19">
        <v>47.17</v>
      </c>
      <c r="I15" s="28">
        <f t="shared" si="0"/>
        <v>90566.400000000009</v>
      </c>
    </row>
    <row r="16" spans="1:12" x14ac:dyDescent="0.2">
      <c r="A16" s="6"/>
      <c r="B16" s="6"/>
      <c r="C16" s="77" t="s">
        <v>35</v>
      </c>
      <c r="D16" s="78"/>
      <c r="E16" s="78"/>
      <c r="F16" s="79"/>
      <c r="G16" s="27">
        <f>(D4+D6)*D8*$K$6</f>
        <v>600</v>
      </c>
      <c r="H16" s="19">
        <v>37.94</v>
      </c>
      <c r="I16" s="28">
        <f t="shared" si="0"/>
        <v>22764</v>
      </c>
    </row>
    <row r="17" spans="1:11" x14ac:dyDescent="0.2">
      <c r="A17" s="6"/>
      <c r="B17" s="6"/>
      <c r="C17" s="77" t="s">
        <v>36</v>
      </c>
      <c r="D17" s="78"/>
      <c r="E17" s="78"/>
      <c r="F17" s="79"/>
      <c r="G17" s="27">
        <f>(D5+D6)*D8*$K$8</f>
        <v>1920</v>
      </c>
      <c r="H17" s="19">
        <v>59.66</v>
      </c>
      <c r="I17" s="28">
        <f t="shared" si="0"/>
        <v>114547.2</v>
      </c>
    </row>
    <row r="18" spans="1:11" x14ac:dyDescent="0.2">
      <c r="A18" s="6"/>
      <c r="B18" s="6"/>
      <c r="C18" s="77" t="s">
        <v>37</v>
      </c>
      <c r="D18" s="78"/>
      <c r="E18" s="78"/>
      <c r="F18" s="79"/>
      <c r="G18" s="27">
        <f>(D5+D6)*D8*$K$9</f>
        <v>600</v>
      </c>
      <c r="H18" s="19">
        <v>45.31</v>
      </c>
      <c r="I18" s="28">
        <f t="shared" si="0"/>
        <v>27186</v>
      </c>
    </row>
    <row r="19" spans="1:11" ht="16" x14ac:dyDescent="0.2">
      <c r="A19" s="6"/>
      <c r="B19" s="6"/>
      <c r="C19" s="80" t="s">
        <v>14</v>
      </c>
      <c r="D19" s="81"/>
      <c r="E19" s="81"/>
      <c r="F19" s="82"/>
      <c r="G19" s="29"/>
      <c r="H19" s="20"/>
      <c r="I19" s="30">
        <f>SUM(I13:I18)</f>
        <v>334985.60000000003</v>
      </c>
      <c r="K19" s="57"/>
    </row>
    <row r="20" spans="1:11" x14ac:dyDescent="0.2">
      <c r="A20" s="6"/>
      <c r="B20" s="6"/>
      <c r="C20" s="12"/>
      <c r="D20" s="12"/>
      <c r="E20" s="12"/>
      <c r="F20" s="12"/>
      <c r="G20" s="15"/>
      <c r="H20" s="35"/>
      <c r="I20" s="36"/>
    </row>
    <row r="21" spans="1:11" ht="19" x14ac:dyDescent="0.2">
      <c r="A21" s="6"/>
      <c r="B21" s="60" t="s">
        <v>39</v>
      </c>
      <c r="C21" s="16"/>
      <c r="D21" s="16"/>
      <c r="E21" s="16"/>
      <c r="F21" s="16"/>
      <c r="G21" s="17"/>
      <c r="H21" s="17"/>
      <c r="I21" s="17"/>
    </row>
    <row r="22" spans="1:11" ht="16" x14ac:dyDescent="0.2">
      <c r="A22" s="5"/>
      <c r="B22" s="5"/>
      <c r="C22" s="5"/>
      <c r="D22" s="5"/>
      <c r="E22" s="5"/>
      <c r="F22" s="5"/>
      <c r="G22" s="31" t="s">
        <v>10</v>
      </c>
      <c r="H22" s="18" t="s">
        <v>18</v>
      </c>
      <c r="I22" s="32" t="s">
        <v>11</v>
      </c>
    </row>
    <row r="23" spans="1:11" ht="33" customHeight="1" x14ac:dyDescent="0.2">
      <c r="C23" s="71" t="s">
        <v>19</v>
      </c>
      <c r="D23" s="72"/>
      <c r="E23" s="72"/>
      <c r="F23" s="73"/>
      <c r="G23" s="27">
        <f>(D4+D6)*D7</f>
        <v>300</v>
      </c>
      <c r="H23" s="43">
        <v>40</v>
      </c>
      <c r="I23" s="44">
        <f>H23*G23</f>
        <v>12000</v>
      </c>
    </row>
    <row r="24" spans="1:11" x14ac:dyDescent="0.2">
      <c r="C24" s="71" t="s">
        <v>40</v>
      </c>
      <c r="D24" s="72"/>
      <c r="E24" s="72"/>
      <c r="F24" s="73"/>
      <c r="G24" s="27">
        <f>(D4+D6)*D8*K4</f>
        <v>1800</v>
      </c>
      <c r="H24" s="43">
        <v>40</v>
      </c>
      <c r="I24" s="44">
        <f>H24*G24</f>
        <v>72000</v>
      </c>
    </row>
    <row r="25" spans="1:11" ht="30" customHeight="1" x14ac:dyDescent="0.2">
      <c r="C25" s="71" t="s">
        <v>41</v>
      </c>
      <c r="D25" s="72"/>
      <c r="E25" s="72"/>
      <c r="F25" s="73"/>
      <c r="G25" s="27">
        <f>((D4+D6)*D8)*(1-K4)</f>
        <v>600</v>
      </c>
      <c r="H25" s="45">
        <v>0</v>
      </c>
      <c r="I25" s="44">
        <f>H25*G25</f>
        <v>0</v>
      </c>
    </row>
    <row r="26" spans="1:11" x14ac:dyDescent="0.2">
      <c r="C26" s="71" t="s">
        <v>48</v>
      </c>
      <c r="D26" s="72"/>
      <c r="E26" s="72"/>
      <c r="F26" s="73"/>
      <c r="G26" s="27">
        <f>D5*D8</f>
        <v>1200</v>
      </c>
      <c r="H26" s="45">
        <v>8</v>
      </c>
      <c r="I26" s="44">
        <f>H26*G26</f>
        <v>9600</v>
      </c>
    </row>
    <row r="27" spans="1:11" ht="16" x14ac:dyDescent="0.2">
      <c r="C27" s="84" t="s">
        <v>15</v>
      </c>
      <c r="D27" s="85"/>
      <c r="E27" s="85"/>
      <c r="F27" s="86"/>
      <c r="G27" s="33"/>
      <c r="H27" s="21"/>
      <c r="I27" s="34">
        <f>SUM(I23:I26)</f>
        <v>93600</v>
      </c>
    </row>
    <row r="28" spans="1:11" x14ac:dyDescent="0.2">
      <c r="C28" s="10"/>
      <c r="D28" s="10"/>
      <c r="E28" s="10"/>
      <c r="F28" s="10"/>
      <c r="G28" s="11"/>
      <c r="H28" s="37"/>
      <c r="I28" s="38"/>
    </row>
    <row r="29" spans="1:11" ht="18.75" customHeight="1" x14ac:dyDescent="0.2">
      <c r="C29" s="91" t="s">
        <v>50</v>
      </c>
      <c r="D29" s="92"/>
      <c r="E29" s="92"/>
      <c r="F29" s="93"/>
      <c r="G29" s="61"/>
      <c r="H29" s="61"/>
      <c r="I29" s="55">
        <f>I19-I27</f>
        <v>241385.60000000003</v>
      </c>
    </row>
    <row r="30" spans="1:11" ht="16" x14ac:dyDescent="0.2">
      <c r="C30" s="22"/>
      <c r="D30" s="22"/>
      <c r="E30" s="22"/>
      <c r="F30" s="22"/>
      <c r="G30" s="23"/>
      <c r="H30" s="24"/>
      <c r="I30" s="25"/>
    </row>
    <row r="31" spans="1:11" ht="19" x14ac:dyDescent="0.2">
      <c r="A31" s="6"/>
      <c r="B31" s="60" t="s">
        <v>43</v>
      </c>
      <c r="C31" s="16"/>
      <c r="D31" s="16"/>
      <c r="E31" s="16"/>
      <c r="F31" s="16"/>
      <c r="G31" s="17"/>
      <c r="H31" s="17"/>
      <c r="I31" s="17"/>
      <c r="J31" s="1"/>
    </row>
    <row r="32" spans="1:11" ht="16" x14ac:dyDescent="0.2">
      <c r="C32" s="22"/>
      <c r="D32" s="22"/>
      <c r="E32" s="22"/>
      <c r="F32" s="22"/>
      <c r="G32" s="49" t="s">
        <v>10</v>
      </c>
      <c r="H32" s="48" t="s">
        <v>18</v>
      </c>
      <c r="I32" s="50" t="s">
        <v>11</v>
      </c>
      <c r="J32" s="1"/>
    </row>
    <row r="33" spans="1:12" x14ac:dyDescent="0.2">
      <c r="C33" s="64" t="s">
        <v>46</v>
      </c>
      <c r="D33" s="64"/>
      <c r="E33" s="64"/>
      <c r="F33" s="64"/>
      <c r="G33" s="27">
        <f>(D4+D6)*D8*$K$5</f>
        <v>1920</v>
      </c>
      <c r="H33" s="51">
        <v>36</v>
      </c>
      <c r="I33" s="44">
        <f>H33*G33</f>
        <v>69120</v>
      </c>
      <c r="J33" s="1"/>
    </row>
    <row r="34" spans="1:12" x14ac:dyDescent="0.2">
      <c r="C34" s="64" t="s">
        <v>47</v>
      </c>
      <c r="D34" s="64"/>
      <c r="E34" s="64"/>
      <c r="F34" s="64"/>
      <c r="G34" s="27">
        <f>(D4+D6)*D8*$K$6</f>
        <v>600</v>
      </c>
      <c r="H34" s="51">
        <v>30</v>
      </c>
      <c r="I34" s="44">
        <f>H34*G34</f>
        <v>18000</v>
      </c>
      <c r="J34" s="1"/>
    </row>
    <row r="35" spans="1:12" x14ac:dyDescent="0.2">
      <c r="C35" s="64" t="s">
        <v>55</v>
      </c>
      <c r="D35" s="64"/>
      <c r="E35" s="64"/>
      <c r="F35" s="64"/>
      <c r="G35" s="27">
        <f>(D5+D6)*D8*$K$8</f>
        <v>1920</v>
      </c>
      <c r="H35" s="51">
        <v>36</v>
      </c>
      <c r="I35" s="44">
        <f t="shared" ref="I35:I36" si="1">H35*G35</f>
        <v>69120</v>
      </c>
      <c r="J35" s="1"/>
    </row>
    <row r="36" spans="1:12" x14ac:dyDescent="0.2">
      <c r="C36" s="64" t="s">
        <v>56</v>
      </c>
      <c r="D36" s="64"/>
      <c r="E36" s="64"/>
      <c r="F36" s="64"/>
      <c r="G36" s="27">
        <f>(D5+D6)*D8*$K$9</f>
        <v>600</v>
      </c>
      <c r="H36" s="51">
        <v>30</v>
      </c>
      <c r="I36" s="44">
        <f t="shared" si="1"/>
        <v>18000</v>
      </c>
      <c r="J36" s="1"/>
    </row>
    <row r="37" spans="1:12" ht="16" x14ac:dyDescent="0.2">
      <c r="C37" s="84" t="s">
        <v>44</v>
      </c>
      <c r="D37" s="85"/>
      <c r="E37" s="85"/>
      <c r="F37" s="86"/>
      <c r="G37" s="33"/>
      <c r="H37" s="21"/>
      <c r="I37" s="34">
        <f>SUM(I33:I36)</f>
        <v>174240</v>
      </c>
      <c r="J37" s="1"/>
      <c r="K37" s="1"/>
      <c r="L37" s="1"/>
    </row>
    <row r="38" spans="1:12" ht="16" x14ac:dyDescent="0.2">
      <c r="C38" s="52"/>
      <c r="D38" s="52"/>
      <c r="E38" s="52"/>
      <c r="F38" s="52"/>
      <c r="G38" s="53"/>
      <c r="H38" s="24"/>
      <c r="I38" s="54"/>
      <c r="J38" s="1"/>
      <c r="K38" s="1"/>
      <c r="L38" s="1"/>
    </row>
    <row r="39" spans="1:12" ht="18" customHeight="1" x14ac:dyDescent="0.2">
      <c r="C39" s="88" t="s">
        <v>58</v>
      </c>
      <c r="D39" s="89"/>
      <c r="E39" s="89"/>
      <c r="F39" s="89"/>
      <c r="G39" s="89"/>
      <c r="H39" s="90"/>
      <c r="I39" s="55">
        <f>I29-I37</f>
        <v>67145.600000000035</v>
      </c>
      <c r="J39" s="1"/>
      <c r="K39" s="1"/>
      <c r="L39" s="1"/>
    </row>
    <row r="40" spans="1:12" ht="16" x14ac:dyDescent="0.2">
      <c r="C40" s="22"/>
      <c r="D40" s="22"/>
      <c r="E40" s="22"/>
      <c r="F40" s="22"/>
      <c r="G40" s="23"/>
      <c r="H40" s="24"/>
      <c r="I40" s="25"/>
    </row>
    <row r="41" spans="1:12" ht="19" x14ac:dyDescent="0.2">
      <c r="A41" s="6"/>
      <c r="B41" s="60" t="s">
        <v>59</v>
      </c>
      <c r="C41" s="16"/>
      <c r="D41" s="16"/>
      <c r="E41" s="16"/>
      <c r="F41" s="16"/>
      <c r="G41" s="17"/>
      <c r="H41" s="17"/>
      <c r="I41" s="17"/>
      <c r="J41" s="1"/>
    </row>
    <row r="42" spans="1:12" x14ac:dyDescent="0.2">
      <c r="C42" s="65" t="s">
        <v>60</v>
      </c>
      <c r="D42" s="66"/>
      <c r="E42" s="66"/>
      <c r="F42" s="67"/>
      <c r="G42" s="62">
        <v>2500</v>
      </c>
      <c r="H42" s="63">
        <v>1</v>
      </c>
      <c r="I42" s="44">
        <f>H42*G42</f>
        <v>2500</v>
      </c>
    </row>
    <row r="43" spans="1:12" ht="16" x14ac:dyDescent="0.2">
      <c r="C43" s="56"/>
      <c r="D43"/>
      <c r="E43" s="22"/>
      <c r="F43" s="22"/>
      <c r="G43" s="23"/>
      <c r="H43" s="24"/>
      <c r="I43" s="25"/>
    </row>
    <row r="44" spans="1:12" ht="16" x14ac:dyDescent="0.2">
      <c r="C44" s="56"/>
      <c r="D44"/>
      <c r="E44" s="22"/>
      <c r="F44" s="22"/>
      <c r="G44" s="23"/>
      <c r="H44" s="24"/>
      <c r="I44" s="25"/>
    </row>
    <row r="45" spans="1:12" ht="16" x14ac:dyDescent="0.2">
      <c r="B45" s="39" t="s">
        <v>20</v>
      </c>
      <c r="C45" s="22"/>
      <c r="D45" s="22"/>
      <c r="E45" s="22"/>
      <c r="F45" s="22"/>
      <c r="G45" s="23"/>
      <c r="H45" s="24"/>
      <c r="I45" s="25"/>
    </row>
    <row r="46" spans="1:12" ht="16" x14ac:dyDescent="0.2">
      <c r="C46" s="3" t="s">
        <v>21</v>
      </c>
      <c r="D46" s="10"/>
      <c r="E46" s="10"/>
      <c r="F46" s="10"/>
      <c r="G46" s="23"/>
      <c r="H46" s="24"/>
      <c r="I46" s="25"/>
    </row>
    <row r="47" spans="1:12" ht="16" x14ac:dyDescent="0.2">
      <c r="C47" s="3" t="s">
        <v>49</v>
      </c>
      <c r="D47" s="10"/>
      <c r="E47" s="10"/>
      <c r="F47" s="10"/>
      <c r="G47" s="23"/>
      <c r="H47" s="24"/>
      <c r="I47" s="25"/>
    </row>
    <row r="48" spans="1:12" ht="16" x14ac:dyDescent="0.2">
      <c r="C48" s="3" t="s">
        <v>57</v>
      </c>
      <c r="D48" s="10"/>
      <c r="E48" s="10"/>
      <c r="F48" s="10"/>
      <c r="G48" s="23"/>
      <c r="H48" s="24"/>
      <c r="I48" s="25"/>
    </row>
    <row r="49" spans="2:9" ht="16" x14ac:dyDescent="0.2">
      <c r="C49" s="3"/>
      <c r="D49" s="10"/>
      <c r="E49" s="10"/>
      <c r="F49" s="10"/>
      <c r="G49" s="23"/>
      <c r="H49" s="24"/>
      <c r="I49" s="25"/>
    </row>
    <row r="50" spans="2:9" x14ac:dyDescent="0.2">
      <c r="B50" s="9" t="s">
        <v>51</v>
      </c>
      <c r="G50" s="7"/>
      <c r="I50" s="1"/>
    </row>
    <row r="51" spans="2:9" x14ac:dyDescent="0.2">
      <c r="C51" s="3" t="s">
        <v>1</v>
      </c>
      <c r="D51" s="3"/>
      <c r="E51" s="3"/>
      <c r="F51" s="3"/>
      <c r="G51" s="3"/>
      <c r="H51" s="4"/>
      <c r="I51" s="4"/>
    </row>
    <row r="52" spans="2:9" x14ac:dyDescent="0.2">
      <c r="C52" s="3" t="s">
        <v>45</v>
      </c>
      <c r="D52" s="3"/>
      <c r="E52" s="3"/>
      <c r="F52" s="3"/>
      <c r="G52" s="3"/>
      <c r="H52" s="4"/>
      <c r="I52" s="4"/>
    </row>
    <row r="53" spans="2:9" x14ac:dyDescent="0.2">
      <c r="C53" s="3" t="s">
        <v>2</v>
      </c>
      <c r="D53" s="3"/>
      <c r="E53" s="3"/>
      <c r="F53" s="3"/>
      <c r="G53" s="3"/>
      <c r="I53" s="1"/>
    </row>
    <row r="54" spans="2:9" ht="16" x14ac:dyDescent="0.2">
      <c r="C54" t="s">
        <v>42</v>
      </c>
      <c r="D54" s="22"/>
      <c r="E54" s="22"/>
      <c r="F54" s="22"/>
      <c r="G54" s="23"/>
      <c r="H54" s="24"/>
      <c r="I54" s="25"/>
    </row>
    <row r="55" spans="2:9" x14ac:dyDescent="0.2">
      <c r="C55" s="1" t="s">
        <v>3</v>
      </c>
      <c r="I55" s="1"/>
    </row>
    <row r="56" spans="2:9" x14ac:dyDescent="0.2">
      <c r="C56" s="8" t="s">
        <v>4</v>
      </c>
      <c r="D56" s="8"/>
      <c r="E56" s="8"/>
      <c r="F56" s="8"/>
      <c r="G56" s="8"/>
      <c r="I56" s="1"/>
    </row>
    <row r="57" spans="2:9" x14ac:dyDescent="0.2">
      <c r="C57" s="8" t="s">
        <v>5</v>
      </c>
      <c r="D57" s="8"/>
      <c r="E57" s="8"/>
      <c r="F57" s="8"/>
      <c r="G57" s="8"/>
      <c r="I57" s="1"/>
    </row>
    <row r="58" spans="2:9" x14ac:dyDescent="0.2">
      <c r="C58" s="8" t="s">
        <v>6</v>
      </c>
      <c r="D58" s="8"/>
      <c r="E58" s="8"/>
      <c r="F58" s="8"/>
      <c r="G58" s="8"/>
      <c r="I58" s="1"/>
    </row>
    <row r="59" spans="2:9" x14ac:dyDescent="0.2">
      <c r="C59" s="8" t="s">
        <v>7</v>
      </c>
      <c r="D59" s="8"/>
      <c r="E59" s="8"/>
      <c r="F59" s="8"/>
      <c r="G59" s="8"/>
      <c r="I59" s="1"/>
    </row>
    <row r="60" spans="2:9" x14ac:dyDescent="0.2">
      <c r="C60" s="87" t="s">
        <v>17</v>
      </c>
      <c r="D60" s="87"/>
      <c r="E60" s="87"/>
      <c r="F60" s="87"/>
      <c r="G60" s="87"/>
      <c r="H60" s="87"/>
      <c r="I60" s="87"/>
    </row>
    <row r="61" spans="2:9" x14ac:dyDescent="0.2">
      <c r="C61" s="8" t="s">
        <v>16</v>
      </c>
      <c r="D61" s="8"/>
      <c r="E61" s="8"/>
      <c r="F61" s="8"/>
      <c r="I61" s="1"/>
    </row>
    <row r="62" spans="2:9" x14ac:dyDescent="0.2">
      <c r="C62" s="8"/>
      <c r="D62" s="8"/>
      <c r="E62" s="8"/>
      <c r="F62" s="8"/>
      <c r="I62" s="1"/>
    </row>
    <row r="63" spans="2:9" x14ac:dyDescent="0.2">
      <c r="C63" s="83" t="s">
        <v>8</v>
      </c>
      <c r="D63" s="83"/>
      <c r="E63" s="83"/>
      <c r="F63" s="83"/>
      <c r="G63" s="83"/>
      <c r="H63" s="83"/>
      <c r="I63" s="83"/>
    </row>
  </sheetData>
  <mergeCells count="28">
    <mergeCell ref="C63:I63"/>
    <mergeCell ref="C27:F27"/>
    <mergeCell ref="F8:J8"/>
    <mergeCell ref="F9:J9"/>
    <mergeCell ref="C17:F17"/>
    <mergeCell ref="C60:I60"/>
    <mergeCell ref="C18:F18"/>
    <mergeCell ref="C26:F26"/>
    <mergeCell ref="C33:F33"/>
    <mergeCell ref="C34:F34"/>
    <mergeCell ref="C37:F37"/>
    <mergeCell ref="C39:H39"/>
    <mergeCell ref="C29:F29"/>
    <mergeCell ref="C35:F35"/>
    <mergeCell ref="C36:F36"/>
    <mergeCell ref="C42:F42"/>
    <mergeCell ref="F4:J4"/>
    <mergeCell ref="F5:J5"/>
    <mergeCell ref="F6:J6"/>
    <mergeCell ref="C24:F24"/>
    <mergeCell ref="C25:F25"/>
    <mergeCell ref="C23:F23"/>
    <mergeCell ref="C12:F12"/>
    <mergeCell ref="C13:F13"/>
    <mergeCell ref="C14:F14"/>
    <mergeCell ref="C15:F15"/>
    <mergeCell ref="C16:F16"/>
    <mergeCell ref="C19:F19"/>
  </mergeCells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b26ffd-01ae-47a4-9b70-2e5a6587de86">
      <Terms xmlns="http://schemas.microsoft.com/office/infopath/2007/PartnerControls"/>
    </lcf76f155ced4ddcb4097134ff3c332f>
    <TaxCatchAll xmlns="000ded1e-3873-4a0c-8a04-ab1d1f1fae5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5F8725E855FE4D97E34C581475E7DB" ma:contentTypeVersion="13" ma:contentTypeDescription="Create a new document." ma:contentTypeScope="" ma:versionID="e6fca2860d22412aaed813c32eedde2f">
  <xsd:schema xmlns:xsd="http://www.w3.org/2001/XMLSchema" xmlns:xs="http://www.w3.org/2001/XMLSchema" xmlns:p="http://schemas.microsoft.com/office/2006/metadata/properties" xmlns:ns2="4db26ffd-01ae-47a4-9b70-2e5a6587de86" xmlns:ns3="000ded1e-3873-4a0c-8a04-ab1d1f1fae5a" targetNamespace="http://schemas.microsoft.com/office/2006/metadata/properties" ma:root="true" ma:fieldsID="ea3df795126f5566f1d76670c1962331" ns2:_="" ns3:_="">
    <xsd:import namespace="4db26ffd-01ae-47a4-9b70-2e5a6587de86"/>
    <xsd:import namespace="000ded1e-3873-4a0c-8a04-ab1d1f1fae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b26ffd-01ae-47a4-9b70-2e5a6587de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46b4a97-77ef-4e72-abf6-4198a59cd2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ded1e-3873-4a0c-8a04-ab1d1f1fae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103241c-8a49-41d1-858c-85f565bea07a}" ma:internalName="TaxCatchAll" ma:showField="CatchAllData" ma:web="000ded1e-3873-4a0c-8a04-ab1d1f1fae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018D2D-41C3-403F-B26C-21D8A548B409}">
  <ds:schemaRefs>
    <ds:schemaRef ds:uri="http://schemas.microsoft.com/office/2006/metadata/properties"/>
    <ds:schemaRef ds:uri="http://schemas.microsoft.com/office/infopath/2007/PartnerControls"/>
    <ds:schemaRef ds:uri="4db26ffd-01ae-47a4-9b70-2e5a6587de86"/>
    <ds:schemaRef ds:uri="000ded1e-3873-4a0c-8a04-ab1d1f1fae5a"/>
  </ds:schemaRefs>
</ds:datastoreItem>
</file>

<file path=customXml/itemProps2.xml><?xml version="1.0" encoding="utf-8"?>
<ds:datastoreItem xmlns:ds="http://schemas.openxmlformats.org/officeDocument/2006/customXml" ds:itemID="{0C996637-AB7A-4CAD-9338-3A8834AA2B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b26ffd-01ae-47a4-9b70-2e5a6587de86"/>
    <ds:schemaRef ds:uri="000ded1e-3873-4a0c-8a04-ab1d1f1fae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02CA94-369D-47FD-8BFF-5283210B4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Pricing-Net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Benassa</dc:creator>
  <cp:lastModifiedBy>Samuel Salfati</cp:lastModifiedBy>
  <dcterms:created xsi:type="dcterms:W3CDTF">2024-07-24T22:26:26Z</dcterms:created>
  <dcterms:modified xsi:type="dcterms:W3CDTF">2025-08-26T21:41:24Z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0x010100B05F8725E855FE4D97E34C581475E7DB</vt:lpwstr>
  </property>
  <property fmtid="{D5CDD505-2E9C-101B-9397-08002B2CF9AE}" pid="3" name="MediaServiceImageTags">
    <vt:lpwstr/>
  </property>
</Properties>
</file>