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9072FAE8-51DC-4AD5-A6C4-CAEB506810A3}" xr6:coauthVersionLast="32" xr6:coauthVersionMax="32" xr10:uidLastSave="{00000000-0000-0000-0000-000000000000}"/>
  <bookViews>
    <workbookView xWindow="0" yWindow="180" windowWidth="19200" windowHeight="7834" tabRatio="686" activeTab="11" xr2:uid="{00000000-000D-0000-FFFF-FFFF00000000}"/>
  </bookViews>
  <sheets>
    <sheet name="Job Summary" sheetId="6" r:id="rId1"/>
    <sheet name="Sheet1" sheetId="5" r:id="rId2"/>
    <sheet name="Takeoffs" sheetId="1" r:id="rId3"/>
    <sheet name="Sheet2" sheetId="2" r:id="rId4"/>
    <sheet name="Sheet3" sheetId="3" r:id="rId5"/>
    <sheet name="Unit Types" sheetId="9" r:id="rId6"/>
    <sheet name="Backend" sheetId="27" r:id="rId7"/>
    <sheet name="@MSSB" sheetId="28" r:id="rId8"/>
    <sheet name="_MSSB" sheetId="29" r:id="rId9"/>
    <sheet name="@Fan" sheetId="32" r:id="rId10"/>
    <sheet name="_Fan" sheetId="33" r:id="rId11"/>
    <sheet name="@VRF" sheetId="34" r:id="rId12"/>
    <sheet name="_VRF" sheetId="35" r:id="rId13"/>
    <sheet name="Part List" sheetId="15" r:id="rId14"/>
    <sheet name="IGOC_Parts" sheetId="30" r:id="rId15"/>
  </sheets>
  <definedNames>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W3" i="34" l="1"/>
  <c r="W4" i="34"/>
  <c r="W5" i="34"/>
  <c r="W6" i="34"/>
  <c r="W7" i="34"/>
  <c r="T7" i="34" s="1"/>
  <c r="W8" i="34"/>
  <c r="W9" i="34"/>
  <c r="W10" i="34"/>
  <c r="W11" i="34"/>
  <c r="T11" i="34" s="1"/>
  <c r="W2" i="34"/>
  <c r="X2" i="34"/>
  <c r="X3" i="34"/>
  <c r="X4" i="34"/>
  <c r="X5" i="34"/>
  <c r="X6" i="34"/>
  <c r="X7" i="34"/>
  <c r="X8" i="34"/>
  <c r="X9" i="34"/>
  <c r="X10" i="34"/>
  <c r="X11" i="34"/>
  <c r="AC7" i="34"/>
  <c r="AC6" i="34"/>
  <c r="Y3" i="34"/>
  <c r="Z3" i="34"/>
  <c r="T4" i="34"/>
  <c r="Y4" i="34"/>
  <c r="Z4" i="34"/>
  <c r="Y5" i="34"/>
  <c r="Z5" i="34"/>
  <c r="Y6" i="34"/>
  <c r="Z6" i="34"/>
  <c r="T6" i="34" s="1"/>
  <c r="Y7" i="34"/>
  <c r="Z7" i="34"/>
  <c r="Y8" i="34"/>
  <c r="Z8" i="34"/>
  <c r="Y9" i="34"/>
  <c r="Z9" i="34"/>
  <c r="Y10" i="34"/>
  <c r="Z10" i="34"/>
  <c r="Y11" i="34"/>
  <c r="Z11" i="34"/>
  <c r="Z2" i="34"/>
  <c r="Y2" i="34"/>
  <c r="T3" i="34"/>
  <c r="U3" i="34"/>
  <c r="V3" i="34"/>
  <c r="U4" i="34"/>
  <c r="V4" i="34"/>
  <c r="V5" i="34"/>
  <c r="V6" i="34"/>
  <c r="V7" i="34"/>
  <c r="V8" i="34"/>
  <c r="V9" i="34"/>
  <c r="V10" i="34"/>
  <c r="V11" i="34"/>
  <c r="I3" i="34"/>
  <c r="A3" i="34" s="1"/>
  <c r="I2" i="34"/>
  <c r="A2" i="34" s="1"/>
  <c r="I11" i="34"/>
  <c r="A11" i="34" s="1"/>
  <c r="I10" i="34"/>
  <c r="A10" i="34" s="1"/>
  <c r="I9" i="34"/>
  <c r="A9" i="34" s="1"/>
  <c r="I8" i="34"/>
  <c r="I7" i="34"/>
  <c r="I6" i="34"/>
  <c r="A6" i="34" s="1"/>
  <c r="I4" i="34"/>
  <c r="A4" i="34" s="1"/>
  <c r="I5" i="34"/>
  <c r="A5" i="34" s="1"/>
  <c r="A7" i="34"/>
  <c r="I12" i="34"/>
  <c r="I13" i="34"/>
  <c r="A13" i="34" s="1"/>
  <c r="I14" i="34"/>
  <c r="A14" i="34" s="1"/>
  <c r="I15" i="34"/>
  <c r="I16" i="34"/>
  <c r="I17" i="34"/>
  <c r="A17" i="34" s="1"/>
  <c r="I18" i="34"/>
  <c r="A18" i="34" s="1"/>
  <c r="I19" i="34"/>
  <c r="A19" i="34" s="1"/>
  <c r="I20" i="34"/>
  <c r="I21" i="34"/>
  <c r="A21" i="34" s="1"/>
  <c r="I22" i="34"/>
  <c r="A22" i="34" s="1"/>
  <c r="I23" i="34"/>
  <c r="U1" i="34"/>
  <c r="B3" i="34"/>
  <c r="B4" i="34"/>
  <c r="B5" i="34"/>
  <c r="B6" i="34"/>
  <c r="B7" i="34"/>
  <c r="B8" i="34"/>
  <c r="B9" i="34"/>
  <c r="B10" i="34"/>
  <c r="B11" i="34"/>
  <c r="B12" i="34"/>
  <c r="B13" i="34"/>
  <c r="B14" i="34"/>
  <c r="B15" i="34"/>
  <c r="B16" i="34"/>
  <c r="B17" i="34"/>
  <c r="B18" i="34"/>
  <c r="B19" i="34"/>
  <c r="B20" i="34"/>
  <c r="B21" i="34"/>
  <c r="B22" i="34"/>
  <c r="B2" i="34"/>
  <c r="A8" i="34"/>
  <c r="A12" i="34"/>
  <c r="A16" i="34"/>
  <c r="A20" i="34"/>
  <c r="K1" i="34"/>
  <c r="L1" i="34"/>
  <c r="M1" i="34"/>
  <c r="N1" i="34"/>
  <c r="O1" i="34"/>
  <c r="P1" i="34"/>
  <c r="J1" i="34"/>
  <c r="M24" i="35"/>
  <c r="M22" i="35"/>
  <c r="M20" i="35"/>
  <c r="M18" i="35"/>
  <c r="M16" i="35"/>
  <c r="M14" i="35"/>
  <c r="M12" i="35"/>
  <c r="M10" i="35"/>
  <c r="M8" i="35"/>
  <c r="M6" i="35"/>
  <c r="M4" i="35"/>
  <c r="M2" i="35"/>
  <c r="O24" i="35"/>
  <c r="N24" i="35"/>
  <c r="O22" i="35"/>
  <c r="N22" i="35"/>
  <c r="O20" i="35"/>
  <c r="N20" i="35"/>
  <c r="O18" i="35"/>
  <c r="N18" i="35"/>
  <c r="O16" i="35"/>
  <c r="N16" i="35"/>
  <c r="O14" i="35"/>
  <c r="N14" i="35"/>
  <c r="O12" i="35"/>
  <c r="N12" i="35"/>
  <c r="O10" i="35"/>
  <c r="N10" i="35"/>
  <c r="O8" i="35"/>
  <c r="N8" i="35"/>
  <c r="O6" i="35"/>
  <c r="N6" i="35"/>
  <c r="O4" i="35"/>
  <c r="N4" i="35"/>
  <c r="O2" i="35"/>
  <c r="N2" i="35"/>
  <c r="T23" i="34"/>
  <c r="H22" i="34"/>
  <c r="D22" i="34" s="1"/>
  <c r="G22" i="34"/>
  <c r="C22" i="34" s="1"/>
  <c r="H21" i="34"/>
  <c r="D21" i="34" s="1"/>
  <c r="G21" i="34"/>
  <c r="C21" i="34" s="1"/>
  <c r="H20" i="34"/>
  <c r="D20" i="34" s="1"/>
  <c r="G20" i="34"/>
  <c r="C20" i="34" s="1"/>
  <c r="H19" i="34"/>
  <c r="D19" i="34" s="1"/>
  <c r="G19" i="34"/>
  <c r="C19" i="34" s="1"/>
  <c r="H18" i="34"/>
  <c r="D18" i="34" s="1"/>
  <c r="G18" i="34"/>
  <c r="C18" i="34" s="1"/>
  <c r="H17" i="34"/>
  <c r="D17" i="34" s="1"/>
  <c r="G17" i="34"/>
  <c r="C17" i="34" s="1"/>
  <c r="H16" i="34"/>
  <c r="D16" i="34" s="1"/>
  <c r="G16" i="34"/>
  <c r="C16" i="34" s="1"/>
  <c r="H15" i="34"/>
  <c r="D15" i="34" s="1"/>
  <c r="G15" i="34"/>
  <c r="C15" i="34" s="1"/>
  <c r="A15" i="34"/>
  <c r="H14" i="34"/>
  <c r="D14" i="34" s="1"/>
  <c r="G14" i="34"/>
  <c r="C14" i="34" s="1"/>
  <c r="H13" i="34"/>
  <c r="D13" i="34" s="1"/>
  <c r="G13" i="34"/>
  <c r="C13" i="34" s="1"/>
  <c r="H12" i="34"/>
  <c r="D12" i="34" s="1"/>
  <c r="G12" i="34"/>
  <c r="C12" i="34" s="1"/>
  <c r="H11" i="34"/>
  <c r="D11" i="34" s="1"/>
  <c r="G11" i="34"/>
  <c r="C11" i="34" s="1"/>
  <c r="H10" i="34"/>
  <c r="D10" i="34" s="1"/>
  <c r="G10" i="34"/>
  <c r="C10" i="34" s="1"/>
  <c r="H9" i="34"/>
  <c r="D9" i="34" s="1"/>
  <c r="G9" i="34"/>
  <c r="C9" i="34" s="1"/>
  <c r="H8" i="34"/>
  <c r="D8" i="34" s="1"/>
  <c r="G8" i="34"/>
  <c r="C8" i="34" s="1"/>
  <c r="H7" i="34"/>
  <c r="D7" i="34" s="1"/>
  <c r="G7" i="34"/>
  <c r="C7" i="34" s="1"/>
  <c r="H6" i="34"/>
  <c r="D6" i="34" s="1"/>
  <c r="G6" i="34"/>
  <c r="C6" i="34" s="1"/>
  <c r="H5" i="34"/>
  <c r="D5" i="34" s="1"/>
  <c r="G5" i="34"/>
  <c r="C5" i="34" s="1"/>
  <c r="H4" i="34"/>
  <c r="D4" i="34" s="1"/>
  <c r="G4" i="34"/>
  <c r="C4" i="34" s="1"/>
  <c r="H3" i="34"/>
  <c r="D3" i="34" s="1"/>
  <c r="G3" i="34"/>
  <c r="C3" i="34" s="1"/>
  <c r="V2" i="34"/>
  <c r="H2" i="34"/>
  <c r="D2" i="34" s="1"/>
  <c r="G2" i="34"/>
  <c r="C2" i="34" s="1"/>
  <c r="T3" i="32"/>
  <c r="T4" i="32"/>
  <c r="T5" i="32"/>
  <c r="T6" i="32"/>
  <c r="T7" i="32"/>
  <c r="T8" i="32"/>
  <c r="T9" i="32"/>
  <c r="T10" i="32"/>
  <c r="T11" i="32"/>
  <c r="T12" i="32"/>
  <c r="T13" i="32"/>
  <c r="T14" i="32"/>
  <c r="T15" i="32"/>
  <c r="T16" i="32"/>
  <c r="T17" i="32"/>
  <c r="T18" i="32"/>
  <c r="T19" i="32"/>
  <c r="T20" i="32"/>
  <c r="T21" i="32"/>
  <c r="T22" i="32"/>
  <c r="T23" i="32"/>
  <c r="T2" i="32"/>
  <c r="AE7" i="32"/>
  <c r="AE8" i="32"/>
  <c r="AE9" i="32"/>
  <c r="AE10" i="32"/>
  <c r="AE11" i="32"/>
  <c r="AE12" i="32"/>
  <c r="AE13" i="32"/>
  <c r="AE14" i="32"/>
  <c r="AE15" i="32"/>
  <c r="AE16" i="32"/>
  <c r="AE17" i="32"/>
  <c r="AE18" i="32"/>
  <c r="AE19" i="32"/>
  <c r="AE20" i="32"/>
  <c r="AE21" i="32"/>
  <c r="AE22" i="32"/>
  <c r="AE23" i="32"/>
  <c r="AE2" i="32"/>
  <c r="AE3" i="32"/>
  <c r="AE4" i="32"/>
  <c r="AE5" i="32"/>
  <c r="AD5" i="32" s="1"/>
  <c r="AE6" i="32"/>
  <c r="AD6" i="32"/>
  <c r="AD10" i="32"/>
  <c r="AD11" i="32"/>
  <c r="AD12" i="32"/>
  <c r="AD13" i="32"/>
  <c r="AD14" i="32"/>
  <c r="AD15" i="32"/>
  <c r="AD16" i="32"/>
  <c r="AD17" i="32"/>
  <c r="AD18" i="32"/>
  <c r="AD19" i="32"/>
  <c r="AD20" i="32"/>
  <c r="AD21" i="32"/>
  <c r="AD22" i="32"/>
  <c r="AD23" i="32"/>
  <c r="AD2" i="32"/>
  <c r="AD3" i="32"/>
  <c r="AD4" i="32"/>
  <c r="Z16" i="32"/>
  <c r="Z17" i="32"/>
  <c r="Z18" i="32"/>
  <c r="Z19" i="32"/>
  <c r="Z20" i="32"/>
  <c r="Z21" i="32"/>
  <c r="Z22" i="32"/>
  <c r="AC2" i="32"/>
  <c r="AB2" i="32"/>
  <c r="Z3" i="32"/>
  <c r="Z4" i="32"/>
  <c r="Z5" i="32"/>
  <c r="Z6" i="32"/>
  <c r="Z7" i="32"/>
  <c r="Z8" i="32"/>
  <c r="Z9" i="32"/>
  <c r="Z10" i="32"/>
  <c r="Z11" i="32"/>
  <c r="Z12" i="32"/>
  <c r="Z13" i="32"/>
  <c r="Z14" i="32"/>
  <c r="Z15" i="32"/>
  <c r="Y3" i="32"/>
  <c r="Y4" i="32"/>
  <c r="Y5" i="32"/>
  <c r="Y6" i="32"/>
  <c r="Y7" i="32"/>
  <c r="Y8" i="32"/>
  <c r="Y9" i="32"/>
  <c r="Y10" i="32"/>
  <c r="Y11" i="32"/>
  <c r="Y12" i="32"/>
  <c r="Y13" i="32"/>
  <c r="Y14" i="32"/>
  <c r="Y15" i="32"/>
  <c r="Y16" i="32"/>
  <c r="Y17" i="32"/>
  <c r="Y18" i="32"/>
  <c r="Y19" i="32"/>
  <c r="Y20" i="32"/>
  <c r="Y21" i="32"/>
  <c r="Y22" i="32"/>
  <c r="X3" i="32"/>
  <c r="X4" i="32"/>
  <c r="X5" i="32"/>
  <c r="X6" i="32"/>
  <c r="X7" i="32"/>
  <c r="X8" i="32"/>
  <c r="X9" i="32"/>
  <c r="X10" i="32"/>
  <c r="X11" i="32"/>
  <c r="X12" i="32"/>
  <c r="X13" i="32"/>
  <c r="X14" i="32"/>
  <c r="X15" i="32"/>
  <c r="X16" i="32"/>
  <c r="X17" i="32"/>
  <c r="X18" i="32"/>
  <c r="X19" i="32"/>
  <c r="X20" i="32"/>
  <c r="X21" i="32"/>
  <c r="X22" i="32"/>
  <c r="Y2" i="32"/>
  <c r="AA2" i="32" s="1"/>
  <c r="X2" i="32"/>
  <c r="Z2" i="32"/>
  <c r="AB3" i="28"/>
  <c r="AB4" i="28"/>
  <c r="AB5" i="28"/>
  <c r="AB6" i="28"/>
  <c r="AB7" i="28"/>
  <c r="AB8" i="28"/>
  <c r="AB9" i="28"/>
  <c r="AB10" i="28"/>
  <c r="AB11" i="28"/>
  <c r="AB12" i="28"/>
  <c r="AB13" i="28"/>
  <c r="AB14" i="28"/>
  <c r="AB15" i="28"/>
  <c r="AB16" i="28"/>
  <c r="AB17" i="28"/>
  <c r="AB18" i="28"/>
  <c r="AB19" i="28"/>
  <c r="AB20" i="28"/>
  <c r="AB21" i="28"/>
  <c r="AB22" i="28"/>
  <c r="AC3" i="28"/>
  <c r="AB2" i="28"/>
  <c r="AC2" i="28" s="1"/>
  <c r="V3" i="32"/>
  <c r="V4" i="32"/>
  <c r="V5" i="32"/>
  <c r="V6" i="32"/>
  <c r="V7" i="32"/>
  <c r="V8" i="32"/>
  <c r="V9" i="32"/>
  <c r="V10" i="32"/>
  <c r="V11" i="32"/>
  <c r="V12" i="32"/>
  <c r="V13" i="32"/>
  <c r="V14" i="32"/>
  <c r="V15" i="32"/>
  <c r="V16" i="32"/>
  <c r="V17" i="32"/>
  <c r="V18" i="32"/>
  <c r="V19" i="32"/>
  <c r="V20" i="32"/>
  <c r="V21" i="32"/>
  <c r="V22" i="32"/>
  <c r="V2" i="32"/>
  <c r="U1" i="32"/>
  <c r="N6" i="33"/>
  <c r="I2" i="32"/>
  <c r="A2" i="32" s="1"/>
  <c r="M6" i="33"/>
  <c r="N4" i="33"/>
  <c r="N8" i="33"/>
  <c r="N10" i="33"/>
  <c r="N12" i="33"/>
  <c r="N14" i="33"/>
  <c r="N16" i="33"/>
  <c r="N18" i="33"/>
  <c r="N20" i="33"/>
  <c r="N22" i="33"/>
  <c r="N24" i="33"/>
  <c r="N26" i="33"/>
  <c r="N28" i="33"/>
  <c r="N2" i="33"/>
  <c r="H2" i="32" s="1"/>
  <c r="L4" i="33"/>
  <c r="G7" i="32" s="1"/>
  <c r="H6" i="32"/>
  <c r="H10" i="32"/>
  <c r="H14" i="32"/>
  <c r="H18" i="32"/>
  <c r="H22" i="32"/>
  <c r="M8" i="33"/>
  <c r="M10" i="33"/>
  <c r="M12" i="33"/>
  <c r="M14" i="33"/>
  <c r="M16" i="33"/>
  <c r="M18" i="33"/>
  <c r="M20" i="33"/>
  <c r="M22" i="33"/>
  <c r="M24" i="33"/>
  <c r="M26" i="33"/>
  <c r="M28" i="33"/>
  <c r="M4" i="33"/>
  <c r="G3" i="32" s="1"/>
  <c r="M2" i="33"/>
  <c r="L2" i="33"/>
  <c r="G4" i="32" s="1"/>
  <c r="I4" i="32"/>
  <c r="A4" i="32" s="1"/>
  <c r="I5" i="32"/>
  <c r="A5" i="32" s="1"/>
  <c r="I6" i="32"/>
  <c r="I7" i="32"/>
  <c r="A7" i="32" s="1"/>
  <c r="I8" i="32"/>
  <c r="A8" i="32" s="1"/>
  <c r="I9" i="32"/>
  <c r="A9" i="32" s="1"/>
  <c r="I10" i="32"/>
  <c r="I11" i="32"/>
  <c r="A11" i="32" s="1"/>
  <c r="I12" i="32"/>
  <c r="A12" i="32" s="1"/>
  <c r="I13" i="32"/>
  <c r="A13" i="32" s="1"/>
  <c r="I14" i="32"/>
  <c r="A14" i="32" s="1"/>
  <c r="I15" i="32"/>
  <c r="A15" i="32" s="1"/>
  <c r="I16" i="32"/>
  <c r="A16" i="32" s="1"/>
  <c r="I17" i="32"/>
  <c r="A17" i="32" s="1"/>
  <c r="I18" i="32"/>
  <c r="A18" i="32" s="1"/>
  <c r="I19" i="32"/>
  <c r="A19" i="32" s="1"/>
  <c r="I20" i="32"/>
  <c r="A20" i="32" s="1"/>
  <c r="I21" i="32"/>
  <c r="A21" i="32" s="1"/>
  <c r="I22" i="32"/>
  <c r="A22" i="32" s="1"/>
  <c r="I3" i="32"/>
  <c r="A6" i="32"/>
  <c r="B3" i="32"/>
  <c r="B4" i="32"/>
  <c r="B5" i="32"/>
  <c r="B6" i="32"/>
  <c r="B7" i="32"/>
  <c r="B8" i="32"/>
  <c r="B9" i="32"/>
  <c r="B10" i="32"/>
  <c r="B11" i="32"/>
  <c r="B12" i="32"/>
  <c r="B13" i="32"/>
  <c r="B14" i="32"/>
  <c r="B15" i="32"/>
  <c r="B16" i="32"/>
  <c r="B17" i="32"/>
  <c r="B18" i="32"/>
  <c r="B19" i="32"/>
  <c r="B20" i="32"/>
  <c r="B21" i="32"/>
  <c r="B22" i="32"/>
  <c r="B2" i="32"/>
  <c r="P3" i="28"/>
  <c r="P4" i="28"/>
  <c r="P5" i="28"/>
  <c r="P6" i="28"/>
  <c r="P7" i="28"/>
  <c r="P8" i="28"/>
  <c r="P9" i="28"/>
  <c r="P10" i="28"/>
  <c r="P11" i="28"/>
  <c r="P12" i="28"/>
  <c r="P13" i="28"/>
  <c r="P14" i="28"/>
  <c r="P15" i="28"/>
  <c r="P16" i="28"/>
  <c r="P17" i="28"/>
  <c r="P18" i="28"/>
  <c r="P19" i="28"/>
  <c r="P20" i="28"/>
  <c r="P21" i="28"/>
  <c r="P22" i="28"/>
  <c r="H3" i="28"/>
  <c r="H4" i="28"/>
  <c r="H5" i="28"/>
  <c r="H6" i="28"/>
  <c r="H7" i="28"/>
  <c r="H8" i="28"/>
  <c r="H9" i="28"/>
  <c r="H10" i="28"/>
  <c r="H11" i="28"/>
  <c r="H12" i="28"/>
  <c r="H13" i="28"/>
  <c r="H14" i="28"/>
  <c r="H15" i="28"/>
  <c r="H16" i="28"/>
  <c r="H17" i="28"/>
  <c r="H18" i="28"/>
  <c r="H19" i="28"/>
  <c r="H20" i="28"/>
  <c r="H21" i="28"/>
  <c r="H22" i="28"/>
  <c r="H2" i="28"/>
  <c r="G2" i="28"/>
  <c r="G4" i="28"/>
  <c r="G5" i="28"/>
  <c r="G6" i="28"/>
  <c r="G7" i="28"/>
  <c r="G8" i="28"/>
  <c r="G9" i="28"/>
  <c r="G10" i="28"/>
  <c r="G11" i="28"/>
  <c r="G12" i="28"/>
  <c r="G13" i="28"/>
  <c r="G14" i="28"/>
  <c r="G15" i="28"/>
  <c r="G16" i="28"/>
  <c r="G17" i="28"/>
  <c r="G18" i="28"/>
  <c r="G19" i="28"/>
  <c r="G20" i="28"/>
  <c r="G21" i="28"/>
  <c r="G22" i="28"/>
  <c r="G3" i="28"/>
  <c r="AC4" i="28"/>
  <c r="AC5" i="28"/>
  <c r="AC6" i="28"/>
  <c r="AC7" i="28"/>
  <c r="AC8" i="28"/>
  <c r="AC9" i="28"/>
  <c r="AC10" i="28"/>
  <c r="AC11" i="28"/>
  <c r="AC12" i="28"/>
  <c r="AC13" i="28"/>
  <c r="AC14" i="28"/>
  <c r="AC15" i="28"/>
  <c r="AC16" i="28"/>
  <c r="AC17" i="28"/>
  <c r="AC18" i="28"/>
  <c r="AC19" i="28"/>
  <c r="AC20" i="28"/>
  <c r="AC21" i="28"/>
  <c r="AC22" i="28"/>
  <c r="AD4" i="28"/>
  <c r="AD5" i="28" s="1"/>
  <c r="Z4" i="28"/>
  <c r="AA4" i="28" s="1"/>
  <c r="Z5" i="28"/>
  <c r="Z6" i="28"/>
  <c r="Z7" i="28"/>
  <c r="Z8" i="28"/>
  <c r="Z9" i="28"/>
  <c r="Z10" i="28"/>
  <c r="Z11" i="28"/>
  <c r="Z12" i="28"/>
  <c r="Z13" i="28"/>
  <c r="Z14" i="28"/>
  <c r="Z15" i="28"/>
  <c r="Z16" i="28"/>
  <c r="Z17" i="28"/>
  <c r="Z18" i="28"/>
  <c r="Z19" i="28"/>
  <c r="Z20" i="28"/>
  <c r="Z21" i="28"/>
  <c r="Z22" i="28"/>
  <c r="AA3" i="28"/>
  <c r="AA2" i="28"/>
  <c r="AD3" i="28"/>
  <c r="AD2" i="28"/>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104" i="27"/>
  <c r="F105" i="27"/>
  <c r="F106" i="27"/>
  <c r="F107" i="27"/>
  <c r="F108" i="27"/>
  <c r="F109" i="27"/>
  <c r="F110" i="27"/>
  <c r="F111" i="27"/>
  <c r="F112" i="27"/>
  <c r="F113" i="27"/>
  <c r="F114" i="27"/>
  <c r="F115" i="27"/>
  <c r="F116" i="27"/>
  <c r="F117" i="27"/>
  <c r="F118" i="27"/>
  <c r="F119" i="27"/>
  <c r="F120" i="27"/>
  <c r="F121" i="27"/>
  <c r="F122" i="27"/>
  <c r="F123" i="27"/>
  <c r="F124" i="27"/>
  <c r="F125" i="27"/>
  <c r="F126" i="27"/>
  <c r="F127" i="27"/>
  <c r="F128" i="27"/>
  <c r="F129" i="27"/>
  <c r="F130" i="27"/>
  <c r="F131" i="27"/>
  <c r="F132" i="27"/>
  <c r="F133" i="27"/>
  <c r="F134" i="27"/>
  <c r="F135" i="27"/>
  <c r="F136" i="27"/>
  <c r="F137" i="27"/>
  <c r="F138" i="27"/>
  <c r="F139" i="27"/>
  <c r="F140" i="27"/>
  <c r="F141" i="27"/>
  <c r="F142" i="27"/>
  <c r="F143" i="27"/>
  <c r="F144" i="27"/>
  <c r="F145" i="27"/>
  <c r="F146" i="27"/>
  <c r="F147" i="27"/>
  <c r="F148" i="27"/>
  <c r="F149" i="27"/>
  <c r="F150" i="27"/>
  <c r="F151" i="27"/>
  <c r="F152" i="27"/>
  <c r="F153" i="27"/>
  <c r="F154" i="27"/>
  <c r="F155" i="27"/>
  <c r="F156" i="27"/>
  <c r="F157" i="27"/>
  <c r="F158" i="27"/>
  <c r="F159" i="27"/>
  <c r="F160" i="27"/>
  <c r="F161" i="27"/>
  <c r="F162" i="27"/>
  <c r="F163" i="27"/>
  <c r="F164" i="27"/>
  <c r="F165" i="27"/>
  <c r="F166" i="27"/>
  <c r="F167" i="27"/>
  <c r="F168" i="27"/>
  <c r="F169" i="27"/>
  <c r="F170" i="27"/>
  <c r="F171" i="27"/>
  <c r="F172" i="27"/>
  <c r="F173" i="27"/>
  <c r="F174" i="27"/>
  <c r="F175" i="27"/>
  <c r="F176" i="27"/>
  <c r="F177" i="27"/>
  <c r="F178" i="27"/>
  <c r="F179" i="27"/>
  <c r="F180" i="27"/>
  <c r="F181" i="27"/>
  <c r="F182" i="27"/>
  <c r="F183" i="27"/>
  <c r="F184" i="27"/>
  <c r="F185" i="27"/>
  <c r="F186" i="27"/>
  <c r="F187" i="27"/>
  <c r="F188" i="27"/>
  <c r="F189" i="27"/>
  <c r="F190" i="27"/>
  <c r="F191" i="27"/>
  <c r="F192" i="27"/>
  <c r="F193" i="27"/>
  <c r="F194" i="27"/>
  <c r="F195" i="27"/>
  <c r="F196" i="27"/>
  <c r="F197" i="27"/>
  <c r="F198" i="27"/>
  <c r="F199" i="27"/>
  <c r="F200" i="27"/>
  <c r="F201" i="27"/>
  <c r="F202" i="27"/>
  <c r="F203" i="27"/>
  <c r="F204" i="27"/>
  <c r="F205" i="27"/>
  <c r="F206" i="27"/>
  <c r="F207" i="27"/>
  <c r="F208" i="27"/>
  <c r="F209" i="27"/>
  <c r="F210" i="27"/>
  <c r="F211" i="27"/>
  <c r="F212" i="27"/>
  <c r="F213" i="27"/>
  <c r="F214" i="27"/>
  <c r="F215" i="27"/>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 i="27"/>
  <c r="F3" i="27"/>
  <c r="F4" i="27"/>
  <c r="F5" i="27"/>
  <c r="F6" i="27"/>
  <c r="F7" i="27"/>
  <c r="F8" i="27"/>
  <c r="F9" i="27"/>
  <c r="F10" i="27"/>
  <c r="F11" i="27"/>
  <c r="F12" i="27"/>
  <c r="F13" i="27"/>
  <c r="F14" i="27"/>
  <c r="F15" i="27"/>
  <c r="F1" i="27"/>
  <c r="Z2" i="28"/>
  <c r="Z3" i="28"/>
  <c r="S3" i="28"/>
  <c r="S4" i="28"/>
  <c r="S5" i="28"/>
  <c r="S6" i="28"/>
  <c r="S7" i="28"/>
  <c r="S8" i="28"/>
  <c r="S9" i="28"/>
  <c r="S10" i="28"/>
  <c r="S11" i="28"/>
  <c r="S12" i="28"/>
  <c r="S13" i="28"/>
  <c r="S14" i="28"/>
  <c r="S15" i="28"/>
  <c r="S16" i="28"/>
  <c r="S17" i="28"/>
  <c r="S18" i="28"/>
  <c r="S19" i="28"/>
  <c r="S20" i="28"/>
  <c r="S21" i="28"/>
  <c r="S22" i="28"/>
  <c r="T9" i="34" l="1"/>
  <c r="T8" i="34"/>
  <c r="T5" i="34"/>
  <c r="T10" i="34"/>
  <c r="T2" i="34"/>
  <c r="U5" i="34"/>
  <c r="U2" i="34"/>
  <c r="T22" i="34"/>
  <c r="U2" i="32"/>
  <c r="W2" i="32" s="1"/>
  <c r="G19" i="32"/>
  <c r="G15" i="32"/>
  <c r="G11" i="32"/>
  <c r="C11" i="32" s="1"/>
  <c r="H21" i="32"/>
  <c r="H17" i="32"/>
  <c r="H13" i="32"/>
  <c r="H9" i="32"/>
  <c r="D9" i="32" s="1"/>
  <c r="H5" i="32"/>
  <c r="D5" i="32" s="1"/>
  <c r="G22" i="32"/>
  <c r="G18" i="32"/>
  <c r="G14" i="32"/>
  <c r="C14" i="32" s="1"/>
  <c r="G10" i="32"/>
  <c r="C10" i="32" s="1"/>
  <c r="G6" i="32"/>
  <c r="C6" i="32" s="1"/>
  <c r="H20" i="32"/>
  <c r="D20" i="32" s="1"/>
  <c r="H16" i="32"/>
  <c r="D16" i="32" s="1"/>
  <c r="H12" i="32"/>
  <c r="D12" i="32" s="1"/>
  <c r="H8" i="32"/>
  <c r="H4" i="32"/>
  <c r="D4" i="32" s="1"/>
  <c r="G21" i="32"/>
  <c r="C21" i="32" s="1"/>
  <c r="G17" i="32"/>
  <c r="C17" i="32" s="1"/>
  <c r="G13" i="32"/>
  <c r="G9" i="32"/>
  <c r="C9" i="32" s="1"/>
  <c r="G5" i="32"/>
  <c r="C5" i="32" s="1"/>
  <c r="H19" i="32"/>
  <c r="D19" i="32" s="1"/>
  <c r="H15" i="32"/>
  <c r="H11" i="32"/>
  <c r="D11" i="32" s="1"/>
  <c r="H7" i="32"/>
  <c r="D7" i="32" s="1"/>
  <c r="H3" i="32"/>
  <c r="G20" i="32"/>
  <c r="G16" i="32"/>
  <c r="G12" i="32"/>
  <c r="C12" i="32" s="1"/>
  <c r="G8" i="32"/>
  <c r="C8" i="32" s="1"/>
  <c r="G2" i="32"/>
  <c r="C2" i="32" s="1"/>
  <c r="D17" i="32"/>
  <c r="D21" i="32"/>
  <c r="A10" i="32"/>
  <c r="A3" i="32"/>
  <c r="D8" i="32"/>
  <c r="C7" i="32"/>
  <c r="D13" i="32"/>
  <c r="D15" i="32"/>
  <c r="C15" i="32"/>
  <c r="C19" i="32"/>
  <c r="D6" i="32"/>
  <c r="D10" i="32"/>
  <c r="D14" i="32"/>
  <c r="D18" i="32"/>
  <c r="D22" i="32"/>
  <c r="C4" i="32"/>
  <c r="C16" i="32"/>
  <c r="C20" i="32"/>
  <c r="C13" i="32"/>
  <c r="D2" i="32"/>
  <c r="C18" i="32"/>
  <c r="C22" i="32"/>
  <c r="AD6" i="28"/>
  <c r="AA5" i="28"/>
  <c r="U6" i="34" l="1"/>
  <c r="U3" i="32"/>
  <c r="AA6" i="28"/>
  <c r="AD7" i="28"/>
  <c r="U7" i="34" l="1"/>
  <c r="U4" i="32"/>
  <c r="W4" i="32" s="1"/>
  <c r="AA4" i="32" s="1"/>
  <c r="AC3" i="32"/>
  <c r="AB3" i="32"/>
  <c r="W3" i="32"/>
  <c r="AA3" i="32" s="1"/>
  <c r="AD8" i="28"/>
  <c r="AA7" i="28"/>
  <c r="U8" i="34" l="1"/>
  <c r="U5" i="32"/>
  <c r="AC5" i="32" s="1"/>
  <c r="AB4" i="32"/>
  <c r="AC4" i="32"/>
  <c r="U6" i="32"/>
  <c r="AC6" i="32" s="1"/>
  <c r="W5" i="32"/>
  <c r="AA5" i="32" s="1"/>
  <c r="AD9" i="28"/>
  <c r="AA8" i="28"/>
  <c r="U9" i="34" l="1"/>
  <c r="AB5" i="32"/>
  <c r="AB6" i="32"/>
  <c r="U7" i="32"/>
  <c r="W6" i="32"/>
  <c r="AA6" i="32" s="1"/>
  <c r="AD10" i="28"/>
  <c r="AA9" i="28"/>
  <c r="U10" i="34" l="1"/>
  <c r="AC7" i="32"/>
  <c r="AD7" i="32"/>
  <c r="AB7" i="32"/>
  <c r="U8" i="32"/>
  <c r="W7" i="32"/>
  <c r="AA7" i="32" s="1"/>
  <c r="AA10" i="28"/>
  <c r="AD11" i="28"/>
  <c r="U11" i="34" l="1"/>
  <c r="AC8" i="32"/>
  <c r="AD8" i="32"/>
  <c r="AB8" i="32"/>
  <c r="U9" i="32"/>
  <c r="W8" i="32"/>
  <c r="AA8" i="32" s="1"/>
  <c r="AD12" i="28"/>
  <c r="AA11" i="28"/>
  <c r="AC9" i="32" l="1"/>
  <c r="AD9" i="32"/>
  <c r="AB9" i="32"/>
  <c r="U10" i="32"/>
  <c r="AC10" i="32" s="1"/>
  <c r="W9" i="32"/>
  <c r="AA9" i="32" s="1"/>
  <c r="AD13" i="28"/>
  <c r="AA12" i="28"/>
  <c r="AB10" i="32" l="1"/>
  <c r="U11" i="32"/>
  <c r="AC11" i="32" s="1"/>
  <c r="W10" i="32"/>
  <c r="AA10" i="32" s="1"/>
  <c r="AD14" i="28"/>
  <c r="AA13" i="28"/>
  <c r="AB11" i="32" l="1"/>
  <c r="U12" i="32"/>
  <c r="AC12" i="32" s="1"/>
  <c r="W11" i="32"/>
  <c r="AA11" i="32" s="1"/>
  <c r="AA14" i="28"/>
  <c r="AD15" i="28"/>
  <c r="AB12" i="32" l="1"/>
  <c r="U13" i="32"/>
  <c r="AC13" i="32" s="1"/>
  <c r="W12" i="32"/>
  <c r="AA12" i="32" s="1"/>
  <c r="AD16" i="28"/>
  <c r="AA15" i="28"/>
  <c r="AB13" i="32" l="1"/>
  <c r="U14" i="32"/>
  <c r="AC14" i="32" s="1"/>
  <c r="W13" i="32"/>
  <c r="AA13" i="32" s="1"/>
  <c r="AD17" i="28"/>
  <c r="AA16" i="28"/>
  <c r="AB14" i="32" l="1"/>
  <c r="U15" i="32"/>
  <c r="AC15" i="32" s="1"/>
  <c r="W14" i="32"/>
  <c r="AA14" i="32" s="1"/>
  <c r="AD18" i="28"/>
  <c r="AA17" i="28"/>
  <c r="AB15" i="32" l="1"/>
  <c r="U16" i="32"/>
  <c r="AC16" i="32" s="1"/>
  <c r="W15" i="32"/>
  <c r="AA15" i="32" s="1"/>
  <c r="AA18" i="28"/>
  <c r="AD19" i="28"/>
  <c r="AB16" i="32" l="1"/>
  <c r="U17" i="32"/>
  <c r="AC17" i="32" s="1"/>
  <c r="W16" i="32"/>
  <c r="AA16" i="32" s="1"/>
  <c r="AD20" i="28"/>
  <c r="AA19" i="28"/>
  <c r="AB17" i="32" l="1"/>
  <c r="U18" i="32"/>
  <c r="AC18" i="32" s="1"/>
  <c r="W17" i="32"/>
  <c r="AA17" i="32" s="1"/>
  <c r="AD21" i="28"/>
  <c r="AA20" i="28"/>
  <c r="AB18" i="32" l="1"/>
  <c r="U19" i="32"/>
  <c r="AC19" i="32" s="1"/>
  <c r="W18" i="32"/>
  <c r="AA18" i="32" s="1"/>
  <c r="AD22" i="28"/>
  <c r="AA21" i="28"/>
  <c r="AB19" i="32" l="1"/>
  <c r="U20" i="32"/>
  <c r="AC20" i="32" s="1"/>
  <c r="W19" i="32"/>
  <c r="AA19" i="32" s="1"/>
  <c r="AA22" i="28"/>
  <c r="AB20" i="32" l="1"/>
  <c r="U21" i="32"/>
  <c r="AC21" i="32" s="1"/>
  <c r="W20" i="32"/>
  <c r="AA20" i="32" s="1"/>
  <c r="S2" i="28"/>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62" i="30"/>
  <c r="H63" i="30"/>
  <c r="H64" i="30"/>
  <c r="H65" i="30"/>
  <c r="H66" i="30"/>
  <c r="H67" i="30"/>
  <c r="H68" i="30"/>
  <c r="H69" i="30"/>
  <c r="H70" i="30"/>
  <c r="H71" i="30"/>
  <c r="H72" i="30"/>
  <c r="H73" i="30"/>
  <c r="H74" i="30"/>
  <c r="H75" i="30"/>
  <c r="H76" i="30"/>
  <c r="H77" i="30"/>
  <c r="H78" i="30"/>
  <c r="H79" i="30"/>
  <c r="H80" i="30"/>
  <c r="H81" i="30"/>
  <c r="H82" i="30"/>
  <c r="H83" i="30"/>
  <c r="H84" i="30"/>
  <c r="H85" i="30"/>
  <c r="H86" i="30"/>
  <c r="H87" i="30"/>
  <c r="H88" i="30"/>
  <c r="H89" i="30"/>
  <c r="H90" i="30"/>
  <c r="H91" i="30"/>
  <c r="H92" i="30"/>
  <c r="H2" i="30"/>
  <c r="D9" i="30"/>
  <c r="D10" i="30"/>
  <c r="D11" i="30"/>
  <c r="D12" i="30"/>
  <c r="D13" i="30"/>
  <c r="D14" i="30"/>
  <c r="D15" i="30"/>
  <c r="D16" i="30"/>
  <c r="D17" i="30"/>
  <c r="D18" i="30"/>
  <c r="D19" i="30"/>
  <c r="D20" i="30"/>
  <c r="D21" i="30"/>
  <c r="D22" i="30"/>
  <c r="D23" i="30"/>
  <c r="D24" i="30"/>
  <c r="D25" i="30"/>
  <c r="D26" i="30"/>
  <c r="D27" i="30"/>
  <c r="D28" i="30"/>
  <c r="D29" i="30"/>
  <c r="D30" i="30"/>
  <c r="D31" i="30"/>
  <c r="D32" i="30"/>
  <c r="D33" i="30"/>
  <c r="D34" i="30"/>
  <c r="D35" i="30"/>
  <c r="D36" i="30"/>
  <c r="D37" i="30"/>
  <c r="D38" i="30"/>
  <c r="D39" i="30"/>
  <c r="D40" i="30"/>
  <c r="D41" i="30"/>
  <c r="D42" i="30"/>
  <c r="D43" i="30"/>
  <c r="D44" i="30"/>
  <c r="D45" i="30"/>
  <c r="D46" i="30"/>
  <c r="D47" i="30"/>
  <c r="D48" i="30"/>
  <c r="D49" i="30"/>
  <c r="D50" i="30"/>
  <c r="D51" i="30"/>
  <c r="D52" i="30"/>
  <c r="D53" i="30"/>
  <c r="D54" i="30"/>
  <c r="D55" i="30"/>
  <c r="D56" i="30"/>
  <c r="D57" i="30"/>
  <c r="D58" i="30"/>
  <c r="D59" i="30"/>
  <c r="D60" i="30"/>
  <c r="D61" i="30"/>
  <c r="D62" i="30"/>
  <c r="D63" i="30"/>
  <c r="D64" i="30"/>
  <c r="D65" i="30"/>
  <c r="D66" i="30"/>
  <c r="D67" i="30"/>
  <c r="D68" i="30"/>
  <c r="D69" i="30"/>
  <c r="D70" i="30"/>
  <c r="D71" i="30"/>
  <c r="D72" i="30"/>
  <c r="D73" i="30"/>
  <c r="D74" i="30"/>
  <c r="D75" i="30"/>
  <c r="D76" i="30"/>
  <c r="D77" i="30"/>
  <c r="D78" i="30"/>
  <c r="D79" i="30"/>
  <c r="D80" i="30"/>
  <c r="D81" i="30"/>
  <c r="D82" i="30"/>
  <c r="D83" i="30"/>
  <c r="D84" i="30"/>
  <c r="D85" i="30"/>
  <c r="D86" i="30"/>
  <c r="D87" i="30"/>
  <c r="D88" i="30"/>
  <c r="D89" i="30"/>
  <c r="D90" i="30"/>
  <c r="D91" i="30"/>
  <c r="D92" i="30"/>
  <c r="D3" i="30"/>
  <c r="D4" i="30"/>
  <c r="D5" i="30"/>
  <c r="D6" i="30"/>
  <c r="D7" i="30"/>
  <c r="D8" i="30"/>
  <c r="D2" i="30"/>
  <c r="AB21" i="32" l="1"/>
  <c r="U22" i="32"/>
  <c r="W21" i="32"/>
  <c r="AA21" i="32" s="1"/>
  <c r="I2" i="28"/>
  <c r="I3" i="28"/>
  <c r="I5" i="28"/>
  <c r="I6" i="28"/>
  <c r="I7" i="28"/>
  <c r="I8" i="28"/>
  <c r="I9" i="28"/>
  <c r="I10" i="28"/>
  <c r="I11" i="28"/>
  <c r="I12" i="28"/>
  <c r="I13" i="28"/>
  <c r="I14" i="28"/>
  <c r="I15" i="28"/>
  <c r="I16" i="28"/>
  <c r="I17" i="28"/>
  <c r="I18" i="28"/>
  <c r="I19" i="28"/>
  <c r="I20" i="28"/>
  <c r="I21" i="28"/>
  <c r="I22" i="28"/>
  <c r="AC22" i="32" l="1"/>
  <c r="W22" i="32"/>
  <c r="AA22" i="32" s="1"/>
  <c r="AB22" i="32"/>
  <c r="M14" i="29"/>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A2" i="28" l="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R5" i="28"/>
  <c r="T5" i="28"/>
  <c r="U5" i="28"/>
  <c r="V5" i="28"/>
  <c r="W5" i="28"/>
  <c r="X5" i="28"/>
  <c r="Y5" i="28"/>
  <c r="B6" i="28"/>
  <c r="C6" i="28"/>
  <c r="D6" i="28"/>
  <c r="T6" i="28"/>
  <c r="U6" i="28"/>
  <c r="V6" i="28"/>
  <c r="W6" i="28"/>
  <c r="X6" i="28"/>
  <c r="Y6" i="28"/>
  <c r="B7" i="28"/>
  <c r="C7" i="28"/>
  <c r="D7" i="28"/>
  <c r="A7" i="28"/>
  <c r="T7" i="28"/>
  <c r="U7" i="28"/>
  <c r="V7" i="28"/>
  <c r="W7" i="28"/>
  <c r="X7" i="28"/>
  <c r="Y7" i="28"/>
  <c r="B8" i="28"/>
  <c r="C8" i="28"/>
  <c r="D8" i="28"/>
  <c r="A8" i="28"/>
  <c r="T8" i="28"/>
  <c r="U8" i="28"/>
  <c r="V8" i="28"/>
  <c r="W8" i="28"/>
  <c r="X8" i="28"/>
  <c r="Y8" i="28"/>
  <c r="B9" i="28"/>
  <c r="C9" i="28"/>
  <c r="D9" i="28"/>
  <c r="R9" i="28"/>
  <c r="T9" i="28"/>
  <c r="U9" i="28"/>
  <c r="V9" i="28"/>
  <c r="W9" i="28"/>
  <c r="X9" i="28"/>
  <c r="Y9" i="28"/>
  <c r="B10" i="28"/>
  <c r="C10" i="28"/>
  <c r="D10" i="28"/>
  <c r="T10" i="28"/>
  <c r="U10" i="28"/>
  <c r="V10" i="28"/>
  <c r="W10" i="28"/>
  <c r="X10" i="28"/>
  <c r="Y10" i="28"/>
  <c r="B11" i="28"/>
  <c r="C11" i="28"/>
  <c r="D11" i="28"/>
  <c r="A11" i="28"/>
  <c r="T11" i="28"/>
  <c r="U11" i="28"/>
  <c r="V11" i="28"/>
  <c r="W11" i="28"/>
  <c r="X11" i="28"/>
  <c r="Y11" i="28"/>
  <c r="B12" i="28"/>
  <c r="C12" i="28"/>
  <c r="D12" i="28"/>
  <c r="A12" i="28"/>
  <c r="T12" i="28"/>
  <c r="U12" i="28"/>
  <c r="V12" i="28"/>
  <c r="W12" i="28"/>
  <c r="X12" i="28"/>
  <c r="Y12" i="28"/>
  <c r="B13" i="28"/>
  <c r="C13" i="28"/>
  <c r="D13" i="28"/>
  <c r="R13" i="28"/>
  <c r="T13" i="28"/>
  <c r="U13" i="28"/>
  <c r="V13" i="28"/>
  <c r="W13" i="28"/>
  <c r="X13" i="28"/>
  <c r="Y13" i="28"/>
  <c r="B14" i="28"/>
  <c r="C14" i="28"/>
  <c r="D14" i="28"/>
  <c r="T14" i="28"/>
  <c r="U14" i="28"/>
  <c r="V14" i="28"/>
  <c r="W14" i="28"/>
  <c r="X14" i="28"/>
  <c r="Y14" i="28"/>
  <c r="B15" i="28"/>
  <c r="C15" i="28"/>
  <c r="D15" i="28"/>
  <c r="A15" i="28"/>
  <c r="T15" i="28"/>
  <c r="U15" i="28"/>
  <c r="V15" i="28"/>
  <c r="W15" i="28"/>
  <c r="X15" i="28"/>
  <c r="Y15" i="28"/>
  <c r="B16" i="28"/>
  <c r="C16" i="28"/>
  <c r="D16" i="28"/>
  <c r="A16" i="28"/>
  <c r="T16" i="28"/>
  <c r="U16" i="28"/>
  <c r="V16" i="28"/>
  <c r="W16" i="28"/>
  <c r="X16" i="28"/>
  <c r="Y16" i="28"/>
  <c r="B17" i="28"/>
  <c r="C17" i="28"/>
  <c r="D17" i="28"/>
  <c r="A17" i="28"/>
  <c r="T17" i="28"/>
  <c r="U17" i="28"/>
  <c r="V17" i="28"/>
  <c r="W17" i="28"/>
  <c r="X17" i="28"/>
  <c r="Y17" i="28"/>
  <c r="B18" i="28"/>
  <c r="C18" i="28"/>
  <c r="D18" i="28"/>
  <c r="T18" i="28"/>
  <c r="U18" i="28"/>
  <c r="V18" i="28"/>
  <c r="W18" i="28"/>
  <c r="X18" i="28"/>
  <c r="Y18" i="28"/>
  <c r="B19" i="28"/>
  <c r="C19" i="28"/>
  <c r="D19" i="28"/>
  <c r="A19" i="28"/>
  <c r="T19" i="28"/>
  <c r="U19" i="28"/>
  <c r="V19" i="28"/>
  <c r="W19" i="28"/>
  <c r="X19" i="28"/>
  <c r="Y19" i="28"/>
  <c r="B20" i="28"/>
  <c r="C20" i="28"/>
  <c r="D20" i="28"/>
  <c r="A20" i="28"/>
  <c r="T20" i="28"/>
  <c r="U20" i="28"/>
  <c r="V20" i="28"/>
  <c r="W20" i="28"/>
  <c r="X20" i="28"/>
  <c r="Y20" i="28"/>
  <c r="B21" i="28"/>
  <c r="C21" i="28"/>
  <c r="D21" i="28"/>
  <c r="A21" i="28"/>
  <c r="T21" i="28"/>
  <c r="U21" i="28"/>
  <c r="V21" i="28"/>
  <c r="W21" i="28"/>
  <c r="X21" i="28"/>
  <c r="Y21" i="28"/>
  <c r="B22" i="28"/>
  <c r="C22" i="28"/>
  <c r="D22" i="28"/>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H21" i="29" l="1"/>
  <c r="N17" i="29"/>
  <c r="I20" i="29"/>
  <c r="N20" i="29" s="1"/>
  <c r="N19" i="29"/>
  <c r="N15" i="29"/>
  <c r="K20" i="29"/>
  <c r="K22" i="29" s="1"/>
  <c r="I21" i="29"/>
  <c r="R21" i="28"/>
  <c r="R17" i="28"/>
  <c r="A22" i="28"/>
  <c r="R20" i="28"/>
  <c r="A18" i="28"/>
  <c r="R16" i="28"/>
  <c r="A14" i="28"/>
  <c r="R12" i="28"/>
  <c r="A10" i="28"/>
  <c r="R8" i="28"/>
  <c r="A6" i="28"/>
  <c r="R4" i="28"/>
  <c r="R22" i="28"/>
  <c r="R19" i="28"/>
  <c r="R15" i="28"/>
  <c r="A13" i="28"/>
  <c r="R11" i="28"/>
  <c r="A9" i="28"/>
  <c r="R7" i="28"/>
  <c r="A5" i="28"/>
  <c r="R18" i="28"/>
  <c r="R14" i="28"/>
  <c r="R10" i="28"/>
  <c r="R6" i="28"/>
  <c r="R2" i="28"/>
  <c r="P2" i="28"/>
  <c r="H22" i="29" l="1"/>
  <c r="N21" i="29"/>
  <c r="I22" i="29"/>
  <c r="C7" i="15"/>
  <c r="N22" i="29" l="1"/>
  <c r="G8" i="6"/>
  <c r="A3" i="28" l="1"/>
  <c r="R3" i="28"/>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T2117" i="1" l="1"/>
  <c r="I210" i="1"/>
  <c r="I17" i="1"/>
  <c r="AR210" i="1" l="1"/>
  <c r="AS210" i="1"/>
  <c r="AP210" i="1"/>
  <c r="AQ210" i="1"/>
  <c r="AP1776" i="1"/>
  <c r="AQ1776" i="1"/>
  <c r="AR1776" i="1"/>
  <c r="AS1776" i="1"/>
  <c r="AQ1631" i="1"/>
  <c r="AS1631" i="1"/>
  <c r="AR1631" i="1"/>
  <c r="AP1631" i="1"/>
  <c r="AQ955" i="1"/>
  <c r="AR955" i="1"/>
  <c r="AP955" i="1"/>
  <c r="AS955" i="1"/>
  <c r="AS1897" i="1"/>
  <c r="AP1897" i="1"/>
  <c r="AQ1897" i="1"/>
  <c r="AR1897" i="1"/>
  <c r="AP1172" i="1"/>
  <c r="AS1172" i="1"/>
  <c r="AQ1172" i="1"/>
  <c r="AR1172" i="1"/>
  <c r="AQ1995" i="1"/>
  <c r="AR1995" i="1"/>
  <c r="AS1995" i="1"/>
  <c r="AP1995" i="1"/>
  <c r="AU15" i="1"/>
  <c r="B22" i="6" s="1"/>
  <c r="AP19" i="1"/>
  <c r="AT1897" i="1" l="1"/>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V1448" i="1" l="1"/>
  <c r="W1448" i="1" s="1"/>
  <c r="AC489" i="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 r="D3" i="32"/>
  <c r="C3" i="32"/>
</calcChain>
</file>

<file path=xl/sharedStrings.xml><?xml version="1.0" encoding="utf-8"?>
<sst xmlns="http://schemas.openxmlformats.org/spreadsheetml/2006/main" count="14370" uniqueCount="1099">
  <si>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</si>
  <si>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</si>
  <si>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</si>
  <si>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</si>
  <si>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</si>
  <si>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</si>
  <si>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</si>
  <si>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</si>
  <si>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</si>
  <si>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</si>
  <si>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</si>
  <si>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</si>
  <si>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</si>
  <si>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</si>
  <si>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</si>
  <si>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</si>
  <si>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</si>
  <si>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</si>
  <si>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</si>
  <si>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</si>
  <si>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</si>
  <si>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</si>
  <si>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</si>
  <si>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</si>
  <si>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</si>
  <si>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</si>
  <si>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</si>
  <si>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</si>
  <si>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</si>
  <si>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</si>
  <si>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</si>
  <si>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</si>
  <si>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</si>
  <si>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</si>
  <si>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</si>
  <si>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</si>
  <si>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</si>
  <si>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</si>
  <si>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</si>
  <si>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</si>
  <si>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</si>
  <si>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</si>
  <si>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</si>
  <si>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</si>
  <si>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</si>
  <si>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</si>
  <si>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</si>
  <si>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</si>
  <si>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</si>
  <si>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</si>
  <si>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</si>
  <si>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</si>
  <si>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</si>
  <si>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</si>
  <si>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</si>
  <si>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</si>
  <si>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</si>
  <si>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</si>
  <si>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</si>
  <si>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</si>
  <si>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</si>
  <si>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</si>
  <si>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</si>
  <si>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</si>
  <si>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</si>
  <si>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</si>
  <si>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</si>
  <si>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</si>
  <si>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</si>
  <si>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</si>
  <si>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</si>
  <si>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</si>
  <si>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</si>
  <si>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</si>
  <si>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</si>
  <si>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</si>
  <si>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</si>
  <si>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</si>
  <si>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</si>
  <si>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</si>
  <si>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</si>
  <si>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</si>
  <si>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</si>
  <si>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</si>
  <si>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</si>
  <si>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</si>
  <si>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</si>
  <si>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</si>
  <si>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</si>
  <si>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</si>
  <si>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</si>
  <si>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</si>
  <si>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</si>
  <si>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</si>
  <si>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</si>
  <si>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</si>
  <si>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</si>
  <si>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</si>
  <si>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</si>
  <si>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</si>
  <si>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</si>
  <si>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</si>
  <si>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</si>
  <si>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</si>
  <si>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</si>
  <si>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</si>
  <si>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</si>
  <si>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</si>
  <si>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</si>
  <si>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</si>
  <si>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</si>
  <si>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</si>
  <si>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</si>
  <si>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</si>
  <si>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</si>
  <si>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</si>
  <si>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</si>
  <si>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</si>
  <si>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</si>
  <si>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</si>
  <si>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</si>
  <si>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</si>
  <si>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</si>
  <si>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</si>
  <si>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</si>
  <si>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</si>
  <si>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</si>
  <si>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</si>
  <si>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</si>
  <si>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</si>
  <si>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</si>
  <si>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</si>
  <si>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</si>
  <si>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</si>
  <si>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</si>
  <si>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</si>
  <si>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</si>
  <si>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</si>
  <si>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</si>
  <si>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</si>
  <si>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</si>
  <si>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</si>
  <si>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</si>
  <si>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</si>
  <si>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</si>
  <si>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</si>
  <si>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</si>
  <si>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</si>
  <si>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</si>
  <si>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</si>
  <si>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</si>
  <si>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</si>
  <si>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</si>
  <si>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</si>
  <si>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</si>
  <si>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</si>
  <si>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</si>
  <si>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</si>
  <si>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</si>
  <si>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</si>
  <si>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</si>
  <si>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</si>
  <si>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</si>
  <si>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</si>
  <si>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</si>
  <si>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</si>
  <si>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</si>
  <si>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</si>
  <si>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</si>
  <si>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</si>
  <si>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</si>
  <si>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</si>
  <si>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</si>
  <si>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</si>
  <si>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</si>
  <si>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</si>
  <si>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</si>
  <si>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</si>
  <si>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</si>
  <si>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</si>
  <si>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</si>
  <si>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</si>
  <si>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</si>
  <si>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</si>
  <si>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</si>
  <si>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</si>
  <si>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</si>
  <si>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</si>
  <si>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</si>
  <si>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</si>
  <si>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</si>
  <si>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</si>
  <si>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</si>
  <si>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</si>
  <si>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</si>
  <si>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</si>
  <si>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</si>
  <si>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</si>
  <si>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</si>
  <si>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</si>
  <si>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</si>
  <si>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</si>
  <si>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</si>
  <si>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</si>
  <si>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</si>
  <si>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</si>
  <si>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</si>
  <si>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</si>
  <si>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</si>
  <si>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</si>
  <si>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</si>
  <si>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</si>
  <si>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</si>
  <si>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</si>
  <si>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</si>
  <si>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</si>
  <si>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</si>
  <si>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</si>
  <si>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</si>
  <si>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</si>
  <si>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</si>
  <si>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</si>
  <si>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</si>
  <si>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</si>
  <si>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</si>
  <si>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</si>
  <si>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</si>
  <si>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</si>
  <si>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</si>
  <si>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</si>
  <si>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</si>
  <si>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</si>
  <si>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</si>
  <si>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</si>
  <si>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</si>
  <si>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</si>
  <si>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</si>
  <si>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</si>
  <si>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</si>
  <si>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</si>
  <si>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</si>
  <si>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</si>
  <si>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</si>
  <si>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</si>
  <si>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</si>
  <si>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</si>
  <si>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</si>
  <si>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</si>
  <si>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</si>
  <si>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</si>
  <si>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</si>
  <si>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</si>
  <si>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</si>
  <si>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</si>
  <si>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</si>
  <si>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</si>
  <si>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</si>
  <si>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</si>
  <si>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</si>
  <si>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</si>
  <si>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</si>
  <si>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</si>
  <si>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</si>
  <si>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</si>
  <si>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</si>
  <si>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</si>
  <si>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</si>
  <si>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</si>
  <si>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</si>
  <si>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</si>
  <si>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</si>
  <si>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</si>
  <si>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</si>
  <si>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</si>
  <si>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</si>
  <si>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</si>
  <si>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</si>
  <si>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</si>
  <si>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</si>
  <si>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</si>
  <si>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</si>
  <si>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</si>
  <si>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</si>
  <si>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</si>
  <si>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</si>
  <si>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</si>
  <si>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</si>
  <si>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</si>
  <si>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</si>
  <si>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</si>
  <si>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</si>
  <si>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</si>
  <si>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</si>
  <si>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</si>
  <si>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</si>
  <si>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</si>
  <si>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</si>
  <si>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</si>
  <si>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</si>
  <si>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</si>
  <si>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</si>
  <si>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</si>
  <si>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</si>
  <si>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</si>
  <si>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</si>
  <si>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</si>
  <si>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</si>
  <si>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</si>
  <si>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</si>
  <si>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</si>
  <si>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</si>
  <si>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</si>
  <si>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</si>
  <si>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</si>
  <si>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</si>
  <si>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</si>
  <si>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</si>
  <si>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</si>
  <si>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</si>
  <si>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</si>
  <si>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</si>
  <si>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</si>
  <si>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</si>
  <si>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</si>
  <si>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</si>
  <si>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</si>
  <si>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</si>
  <si>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</si>
  <si>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</si>
  <si>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</si>
  <si>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</si>
  <si>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</si>
  <si>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</si>
  <si>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</si>
  <si>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</si>
  <si>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</si>
  <si>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</si>
  <si>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</si>
  <si>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</si>
  <si>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</si>
  <si>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</si>
  <si>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</si>
  <si>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</si>
  <si>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</si>
  <si>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</si>
  <si>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</si>
  <si>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</si>
  <si>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</si>
  <si>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</si>
  <si>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</si>
  <si>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</si>
  <si>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</si>
  <si>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</si>
  <si>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</si>
  <si>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</si>
  <si>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</si>
  <si>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</si>
  <si>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</si>
  <si>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</si>
  <si>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</si>
  <si>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</si>
  <si>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</si>
  <si>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</si>
  <si>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</si>
  <si>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</si>
  <si>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</si>
  <si>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</si>
  <si>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</si>
  <si>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</si>
  <si>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</si>
  <si>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</si>
  <si>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</si>
  <si>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</si>
  <si>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</si>
  <si>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</si>
  <si>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</si>
  <si>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</si>
  <si>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</si>
  <si>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</si>
  <si>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</si>
  <si>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</si>
  <si>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</si>
  <si>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</si>
  <si>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</si>
  <si>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</si>
  <si>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</si>
  <si>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</si>
  <si>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</si>
  <si>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</si>
  <si>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</si>
  <si>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</si>
  <si>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</si>
  <si>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</si>
  <si>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</si>
  <si>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</si>
  <si>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</si>
  <si>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</si>
  <si>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</si>
  <si>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</si>
  <si>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</si>
  <si>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</si>
  <si>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</si>
  <si>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</si>
  <si>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</si>
  <si>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</si>
  <si>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</si>
  <si>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</si>
  <si>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</si>
  <si>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</si>
  <si>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</si>
  <si>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</si>
  <si>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</si>
  <si>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</si>
  <si>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</si>
  <si>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</si>
  <si>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</si>
  <si>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</si>
  <si>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</si>
  <si>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</si>
  <si>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</si>
  <si>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</si>
  <si>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</si>
  <si>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</si>
  <si>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</si>
  <si>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</si>
  <si>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</si>
  <si>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</si>
  <si>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</si>
  <si>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</si>
  <si>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</si>
  <si>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</si>
  <si>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</si>
  <si>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</si>
  <si>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</si>
  <si>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</si>
  <si>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</si>
  <si>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</si>
  <si>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</si>
  <si>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</si>
  <si>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</si>
  <si>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</si>
  <si>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</si>
  <si>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</si>
  <si>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</si>
  <si>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</si>
  <si>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</si>
  <si>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</si>
  <si>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</si>
  <si>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</si>
  <si>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</si>
  <si>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</si>
  <si>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</si>
  <si>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</si>
  <si>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</si>
  <si>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</si>
  <si>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</si>
  <si>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</si>
  <si>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</si>
  <si>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</si>
  <si>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</si>
  <si>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</si>
  <si>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</si>
  <si>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</si>
  <si>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</si>
  <si>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</si>
  <si>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</si>
  <si>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</si>
  <si>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</si>
  <si>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</si>
  <si>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</si>
  <si>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</si>
  <si>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</si>
  <si>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</si>
  <si>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</si>
  <si>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</si>
  <si>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</si>
  <si>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</si>
  <si>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</si>
  <si>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</si>
  <si>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</si>
  <si>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</si>
  <si>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</si>
  <si>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</si>
  <si>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</si>
  <si>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</si>
  <si>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</si>
  <si>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</si>
  <si>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</si>
  <si>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</si>
  <si>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</si>
  <si>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</si>
  <si>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</si>
  <si>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</si>
  <si>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</si>
  <si>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</si>
  <si>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</si>
  <si>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</si>
  <si>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</si>
  <si>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</si>
  <si>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</si>
  <si>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</si>
  <si>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</si>
  <si>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</si>
  <si>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</si>
  <si>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</si>
  <si>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</si>
  <si>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</si>
  <si>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</si>
  <si>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</si>
  <si>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</si>
  <si>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</si>
  <si>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</si>
  <si>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</si>
  <si>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</si>
  <si>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</si>
  <si>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</si>
  <si>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</si>
  <si>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</si>
  <si>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</si>
  <si>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</si>
  <si>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</si>
  <si>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</si>
  <si>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</si>
  <si>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</si>
  <si>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</si>
  <si>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</si>
  <si>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</si>
  <si>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</si>
  <si>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</si>
  <si>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</si>
  <si>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</si>
  <si>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</si>
  <si>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</si>
  <si>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</si>
  <si>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</si>
  <si>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</si>
  <si>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</si>
  <si>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</si>
  <si>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</si>
  <si>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</si>
  <si>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</si>
  <si>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</si>
  <si>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</si>
  <si>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</si>
  <si>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</si>
  <si>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</si>
  <si>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</si>
  <si>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</si>
  <si>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</si>
  <si>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</si>
  <si>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</si>
  <si>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</si>
  <si>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</si>
  <si>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</si>
  <si>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</si>
  <si>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</si>
  <si>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</si>
  <si>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</si>
  <si>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</si>
  <si>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</si>
  <si>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</si>
  <si>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</si>
  <si>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</si>
  <si>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</si>
  <si>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</si>
  <si>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</si>
  <si>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</si>
  <si>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</si>
  <si>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</si>
  <si>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</si>
  <si>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</si>
  <si>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</si>
  <si>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</si>
  <si>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</si>
  <si>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</si>
  <si>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</si>
  <si>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</si>
  <si>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</si>
  <si>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</si>
  <si>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</si>
  <si>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</si>
  <si>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</si>
  <si>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</si>
  <si>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</si>
  <si>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</si>
  <si>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</si>
  <si>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</si>
  <si>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</si>
  <si>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</si>
  <si>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</si>
  <si>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</si>
  <si>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</si>
  <si>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</si>
  <si>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</si>
  <si>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</si>
  <si>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</si>
  <si>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</si>
  <si>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</si>
  <si>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</si>
  <si>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</si>
  <si>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</si>
  <si>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</si>
  <si>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</si>
  <si>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</si>
  <si>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</si>
  <si>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</si>
  <si>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</si>
  <si>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</si>
  <si>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</si>
  <si>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</si>
  <si>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</si>
  <si>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</si>
  <si>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</si>
  <si>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</si>
  <si>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</si>
  <si>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</si>
  <si>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</si>
  <si>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</si>
  <si>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</si>
  <si>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</si>
  <si>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</si>
  <si>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</si>
  <si>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</si>
  <si>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</si>
  <si>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</si>
  <si>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</si>
  <si>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</si>
  <si>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</si>
  <si>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</si>
  <si>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</si>
  <si>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</si>
  <si>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</si>
  <si>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</si>
  <si>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</si>
  <si>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</si>
  <si>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</si>
  <si>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</si>
  <si>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</si>
  <si>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</si>
  <si>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</si>
  <si>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</si>
  <si>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</si>
  <si>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</si>
  <si>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</si>
  <si>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</si>
  <si>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</si>
  <si>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</si>
  <si>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</si>
  <si>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</si>
  <si>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</si>
  <si>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</si>
  <si>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</si>
  <si>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</si>
  <si>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</si>
  <si>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</si>
  <si>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</si>
  <si>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</si>
  <si>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</si>
  <si>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</si>
  <si>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</si>
  <si>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</si>
  <si>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</si>
  <si>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</si>
  <si>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</si>
  <si>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</si>
  <si>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</si>
  <si>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</si>
  <si>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</si>
  <si>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</si>
  <si>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</si>
  <si>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</si>
  <si>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</si>
  <si>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</si>
  <si>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</si>
  <si>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</si>
  <si>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</si>
  <si>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</si>
  <si>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</si>
  <si>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</si>
  <si>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</si>
  <si>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</si>
  <si>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</si>
  <si>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</si>
  <si>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</si>
  <si>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</si>
  <si>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</si>
  <si>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</si>
  <si>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</si>
  <si>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</si>
  <si>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</si>
  <si>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</si>
  <si>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</si>
  <si>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</si>
  <si>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</si>
  <si>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</si>
  <si>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</si>
  <si>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</si>
  <si>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</si>
  <si>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</si>
  <si>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</si>
  <si>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</si>
  <si>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</si>
  <si>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</si>
  <si>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</si>
  <si>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</si>
  <si>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</si>
  <si>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</si>
  <si>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</si>
  <si>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</si>
  <si>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</si>
  <si>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</si>
  <si>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</si>
  <si>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</si>
  <si>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</si>
  <si>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</si>
  <si>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</si>
  <si>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</si>
  <si>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</si>
  <si>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</si>
  <si>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</si>
  <si>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</si>
  <si>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</si>
  <si>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</si>
  <si>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</si>
  <si>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</si>
  <si>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</si>
  <si>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</si>
  <si>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</si>
  <si>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</si>
  <si>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</si>
  <si>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</si>
  <si>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</si>
  <si>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</si>
  <si>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</si>
  <si>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</si>
  <si>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</si>
  <si>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</si>
  <si>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</si>
  <si>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</si>
  <si>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</si>
  <si>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</si>
  <si>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</si>
  <si>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</si>
  <si>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</si>
  <si>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</si>
  <si>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</si>
  <si>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</si>
  <si>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</si>
  <si>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</si>
  <si>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</si>
  <si>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</si>
  <si>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</si>
  <si>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</si>
  <si>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</si>
  <si>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</si>
  <si>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</si>
  <si>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</si>
  <si>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</si>
  <si>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</si>
  <si>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</si>
  <si>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</si>
  <si>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</si>
  <si>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</si>
  <si>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</si>
  <si>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</si>
  <si>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</si>
  <si>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</si>
  <si>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</si>
  <si>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</si>
  <si>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</si>
  <si>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</si>
  <si>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</si>
  <si>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</si>
  <si>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</si>
  <si>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</si>
  <si>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</si>
  <si>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</si>
  <si>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</si>
  <si>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</si>
  <si>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</si>
  <si>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</si>
  <si>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</si>
  <si>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</si>
  <si>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</si>
  <si>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</si>
  <si>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</si>
  <si>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</si>
  <si>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</si>
  <si>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</si>
  <si>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</si>
  <si>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</si>
  <si>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</si>
  <si>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</si>
  <si>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</si>
  <si>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</si>
  <si>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</si>
  <si>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</si>
  <si>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</si>
  <si>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</si>
  <si>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</si>
  <si>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</si>
  <si>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</si>
  <si>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</si>
  <si>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</si>
  <si>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</si>
  <si>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</si>
  <si>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</si>
  <si>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</si>
  <si>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</si>
  <si>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</si>
  <si>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</si>
  <si>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</si>
  <si>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</si>
  <si>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</si>
  <si>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</si>
  <si>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</si>
  <si>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</si>
  <si>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</si>
  <si>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</si>
  <si>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</si>
  <si>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</si>
  <si>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</si>
  <si>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</si>
  <si>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</si>
  <si>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Unit Price</t>
  </si>
  <si>
    <t>Dore</t>
  </si>
  <si>
    <t>1 Phase Isolator</t>
  </si>
  <si>
    <t>Run &amp; Fault LEDs</t>
  </si>
  <si>
    <t>Traffolyte Labelling</t>
  </si>
  <si>
    <t>Commissioning/Testing</t>
  </si>
  <si>
    <t>Controls Enclosure</t>
  </si>
  <si>
    <t>Current Switch</t>
  </si>
  <si>
    <t>CCS131</t>
  </si>
  <si>
    <t>Interlock with Associated Units</t>
  </si>
  <si>
    <t>Local Switch</t>
  </si>
  <si>
    <t>Run Status Light</t>
  </si>
  <si>
    <t>ID</t>
  </si>
  <si>
    <t>Valid</t>
  </si>
  <si>
    <t>Y</t>
  </si>
  <si>
    <t>N</t>
  </si>
  <si>
    <t>Hours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</si>
  <si>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</si>
  <si>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</si>
  <si>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</si>
  <si>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</si>
  <si>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</si>
  <si>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</si>
  <si>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</si>
  <si>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</si>
  <si>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</si>
  <si>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</si>
  <si>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</si>
  <si>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</si>
  <si>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</si>
  <si>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</si>
  <si>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</si>
  <si>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</si>
  <si>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</si>
  <si>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</si>
  <si>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</si>
  <si>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</si>
  <si>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</si>
  <si>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</si>
  <si>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</si>
  <si>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</si>
  <si>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</si>
  <si>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</si>
  <si>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</si>
  <si>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</si>
  <si>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</si>
  <si>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</si>
  <si>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</si>
  <si>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</si>
  <si>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</si>
  <si>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</si>
  <si>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</si>
  <si>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</si>
  <si>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</si>
  <si>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</si>
  <si>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</si>
  <si>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</si>
  <si>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</si>
  <si>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</si>
  <si>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</si>
  <si>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</si>
  <si>
    <t>EN46-O</t>
  </si>
  <si>
    <t>EN66-O</t>
  </si>
  <si>
    <t>EN68-O</t>
  </si>
  <si>
    <t>EN88-O</t>
  </si>
  <si>
    <t>EN810-O</t>
  </si>
  <si>
    <t>EN46-G</t>
  </si>
  <si>
    <t>EN66-G</t>
  </si>
  <si>
    <t>EN68-G</t>
  </si>
  <si>
    <t>EN88-G</t>
  </si>
  <si>
    <t>EN810-G</t>
  </si>
  <si>
    <t>PN</t>
  </si>
  <si>
    <t>Secondary Supplier</t>
  </si>
  <si>
    <t>DB24-2-42-O</t>
  </si>
  <si>
    <t>DB24-2-42-O-M</t>
  </si>
  <si>
    <t>DB36-2-42-O</t>
  </si>
  <si>
    <t>DB36-2-42-O-M</t>
  </si>
  <si>
    <t>DB48-2-42-O</t>
  </si>
  <si>
    <t>DB48-2-42-O-M</t>
  </si>
  <si>
    <t>DB60-2-42-O</t>
  </si>
  <si>
    <t>DB60-2-42-O-M</t>
  </si>
  <si>
    <t>DB72-2-42-O</t>
  </si>
  <si>
    <t>DB72-2-42-O-M</t>
  </si>
  <si>
    <t>DB24-2-56-O</t>
  </si>
  <si>
    <t>DB24-2-56-O-M</t>
  </si>
  <si>
    <t>DB36-2-56-O</t>
  </si>
  <si>
    <t>DB36-2-56-O-M</t>
  </si>
  <si>
    <t>DB48-2-56-O</t>
  </si>
  <si>
    <t>DB48-2-56-O-M</t>
  </si>
  <si>
    <t>DB60-2-56-O</t>
  </si>
  <si>
    <t>DB60-2-56-O-M</t>
  </si>
  <si>
    <t>DB72-2-56-O</t>
  </si>
  <si>
    <t>DB72-2-56-O-M</t>
  </si>
  <si>
    <t>DB24-4-42-O</t>
  </si>
  <si>
    <t>DB24-4-42-O-M</t>
  </si>
  <si>
    <t>DB36-4-42-O</t>
  </si>
  <si>
    <t>DB36-4-42-O-M</t>
  </si>
  <si>
    <t>DB48-4-42-O</t>
  </si>
  <si>
    <t>DB48-4-42-O-M</t>
  </si>
  <si>
    <t>DB60-4-42-O</t>
  </si>
  <si>
    <t>DB60-4-42-O-M</t>
  </si>
  <si>
    <t>DB72-4-42-O</t>
  </si>
  <si>
    <t>DB72-4-42-O-M</t>
  </si>
  <si>
    <t>DB24-4-56-O</t>
  </si>
  <si>
    <t>DB24-4-56-O-M</t>
  </si>
  <si>
    <t>DB36-4-56-O</t>
  </si>
  <si>
    <t>DB36-4-56-O-M</t>
  </si>
  <si>
    <t>DB48-4-56-O</t>
  </si>
  <si>
    <t>DB48-4-56-O-M</t>
  </si>
  <si>
    <t>DB60-4-56-O</t>
  </si>
  <si>
    <t>DB60-4-56-O-M</t>
  </si>
  <si>
    <t>DB72-4-56-O</t>
  </si>
  <si>
    <t>DB72-4-56-O-M</t>
  </si>
  <si>
    <t>DB24-2-42-G</t>
  </si>
  <si>
    <t>DB24-2-42-G-M</t>
  </si>
  <si>
    <t>DB36-2-42-G</t>
  </si>
  <si>
    <t>DB36-2-42-G-M</t>
  </si>
  <si>
    <t>DB48-2-42-G</t>
  </si>
  <si>
    <t>DB48-2-42-G-M</t>
  </si>
  <si>
    <t>DB60-2-42-G</t>
  </si>
  <si>
    <t>DB60-2-42-G-M</t>
  </si>
  <si>
    <t>DB72-2-42-G</t>
  </si>
  <si>
    <t>DB72-2-42-G-M</t>
  </si>
  <si>
    <t>DB24-2-56-G</t>
  </si>
  <si>
    <t>DB24-2-56-G-M</t>
  </si>
  <si>
    <t>DB36-2-56-G</t>
  </si>
  <si>
    <t>DB36-2-56-G-M</t>
  </si>
  <si>
    <t>DB48-2-56-G</t>
  </si>
  <si>
    <t>DB48-2-56-G-M</t>
  </si>
  <si>
    <t>DB60-2-56-G</t>
  </si>
  <si>
    <t>DB60-2-56-G-M</t>
  </si>
  <si>
    <t>DB72-2-56-G</t>
  </si>
  <si>
    <t>DB72-2-56-G-M</t>
  </si>
  <si>
    <t>DB24-4-42-G</t>
  </si>
  <si>
    <t>DB24-4-42-G-M</t>
  </si>
  <si>
    <t>DB36-4-42-G</t>
  </si>
  <si>
    <t>DB36-4-42-G-M</t>
  </si>
  <si>
    <t>DB48-4-42-G</t>
  </si>
  <si>
    <t>DB48-4-42-G-M</t>
  </si>
  <si>
    <t>DB60-4-42-G</t>
  </si>
  <si>
    <t>DB60-4-42-G-M</t>
  </si>
  <si>
    <t>DB72-4-42-G</t>
  </si>
  <si>
    <t>DB72-4-42-G-M</t>
  </si>
  <si>
    <t>DB24-4-56-G</t>
  </si>
  <si>
    <t>DB24-4-56-G-M</t>
  </si>
  <si>
    <t>DB36-4-56-G</t>
  </si>
  <si>
    <t>DB36-4-56-G-M</t>
  </si>
  <si>
    <t>DB48-4-56-G</t>
  </si>
  <si>
    <t>DB48-4-56-G-M</t>
  </si>
  <si>
    <t>DB60-4-56-G</t>
  </si>
  <si>
    <t>DB60-4-56-G-M</t>
  </si>
  <si>
    <t>DB72-4-56-G</t>
  </si>
  <si>
    <t>DB72-4-56-G-M</t>
  </si>
  <si>
    <t>EUR-MDB24OR</t>
  </si>
  <si>
    <t>EUR-MDB24O2MC</t>
  </si>
  <si>
    <t>EUR-MDB36OR</t>
  </si>
  <si>
    <t>EUR-MDB36O2MC</t>
  </si>
  <si>
    <t>EUR-MDB48OR</t>
  </si>
  <si>
    <t>EUR-MDB48O2MC</t>
  </si>
  <si>
    <t>EUR-MDB60OR</t>
  </si>
  <si>
    <t>EUR-MDB60O2MC</t>
  </si>
  <si>
    <t>EUR-MDB72OR</t>
  </si>
  <si>
    <t>EUR-MDB72O2MC</t>
  </si>
  <si>
    <t>EUR-MDB24OR/WP</t>
  </si>
  <si>
    <t>EUR-MDB24O2MCWP</t>
  </si>
  <si>
    <t>EUR-MDB36OR/WP</t>
  </si>
  <si>
    <t>EUR-MDB36O2MCWP</t>
  </si>
  <si>
    <t>EUR-MDB48OR/WP</t>
  </si>
  <si>
    <t>EUR-MDB48O2MCWP</t>
  </si>
  <si>
    <t>EUR-MDB60OR/WP</t>
  </si>
  <si>
    <t>EUR-MDB60O2MCWP</t>
  </si>
  <si>
    <t>EUR-MDB72OR/WP</t>
  </si>
  <si>
    <t>EUR-MDB72O2MCWP</t>
  </si>
  <si>
    <t>EUR-MDB24O4NA</t>
  </si>
  <si>
    <t>EUR-MDB24O4MC</t>
  </si>
  <si>
    <t>EUR-MDB36O4NA</t>
  </si>
  <si>
    <t>EUR-MDB36O4MC</t>
  </si>
  <si>
    <t>EUR-MDB48O4NA</t>
  </si>
  <si>
    <t>EUR-MDB48O4MC</t>
  </si>
  <si>
    <t>EUR-MDB60O4NA</t>
  </si>
  <si>
    <t>EUR-MDB60O4MC</t>
  </si>
  <si>
    <t>EUR-MDB72O4NA</t>
  </si>
  <si>
    <t>EUR-MDB72O4MC</t>
  </si>
  <si>
    <t>EUR-MDB24O4NAWP</t>
  </si>
  <si>
    <t>EUR-MDB24O4MCWP</t>
  </si>
  <si>
    <t>EUR-MDB36O4NAWP</t>
  </si>
  <si>
    <t>EUR-MDB36O4MCWP</t>
  </si>
  <si>
    <t>EUR-MDB48O4NAWP</t>
  </si>
  <si>
    <t>EUR-MDB48O4MCWP</t>
  </si>
  <si>
    <t>EUR-MDB60O4NAWP</t>
  </si>
  <si>
    <t>EUR-MDB60O4MCWP</t>
  </si>
  <si>
    <t>EUR-MDB72O4NAWP</t>
  </si>
  <si>
    <t>EUR-MDB72O4MCWP</t>
  </si>
  <si>
    <t>EUR-MDB24G</t>
  </si>
  <si>
    <t>EUR-MDB24G2MC</t>
  </si>
  <si>
    <t>EUR-MDB36G</t>
  </si>
  <si>
    <t>EUR-MDB36G2MC</t>
  </si>
  <si>
    <t>EUR-MDB48G</t>
  </si>
  <si>
    <t>EUR-MDB48G2MC</t>
  </si>
  <si>
    <t>EUR-MDB60G</t>
  </si>
  <si>
    <t>EUR-MDB60G2MC</t>
  </si>
  <si>
    <t>EUR-MDB72G</t>
  </si>
  <si>
    <t>EUR-MDB72G2MC</t>
  </si>
  <si>
    <t>EUR-MDB24G/WP</t>
  </si>
  <si>
    <t>EUR-MDB24G2MCWP</t>
  </si>
  <si>
    <t>EUR-MDB36G/WP</t>
  </si>
  <si>
    <t>EUR-MDB36G2MCWP</t>
  </si>
  <si>
    <t>EUR-MDB48G/WP</t>
  </si>
  <si>
    <t>EUR-MDB48G2MCWP</t>
  </si>
  <si>
    <t>EUR-MDB60G/WP</t>
  </si>
  <si>
    <t>EUR-MDB60G2MCWP</t>
  </si>
  <si>
    <t>EUR-MDB72G/WP</t>
  </si>
  <si>
    <t>EUR-MDB72G2MCWP</t>
  </si>
  <si>
    <t>EUR-MDB24G4NA</t>
  </si>
  <si>
    <t>EUR-MDB24G4MC</t>
  </si>
  <si>
    <t>EUR-MDB36G4NA</t>
  </si>
  <si>
    <t>EUR-MDB36G4MC</t>
  </si>
  <si>
    <t>EUR-MDB48G4NA</t>
  </si>
  <si>
    <t>EUR-MDB48G4MC</t>
  </si>
  <si>
    <t>EUR-MDB60G4NA</t>
  </si>
  <si>
    <t>EUR-MDB60G4MC</t>
  </si>
  <si>
    <t>EUR-MDB72G4NA</t>
  </si>
  <si>
    <t>EUR-MDB72G4MC</t>
  </si>
  <si>
    <t>EUR-MDB24G4NAWP</t>
  </si>
  <si>
    <t>EUR-MDB24G4MCWP</t>
  </si>
  <si>
    <t>EUR-MDB36G4NAWP</t>
  </si>
  <si>
    <t>EUR-MDB36G4MCWP</t>
  </si>
  <si>
    <t>EUR-MDB48G4NAWP</t>
  </si>
  <si>
    <t>EUR-MDB48G4MCWP</t>
  </si>
  <si>
    <t>EUR-MDB60G4NAWP</t>
  </si>
  <si>
    <t>EUR-MDB60G4MCWP</t>
  </si>
  <si>
    <t>EUR-MDB72G4NAWP</t>
  </si>
  <si>
    <t>EUR-MDB72G4MCWP</t>
  </si>
  <si>
    <t>MS3100</t>
  </si>
  <si>
    <t>¶</t>
  </si>
  <si>
    <t>MSSBS</t>
  </si>
  <si>
    <t>Part No.
[Fan]</t>
  </si>
  <si>
    <t>Yes</t>
  </si>
  <si>
    <t>No</t>
  </si>
  <si>
    <t>$</t>
  </si>
  <si>
    <t>t</t>
  </si>
  <si>
    <t>Facet</t>
  </si>
  <si>
    <t>[OVERIDE] Hours</t>
  </si>
  <si>
    <t xml:space="preserve">cabling to fan and control panel (from Builder's Electrician's isolator) and local isolator, </t>
  </si>
  <si>
    <t xml:space="preserve">CB and cabling to fan from MSSB, and local isolator, </t>
  </si>
  <si>
    <t/>
  </si>
  <si>
    <t xml:space="preserve">BMS Provisions, </t>
  </si>
  <si>
    <t xml:space="preserve">Fire Shutdown, </t>
  </si>
  <si>
    <t xml:space="preserve">Interlock, </t>
  </si>
  <si>
    <t xml:space="preserve">Interlock with Associated Units, </t>
  </si>
  <si>
    <t xml:space="preserve">Interlock with Lighting Circuit, </t>
  </si>
  <si>
    <t xml:space="preserve">Interlock with Local Switch, </t>
  </si>
  <si>
    <t xml:space="preserve">Reed Switch, </t>
  </si>
  <si>
    <t xml:space="preserve">Mechanical Thermostat, </t>
  </si>
  <si>
    <t xml:space="preserve">Run On Timer, </t>
  </si>
  <si>
    <t xml:space="preserve">Time Clock, </t>
  </si>
  <si>
    <t xml:space="preserve">Local Switch, </t>
  </si>
  <si>
    <t xml:space="preserve">Run Status Light, </t>
  </si>
  <si>
    <t>Split AC systems</t>
  </si>
  <si>
    <t>VRF Central Controller</t>
  </si>
  <si>
    <t>VRF Indoor units</t>
  </si>
  <si>
    <t>VRF Outdoor units</t>
  </si>
  <si>
    <t>Field Wiring by Customer</t>
  </si>
  <si>
    <t>Ducted</t>
  </si>
  <si>
    <t>Power System</t>
  </si>
  <si>
    <t>Run &amp; Fault Lights</t>
  </si>
  <si>
    <t>Multiheaded</t>
  </si>
  <si>
    <t>Run status from unit to system</t>
  </si>
  <si>
    <t>PAC</t>
  </si>
  <si>
    <t>VRF</t>
  </si>
  <si>
    <t>VRFC</t>
  </si>
  <si>
    <t>SPLT</t>
  </si>
  <si>
    <t>VRFI</t>
  </si>
  <si>
    <t>VRFO</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</si>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</sst>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theme="1"/>
      <name val="Consolas"/>
      <family val="3"/>
    </font>
    <font>
      <sz val="11"/>
      <color theme="1"/>
      <name val="Consolas"/>
      <family val="3"/>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4">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cellStyleXfs>
  <cellXfs count="350">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0" fontId="0" fillId="0" borderId="0" xfId="0" applyFont="1" applyBorder="1"/>
    <xf numFmtId="43" fontId="0" fillId="0" borderId="0" xfId="6" applyFont="1"/>
    <xf numFmtId="0" fontId="0" fillId="0" borderId="0" xfId="0" applyFont="1" applyFill="1" applyBorder="1"/>
    <xf numFmtId="0" fontId="0" fillId="0" borderId="0" xfId="0"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4" fillId="25" borderId="21" xfId="2" applyAlignment="1">
      <alignment horizontal="center" vertical="center"/>
    </xf>
    <xf numFmtId="0" fontId="24" fillId="25" borderId="21" xfId="2" applyAlignment="1">
      <alignment horizontal="center" vertical="center" wrapText="1"/>
    </xf>
    <xf numFmtId="0" fontId="0" fillId="0" borderId="0" xfId="0" applyFont="1"/>
    <xf numFmtId="44" fontId="0" fillId="19" borderId="1" xfId="0" applyNumberFormat="1" applyFill="1" applyBorder="1" applyAlignment="1">
      <alignment horizontal="center"/>
    </xf>
    <xf numFmtId="0" fontId="5" fillId="3" borderId="1" xfId="0" applyFont="1" applyFill="1" applyBorder="1" applyAlignment="1">
      <alignment horizontal="center" wrapText="1"/>
    </xf>
    <xf numFmtId="44" fontId="0" fillId="19" borderId="1" xfId="0" applyNumberFormat="1" applyFill="1" applyBorder="1" applyAlignment="1">
      <alignment horizontal="right"/>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44" fontId="2" fillId="0" borderId="0" xfId="4" applyFont="1" applyAlignment="1">
      <alignment horizontal="center" vertical="top"/>
    </xf>
    <xf numFmtId="0" fontId="27" fillId="0" borderId="0" xfId="0" applyFont="1" applyAlignment="1">
      <alignment horizontal="center" vertical="top"/>
    </xf>
    <xf numFmtId="44" fontId="27" fillId="0" borderId="0" xfId="4" applyFont="1" applyAlignment="1">
      <alignment horizontal="center" vertical="top"/>
    </xf>
    <xf numFmtId="0" fontId="27" fillId="0" borderId="0" xfId="0" applyFont="1" applyAlignment="1">
      <alignment horizontal="center" vertical="top" wrapText="1"/>
    </xf>
    <xf numFmtId="0" fontId="27" fillId="0" borderId="0" xfId="0" applyFont="1" applyAlignment="1">
      <alignment horizontal="center" vertical="center"/>
    </xf>
    <xf numFmtId="0" fontId="28" fillId="0" borderId="0" xfId="0" applyFont="1" applyAlignment="1">
      <alignment horizontal="center"/>
    </xf>
    <xf numFmtId="0" fontId="28" fillId="0" borderId="0" xfId="0" applyFont="1"/>
    <xf numFmtId="44" fontId="28" fillId="0" borderId="0" xfId="4" applyFont="1"/>
    <xf numFmtId="0" fontId="2" fillId="0" borderId="22" xfId="0" applyFont="1" applyBorder="1" applyAlignment="1">
      <alignment horizontal="center" vertical="top" wrapText="1"/>
    </xf>
    <xf numFmtId="0" fontId="0" fillId="0" borderId="23" xfId="0" applyBorder="1"/>
    <xf numFmtId="0" fontId="2" fillId="0" borderId="22" xfId="0" applyFont="1" applyBorder="1" applyAlignment="1">
      <alignment horizontal="center" vertical="center"/>
    </xf>
    <xf numFmtId="0" fontId="28" fillId="0" borderId="23" xfId="0" applyFont="1" applyBorder="1"/>
  </cellXfs>
  <cellStyles count="7">
    <cellStyle name="Accent5" xfId="5" builtinId="45"/>
    <cellStyle name="Calculation" xfId="2" builtinId="22"/>
    <cellStyle name="Comma" xfId="6" builtinId="3"/>
    <cellStyle name="Currency" xfId="4" builtinId="4"/>
    <cellStyle name="Currency [0]" xfId="1" builtinId="7"/>
    <cellStyle name="Normal" xfId="0" builtinId="0"/>
    <cellStyle name="Percent" xfId="3" builtinId="5"/>
  </cellStyles>
  <dxfs count="344">
    <dxf>
      <border>
        <left style="hair">
          <color auto="1"/>
        </left>
        <right style="hair">
          <color auto="1"/>
        </right>
        <top style="hair">
          <color auto="1"/>
        </top>
        <bottom style="hair">
          <color auto="1"/>
        </bottom>
        <vertical/>
        <horizontal/>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43" priority="4">
      <formula>IF(ROW() = ROW(), TRUE, FALSE)</formula>
    </cfRule>
  </conditionalFormatting>
  <conditionalFormatting sqref="A22">
    <cfRule type="expression" dxfId="342" priority="2">
      <formula>IF(ROW() = ROW(), TRUE, FALSE)</formula>
    </cfRule>
  </conditionalFormatting>
  <conditionalFormatting sqref="A18">
    <cfRule type="expression" dxfId="34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66" activePane="bottomLeft" state="frozen"/>
      <selection pane="bottomLeft" activeCell="B29" sqref="B29"/>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4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topLeftCell="A1220" zoomScale="40" zoomScaleNormal="40" workbookViewId="0">
      <selection activeCell="J1340" sqref="J134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31" t="str">
        <f ca="1">C14</f>
        <v>IGOC - XXX -  Mech Elec - Rev A.xlsx</v>
      </c>
      <c r="D5" s="331"/>
      <c r="E5" s="331"/>
      <c r="F5" s="331"/>
      <c r="G5" s="331"/>
      <c r="H5" s="331"/>
      <c r="I5" s="332"/>
      <c r="J5" s="331"/>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31"/>
      <c r="D6" s="331"/>
      <c r="E6" s="331"/>
      <c r="F6" s="331"/>
      <c r="G6" s="331"/>
      <c r="H6" s="331"/>
      <c r="I6" s="332"/>
      <c r="J6" s="331"/>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31"/>
      <c r="D7" s="331"/>
      <c r="E7" s="331"/>
      <c r="F7" s="331"/>
      <c r="G7" s="331"/>
      <c r="H7" s="331"/>
      <c r="I7" s="332"/>
      <c r="J7" s="331"/>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hidden="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hidden="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hidden="1"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hidden="1" customHeight="1" x14ac:dyDescent="1.55">
      <c r="A14" s="262">
        <f>ROW()</f>
        <v>14</v>
      </c>
      <c r="B14" s="170" t="s">
        <v>494</v>
      </c>
      <c r="C14" s="333" t="str">
        <f ca="1">MID(CELL("filename",A1),FIND("[",CELL("filename",A1))+1,FIND("]", CELL("filename",A1))-FIND("[",CELL("filename",A1))-1)</f>
        <v>IGOC - XXX -  Mech Elec - Rev A.xlsx</v>
      </c>
      <c r="D14" s="334"/>
      <c r="E14" s="335"/>
      <c r="F14" s="335"/>
      <c r="G14" s="335"/>
      <c r="H14" s="335"/>
      <c r="I14" s="336"/>
      <c r="J14" s="337"/>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43242.644973495371</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28" t="s">
        <v>377</v>
      </c>
      <c r="Q18" s="328"/>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27" t="s">
        <v>368</v>
      </c>
      <c r="V41" s="327"/>
      <c r="W41" s="162">
        <f>W40/M19</f>
        <v>0</v>
      </c>
      <c r="X41" s="163"/>
      <c r="Y41" s="325" t="s">
        <v>367</v>
      </c>
      <c r="Z41" s="325"/>
      <c r="AA41" s="164">
        <f>AA40/M19</f>
        <v>0</v>
      </c>
      <c r="AB41" s="161"/>
      <c r="AC41" s="161"/>
      <c r="AD41" s="161"/>
      <c r="AE41" s="161"/>
      <c r="AF41" s="325" t="s">
        <v>367</v>
      </c>
      <c r="AG41" s="325"/>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26" t="s">
        <v>377</v>
      </c>
      <c r="Q42" s="326"/>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27" t="s">
        <v>368</v>
      </c>
      <c r="V65" s="327"/>
      <c r="W65" s="162">
        <f>W64/M43</f>
        <v>0</v>
      </c>
      <c r="X65" s="163"/>
      <c r="Y65" s="325" t="s">
        <v>367</v>
      </c>
      <c r="Z65" s="325"/>
      <c r="AA65" s="164">
        <f>AA64/M43</f>
        <v>0</v>
      </c>
      <c r="AB65" s="161"/>
      <c r="AC65" s="161"/>
      <c r="AD65" s="161"/>
      <c r="AE65" s="161"/>
      <c r="AF65" s="325" t="s">
        <v>367</v>
      </c>
      <c r="AG65" s="325"/>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5">
      <c r="A66" s="262">
        <f>ROW()</f>
        <v>66</v>
      </c>
      <c r="C66" s="211"/>
      <c r="D66" s="211"/>
      <c r="E66" s="211"/>
      <c r="F66" s="211"/>
      <c r="G66" s="211"/>
      <c r="H66" s="211"/>
      <c r="K66" s="116" t="s">
        <v>454</v>
      </c>
      <c r="M66" s="116" t="s">
        <v>107</v>
      </c>
      <c r="N66" s="116" t="s">
        <v>108</v>
      </c>
      <c r="O66" s="170" t="s">
        <v>388</v>
      </c>
      <c r="P66" s="326" t="s">
        <v>377</v>
      </c>
      <c r="Q66" s="326"/>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5">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27" t="s">
        <v>368</v>
      </c>
      <c r="V89" s="327"/>
      <c r="W89" s="162">
        <f>W88/M67</f>
        <v>4</v>
      </c>
      <c r="X89" s="163"/>
      <c r="Y89" s="325" t="s">
        <v>367</v>
      </c>
      <c r="Z89" s="325"/>
      <c r="AA89" s="164">
        <f>AA88/M67</f>
        <v>946.15199999999993</v>
      </c>
      <c r="AB89" s="161"/>
      <c r="AC89" s="161"/>
      <c r="AD89" s="161"/>
      <c r="AE89" s="161"/>
      <c r="AF89" s="325" t="s">
        <v>367</v>
      </c>
      <c r="AG89" s="325"/>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5">
      <c r="A90" s="262">
        <f>ROW()</f>
        <v>90</v>
      </c>
      <c r="C90" s="211"/>
      <c r="D90" s="211"/>
      <c r="E90" s="211"/>
      <c r="F90" s="211"/>
      <c r="G90" s="211"/>
      <c r="H90" s="211"/>
      <c r="K90" s="116" t="s">
        <v>454</v>
      </c>
      <c r="M90" s="116" t="s">
        <v>107</v>
      </c>
      <c r="N90" s="116" t="s">
        <v>108</v>
      </c>
      <c r="O90" s="170" t="s">
        <v>388</v>
      </c>
      <c r="P90" s="326" t="s">
        <v>377</v>
      </c>
      <c r="Q90" s="326"/>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5">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27" t="s">
        <v>368</v>
      </c>
      <c r="V113" s="327"/>
      <c r="W113" s="162">
        <f>W112/M91</f>
        <v>4</v>
      </c>
      <c r="X113" s="163"/>
      <c r="Y113" s="325" t="s">
        <v>367</v>
      </c>
      <c r="Z113" s="325"/>
      <c r="AA113" s="164">
        <f>AA112/M91</f>
        <v>946.15199999999993</v>
      </c>
      <c r="AB113" s="161"/>
      <c r="AC113" s="161"/>
      <c r="AD113" s="161"/>
      <c r="AE113" s="161"/>
      <c r="AF113" s="325" t="s">
        <v>367</v>
      </c>
      <c r="AG113" s="325"/>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5">
      <c r="A114" s="262">
        <f>ROW()</f>
        <v>114</v>
      </c>
      <c r="C114" s="211"/>
      <c r="D114" s="211"/>
      <c r="E114" s="211"/>
      <c r="F114" s="211"/>
      <c r="G114" s="211"/>
      <c r="H114" s="211"/>
      <c r="K114" s="116" t="s">
        <v>454</v>
      </c>
      <c r="M114" s="116" t="s">
        <v>107</v>
      </c>
      <c r="N114" s="116" t="s">
        <v>108</v>
      </c>
      <c r="O114" s="170" t="s">
        <v>388</v>
      </c>
      <c r="P114" s="326" t="s">
        <v>377</v>
      </c>
      <c r="Q114" s="326"/>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5">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27" t="s">
        <v>368</v>
      </c>
      <c r="V137" s="327"/>
      <c r="W137" s="162">
        <f>W136/M115</f>
        <v>4</v>
      </c>
      <c r="X137" s="163"/>
      <c r="Y137" s="325" t="s">
        <v>367</v>
      </c>
      <c r="Z137" s="325"/>
      <c r="AA137" s="164">
        <f>AA136/M115</f>
        <v>946.15199999999993</v>
      </c>
      <c r="AB137" s="161"/>
      <c r="AC137" s="161"/>
      <c r="AD137" s="161"/>
      <c r="AE137" s="161"/>
      <c r="AF137" s="325" t="s">
        <v>367</v>
      </c>
      <c r="AG137" s="325"/>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28" t="s">
        <v>377</v>
      </c>
      <c r="Q138" s="328"/>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27" t="s">
        <v>368</v>
      </c>
      <c r="V161" s="327"/>
      <c r="W161" s="85">
        <f>W160/M139</f>
        <v>4</v>
      </c>
      <c r="X161" s="86"/>
      <c r="Y161" s="325" t="s">
        <v>367</v>
      </c>
      <c r="Z161" s="325"/>
      <c r="AA161" s="87">
        <f>AA160/M139</f>
        <v>946.15199999999993</v>
      </c>
      <c r="AB161" s="84"/>
      <c r="AC161" s="84"/>
      <c r="AD161" s="84"/>
      <c r="AE161" s="84"/>
      <c r="AF161" s="325" t="s">
        <v>367</v>
      </c>
      <c r="AG161" s="325"/>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26" t="s">
        <v>377</v>
      </c>
      <c r="Q162" s="326"/>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27" t="s">
        <v>368</v>
      </c>
      <c r="V185" s="327"/>
      <c r="W185" s="85">
        <f>W184/M163</f>
        <v>4</v>
      </c>
      <c r="X185" s="86"/>
      <c r="Y185" s="325" t="s">
        <v>367</v>
      </c>
      <c r="Z185" s="325"/>
      <c r="AA185" s="87">
        <f>AA184/M163</f>
        <v>946.15199999999993</v>
      </c>
      <c r="AB185" s="84"/>
      <c r="AC185" s="84"/>
      <c r="AD185" s="84"/>
      <c r="AE185" s="84"/>
      <c r="AF185" s="325" t="s">
        <v>367</v>
      </c>
      <c r="AG185" s="325"/>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26" t="s">
        <v>377</v>
      </c>
      <c r="Q186" s="326"/>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27" t="s">
        <v>368</v>
      </c>
      <c r="V209" s="327"/>
      <c r="W209" s="85">
        <f>W208/M187</f>
        <v>4</v>
      </c>
      <c r="X209" s="86"/>
      <c r="Y209" s="325" t="s">
        <v>367</v>
      </c>
      <c r="Z209" s="325"/>
      <c r="AA209" s="87">
        <f>AA208/M187</f>
        <v>946.15199999999993</v>
      </c>
      <c r="AB209" s="84"/>
      <c r="AC209" s="84"/>
      <c r="AD209" s="84"/>
      <c r="AE209" s="84"/>
      <c r="AF209" s="325" t="s">
        <v>367</v>
      </c>
      <c r="AG209" s="325"/>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28" t="s">
        <v>377</v>
      </c>
      <c r="Q211" s="328"/>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27" t="s">
        <v>368</v>
      </c>
      <c r="V234" s="327"/>
      <c r="W234" s="85">
        <f>W233/M212</f>
        <v>8</v>
      </c>
      <c r="X234" s="86"/>
      <c r="Y234" s="325" t="s">
        <v>367</v>
      </c>
      <c r="Z234" s="325"/>
      <c r="AA234" s="87">
        <f>AA233/M212</f>
        <v>1019.904</v>
      </c>
      <c r="AB234" s="84"/>
      <c r="AC234" s="84"/>
      <c r="AD234" s="84"/>
      <c r="AE234" s="84"/>
      <c r="AF234" s="325" t="s">
        <v>367</v>
      </c>
      <c r="AG234" s="325"/>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26" t="s">
        <v>377</v>
      </c>
      <c r="Q235" s="326"/>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27" t="s">
        <v>368</v>
      </c>
      <c r="V258" s="327"/>
      <c r="W258" s="162">
        <f>W257/M236</f>
        <v>7</v>
      </c>
      <c r="X258" s="163"/>
      <c r="Y258" s="325" t="s">
        <v>367</v>
      </c>
      <c r="Z258" s="325"/>
      <c r="AA258" s="164">
        <f>AA257/M236</f>
        <v>476.06399999999996</v>
      </c>
      <c r="AB258" s="161"/>
      <c r="AC258" s="161"/>
      <c r="AD258" s="161"/>
      <c r="AE258" s="161"/>
      <c r="AF258" s="325" t="s">
        <v>367</v>
      </c>
      <c r="AG258" s="325"/>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26" t="s">
        <v>377</v>
      </c>
      <c r="Q259" s="326"/>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27" t="s">
        <v>368</v>
      </c>
      <c r="V282" s="327"/>
      <c r="W282" s="85">
        <f>W281/M260</f>
        <v>7</v>
      </c>
      <c r="X282" s="86"/>
      <c r="Y282" s="325" t="s">
        <v>367</v>
      </c>
      <c r="Z282" s="325"/>
      <c r="AA282" s="87">
        <f>AA281/M260</f>
        <v>687.2639999999999</v>
      </c>
      <c r="AB282" s="84"/>
      <c r="AC282" s="84"/>
      <c r="AD282" s="84"/>
      <c r="AE282" s="84"/>
      <c r="AF282" s="325" t="s">
        <v>367</v>
      </c>
      <c r="AG282" s="325"/>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26" t="s">
        <v>377</v>
      </c>
      <c r="Q283" s="326"/>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27" t="s">
        <v>368</v>
      </c>
      <c r="V306" s="327"/>
      <c r="W306" s="162">
        <f>W305/M284</f>
        <v>10.5</v>
      </c>
      <c r="X306" s="163"/>
      <c r="Y306" s="325" t="s">
        <v>367</v>
      </c>
      <c r="Z306" s="325"/>
      <c r="AA306" s="164">
        <f>AA305/M284</f>
        <v>1782.624</v>
      </c>
      <c r="AB306" s="161"/>
      <c r="AC306" s="161"/>
      <c r="AD306" s="161"/>
      <c r="AE306" s="161"/>
      <c r="AF306" s="325" t="s">
        <v>367</v>
      </c>
      <c r="AG306" s="325"/>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26" t="s">
        <v>377</v>
      </c>
      <c r="Q307" s="326"/>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27" t="s">
        <v>368</v>
      </c>
      <c r="V330" s="327"/>
      <c r="W330" s="85">
        <f>W329/M308</f>
        <v>11</v>
      </c>
      <c r="X330" s="86"/>
      <c r="Y330" s="325" t="s">
        <v>367</v>
      </c>
      <c r="Z330" s="325"/>
      <c r="AA330" s="87">
        <f>AA329/M308</f>
        <v>1400.1840000000002</v>
      </c>
      <c r="AB330" s="84"/>
      <c r="AC330" s="84"/>
      <c r="AD330" s="84"/>
      <c r="AE330" s="84"/>
      <c r="AF330" s="325" t="s">
        <v>367</v>
      </c>
      <c r="AG330" s="325"/>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26" t="s">
        <v>377</v>
      </c>
      <c r="Q331" s="326"/>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27" t="s">
        <v>368</v>
      </c>
      <c r="V354" s="327"/>
      <c r="W354" s="162">
        <f>W353/M332</f>
        <v>7</v>
      </c>
      <c r="X354" s="163"/>
      <c r="Y354" s="325" t="s">
        <v>367</v>
      </c>
      <c r="Z354" s="325"/>
      <c r="AA354" s="164">
        <f>AA353/M332</f>
        <v>918.3</v>
      </c>
      <c r="AB354" s="161"/>
      <c r="AC354" s="161"/>
      <c r="AD354" s="161"/>
      <c r="AE354" s="161"/>
      <c r="AF354" s="325" t="s">
        <v>367</v>
      </c>
      <c r="AG354" s="325"/>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26" t="s">
        <v>377</v>
      </c>
      <c r="Q355" s="326"/>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27" t="s">
        <v>368</v>
      </c>
      <c r="V378" s="327"/>
      <c r="W378" s="162">
        <f>W377/M356</f>
        <v>7</v>
      </c>
      <c r="X378" s="163"/>
      <c r="Y378" s="325" t="s">
        <v>367</v>
      </c>
      <c r="Z378" s="325"/>
      <c r="AA378" s="164">
        <f>AA377/M356</f>
        <v>640.14</v>
      </c>
      <c r="AB378" s="161"/>
      <c r="AC378" s="161"/>
      <c r="AD378" s="161"/>
      <c r="AE378" s="161"/>
      <c r="AF378" s="325" t="s">
        <v>367</v>
      </c>
      <c r="AG378" s="325"/>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26" t="s">
        <v>377</v>
      </c>
      <c r="Q379" s="326"/>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54.30000000000001"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27" t="s">
        <v>368</v>
      </c>
      <c r="V402" s="327"/>
      <c r="W402" s="162">
        <f>W401/M380</f>
        <v>7</v>
      </c>
      <c r="X402" s="163"/>
      <c r="Y402" s="325" t="s">
        <v>367</v>
      </c>
      <c r="Z402" s="325"/>
      <c r="AA402" s="164">
        <f>AA401/M380</f>
        <v>680.64</v>
      </c>
      <c r="AB402" s="161"/>
      <c r="AC402" s="161"/>
      <c r="AD402" s="161"/>
      <c r="AE402" s="161"/>
      <c r="AF402" s="325" t="s">
        <v>367</v>
      </c>
      <c r="AG402" s="325"/>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26" t="s">
        <v>377</v>
      </c>
      <c r="Q403" s="326"/>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54.30000000000001"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27" t="s">
        <v>368</v>
      </c>
      <c r="V426" s="327"/>
      <c r="W426" s="162">
        <f>W425/M404</f>
        <v>7</v>
      </c>
      <c r="X426" s="163"/>
      <c r="Y426" s="325" t="s">
        <v>367</v>
      </c>
      <c r="Z426" s="325"/>
      <c r="AA426" s="164">
        <f>AA425/M404</f>
        <v>700.1400000000001</v>
      </c>
      <c r="AB426" s="161"/>
      <c r="AC426" s="161"/>
      <c r="AD426" s="161"/>
      <c r="AE426" s="161"/>
      <c r="AF426" s="325" t="s">
        <v>367</v>
      </c>
      <c r="AG426" s="325"/>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26" t="s">
        <v>377</v>
      </c>
      <c r="Q427" s="326"/>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27" t="s">
        <v>368</v>
      </c>
      <c r="V450" s="327"/>
      <c r="W450" s="162">
        <f>W449/M428</f>
        <v>7</v>
      </c>
      <c r="X450" s="163"/>
      <c r="Y450" s="325" t="s">
        <v>367</v>
      </c>
      <c r="Z450" s="325"/>
      <c r="AA450" s="164">
        <f>AA449/M428</f>
        <v>640.14</v>
      </c>
      <c r="AB450" s="161"/>
      <c r="AC450" s="161"/>
      <c r="AD450" s="161"/>
      <c r="AE450" s="161"/>
      <c r="AF450" s="325" t="s">
        <v>367</v>
      </c>
      <c r="AG450" s="325"/>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26" t="s">
        <v>377</v>
      </c>
      <c r="Q451" s="326"/>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308.60000000000002"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27" t="s">
        <v>368</v>
      </c>
      <c r="V474" s="327"/>
      <c r="W474" s="162">
        <f>W473/M452</f>
        <v>4</v>
      </c>
      <c r="X474" s="163"/>
      <c r="Y474" s="325" t="s">
        <v>367</v>
      </c>
      <c r="Z474" s="325"/>
      <c r="AA474" s="164">
        <f>AA473/M452</f>
        <v>616.38</v>
      </c>
      <c r="AB474" s="161"/>
      <c r="AC474" s="161"/>
      <c r="AD474" s="161"/>
      <c r="AE474" s="161"/>
      <c r="AF474" s="325" t="s">
        <v>367</v>
      </c>
      <c r="AG474" s="325"/>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26" t="s">
        <v>377</v>
      </c>
      <c r="Q475" s="326"/>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27" t="s">
        <v>368</v>
      </c>
      <c r="V498" s="327"/>
      <c r="W498" s="162">
        <f>W497/M476</f>
        <v>2</v>
      </c>
      <c r="X498" s="163"/>
      <c r="Y498" s="325" t="s">
        <v>367</v>
      </c>
      <c r="Z498" s="325"/>
      <c r="AA498" s="164">
        <f>AA497/M476</f>
        <v>136.19999999999999</v>
      </c>
      <c r="AB498" s="161"/>
      <c r="AC498" s="161"/>
      <c r="AD498" s="161"/>
      <c r="AE498" s="161"/>
      <c r="AF498" s="325" t="s">
        <v>367</v>
      </c>
      <c r="AG498" s="325"/>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26" t="s">
        <v>377</v>
      </c>
      <c r="Q499" s="326"/>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27" t="s">
        <v>368</v>
      </c>
      <c r="V522" s="327"/>
      <c r="W522" s="162">
        <f>W521/M500</f>
        <v>6</v>
      </c>
      <c r="X522" s="163"/>
      <c r="Y522" s="325" t="s">
        <v>367</v>
      </c>
      <c r="Z522" s="325"/>
      <c r="AA522" s="164">
        <f>AA521/M500</f>
        <v>690</v>
      </c>
      <c r="AB522" s="161"/>
      <c r="AC522" s="161"/>
      <c r="AD522" s="161"/>
      <c r="AE522" s="161"/>
      <c r="AF522" s="325" t="s">
        <v>367</v>
      </c>
      <c r="AG522" s="325"/>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26" t="s">
        <v>377</v>
      </c>
      <c r="Q523" s="326"/>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27" t="s">
        <v>368</v>
      </c>
      <c r="V546" s="327"/>
      <c r="W546" s="162">
        <f>W545/M524</f>
        <v>6</v>
      </c>
      <c r="X546" s="163"/>
      <c r="Y546" s="325" t="s">
        <v>367</v>
      </c>
      <c r="Z546" s="325"/>
      <c r="AA546" s="164">
        <f>AA545/M524</f>
        <v>690</v>
      </c>
      <c r="AB546" s="161"/>
      <c r="AC546" s="161"/>
      <c r="AD546" s="161"/>
      <c r="AE546" s="161"/>
      <c r="AF546" s="325" t="s">
        <v>367</v>
      </c>
      <c r="AG546" s="325"/>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26" t="s">
        <v>377</v>
      </c>
      <c r="Q547" s="326"/>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85.6"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27" t="s">
        <v>368</v>
      </c>
      <c r="V570" s="327"/>
      <c r="W570" s="85">
        <f>W569/M548</f>
        <v>6</v>
      </c>
      <c r="X570" s="86"/>
      <c r="Y570" s="325" t="s">
        <v>367</v>
      </c>
      <c r="Z570" s="325"/>
      <c r="AA570" s="87">
        <f>AA569/M548</f>
        <v>690</v>
      </c>
      <c r="AB570" s="84"/>
      <c r="AC570" s="84"/>
      <c r="AD570" s="84"/>
      <c r="AE570" s="84"/>
      <c r="AF570" s="325" t="s">
        <v>367</v>
      </c>
      <c r="AG570" s="325"/>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5">
      <c r="A571" s="262">
        <f>ROW()</f>
        <v>571</v>
      </c>
      <c r="C571" s="211"/>
      <c r="D571" s="211"/>
      <c r="E571" s="211"/>
      <c r="F571" s="211"/>
      <c r="G571" s="211"/>
      <c r="H571" s="211"/>
      <c r="K571" s="116" t="s">
        <v>454</v>
      </c>
      <c r="M571" s="116" t="s">
        <v>107</v>
      </c>
      <c r="N571" s="116" t="s">
        <v>108</v>
      </c>
      <c r="O571" s="170" t="s">
        <v>388</v>
      </c>
      <c r="P571" s="326" t="s">
        <v>377</v>
      </c>
      <c r="Q571" s="326"/>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5">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27" t="s">
        <v>368</v>
      </c>
      <c r="V594" s="327"/>
      <c r="W594" s="162">
        <f>W593/M572</f>
        <v>2</v>
      </c>
      <c r="X594" s="163"/>
      <c r="Y594" s="325" t="s">
        <v>367</v>
      </c>
      <c r="Z594" s="325"/>
      <c r="AA594" s="164">
        <f>AA593/M572</f>
        <v>189.54000000000002</v>
      </c>
      <c r="AB594" s="161"/>
      <c r="AC594" s="161"/>
      <c r="AD594" s="161"/>
      <c r="AE594" s="161"/>
      <c r="AF594" s="325" t="s">
        <v>367</v>
      </c>
      <c r="AG594" s="325"/>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5">
      <c r="A595" s="262">
        <f>ROW()</f>
        <v>595</v>
      </c>
      <c r="C595" s="211"/>
      <c r="D595" s="211"/>
      <c r="E595" s="211"/>
      <c r="F595" s="211"/>
      <c r="G595" s="211"/>
      <c r="H595" s="211"/>
      <c r="K595" s="116" t="s">
        <v>454</v>
      </c>
      <c r="M595" s="116" t="s">
        <v>107</v>
      </c>
      <c r="N595" s="116" t="s">
        <v>108</v>
      </c>
      <c r="O595" s="170" t="s">
        <v>388</v>
      </c>
      <c r="P595" s="326" t="s">
        <v>377</v>
      </c>
      <c r="Q595" s="326"/>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5">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58.15"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27" t="s">
        <v>368</v>
      </c>
      <c r="V618" s="327"/>
      <c r="W618" s="162">
        <f>W617/M596</f>
        <v>2</v>
      </c>
      <c r="X618" s="163"/>
      <c r="Y618" s="325" t="s">
        <v>367</v>
      </c>
      <c r="Z618" s="325"/>
      <c r="AA618" s="164">
        <f>AA617/M596</f>
        <v>172.14000000000001</v>
      </c>
      <c r="AB618" s="161"/>
      <c r="AC618" s="161"/>
      <c r="AD618" s="161"/>
      <c r="AE618" s="161"/>
      <c r="AF618" s="325" t="s">
        <v>367</v>
      </c>
      <c r="AG618" s="325"/>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5">
      <c r="A619" s="262">
        <f>ROW()</f>
        <v>619</v>
      </c>
      <c r="C619" s="211"/>
      <c r="D619" s="211"/>
      <c r="E619" s="211"/>
      <c r="F619" s="211"/>
      <c r="G619" s="211"/>
      <c r="H619" s="211"/>
      <c r="K619" s="116" t="s">
        <v>454</v>
      </c>
      <c r="M619" s="116" t="s">
        <v>107</v>
      </c>
      <c r="N619" s="116" t="s">
        <v>108</v>
      </c>
      <c r="O619" s="170" t="s">
        <v>388</v>
      </c>
      <c r="P619" s="326" t="s">
        <v>377</v>
      </c>
      <c r="Q619" s="326"/>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5">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27" t="s">
        <v>368</v>
      </c>
      <c r="V642" s="327"/>
      <c r="W642" s="162">
        <f>W641/M620</f>
        <v>1</v>
      </c>
      <c r="X642" s="163"/>
      <c r="Y642" s="325" t="s">
        <v>367</v>
      </c>
      <c r="Z642" s="325"/>
      <c r="AA642" s="164">
        <f>AA641/M620</f>
        <v>0</v>
      </c>
      <c r="AB642" s="161"/>
      <c r="AC642" s="161"/>
      <c r="AD642" s="161"/>
      <c r="AE642" s="161"/>
      <c r="AF642" s="325" t="s">
        <v>367</v>
      </c>
      <c r="AG642" s="325"/>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5">
      <c r="A643" s="262">
        <f>ROW()</f>
        <v>643</v>
      </c>
      <c r="C643" s="211"/>
      <c r="D643" s="211"/>
      <c r="E643" s="211"/>
      <c r="F643" s="211"/>
      <c r="G643" s="211"/>
      <c r="H643" s="211"/>
      <c r="K643" s="116" t="s">
        <v>454</v>
      </c>
      <c r="M643" s="116" t="s">
        <v>107</v>
      </c>
      <c r="N643" s="116" t="s">
        <v>108</v>
      </c>
      <c r="O643" s="170" t="s">
        <v>388</v>
      </c>
      <c r="P643" s="326" t="s">
        <v>377</v>
      </c>
      <c r="Q643" s="326"/>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5">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27" t="s">
        <v>368</v>
      </c>
      <c r="V666" s="327"/>
      <c r="W666" s="162">
        <f>W665/M644</f>
        <v>7.5</v>
      </c>
      <c r="X666" s="163"/>
      <c r="Y666" s="325" t="s">
        <v>367</v>
      </c>
      <c r="Z666" s="325"/>
      <c r="AA666" s="164">
        <f>AA665/M644</f>
        <v>696.48</v>
      </c>
      <c r="AB666" s="161"/>
      <c r="AC666" s="161"/>
      <c r="AD666" s="161"/>
      <c r="AE666" s="161"/>
      <c r="AF666" s="325" t="s">
        <v>367</v>
      </c>
      <c r="AG666" s="325"/>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5">
      <c r="A667" s="262">
        <f>ROW()</f>
        <v>667</v>
      </c>
      <c r="C667" s="211"/>
      <c r="D667" s="211"/>
      <c r="E667" s="211"/>
      <c r="F667" s="211"/>
      <c r="G667" s="211"/>
      <c r="H667" s="211"/>
      <c r="K667" s="116" t="s">
        <v>454</v>
      </c>
      <c r="M667" s="116" t="s">
        <v>107</v>
      </c>
      <c r="N667" s="116" t="s">
        <v>108</v>
      </c>
      <c r="O667" s="170" t="s">
        <v>388</v>
      </c>
      <c r="P667" s="326" t="s">
        <v>377</v>
      </c>
      <c r="Q667" s="326"/>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5">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27" t="s">
        <v>368</v>
      </c>
      <c r="V690" s="327"/>
      <c r="W690" s="162">
        <f>W689/M668</f>
        <v>7.5</v>
      </c>
      <c r="X690" s="163"/>
      <c r="Y690" s="325" t="s">
        <v>367</v>
      </c>
      <c r="Z690" s="325"/>
      <c r="AA690" s="164">
        <f>AA689/M668</f>
        <v>792.48</v>
      </c>
      <c r="AB690" s="161"/>
      <c r="AC690" s="161"/>
      <c r="AD690" s="161"/>
      <c r="AE690" s="161"/>
      <c r="AF690" s="325" t="s">
        <v>367</v>
      </c>
      <c r="AG690" s="325"/>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5">
      <c r="A691" s="262">
        <f>ROW()</f>
        <v>691</v>
      </c>
      <c r="C691" s="211"/>
      <c r="D691" s="211"/>
      <c r="E691" s="211"/>
      <c r="F691" s="211"/>
      <c r="G691" s="211"/>
      <c r="H691" s="211"/>
      <c r="K691" s="116" t="s">
        <v>454</v>
      </c>
      <c r="M691" s="116" t="s">
        <v>107</v>
      </c>
      <c r="N691" s="116" t="s">
        <v>108</v>
      </c>
      <c r="O691" s="170" t="s">
        <v>388</v>
      </c>
      <c r="P691" s="326" t="s">
        <v>377</v>
      </c>
      <c r="Q691" s="326"/>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5">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27" t="s">
        <v>368</v>
      </c>
      <c r="V714" s="327"/>
      <c r="W714" s="162">
        <f>W713/M692</f>
        <v>7.5</v>
      </c>
      <c r="X714" s="163"/>
      <c r="Y714" s="325" t="s">
        <v>367</v>
      </c>
      <c r="Z714" s="325"/>
      <c r="AA714" s="164">
        <f>AA713/M692</f>
        <v>769.07999999999993</v>
      </c>
      <c r="AB714" s="161"/>
      <c r="AC714" s="161"/>
      <c r="AD714" s="161"/>
      <c r="AE714" s="161"/>
      <c r="AF714" s="325" t="s">
        <v>367</v>
      </c>
      <c r="AG714" s="325"/>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5">
      <c r="A715" s="262">
        <f>ROW()</f>
        <v>715</v>
      </c>
      <c r="C715" s="211"/>
      <c r="D715" s="211"/>
      <c r="E715" s="211"/>
      <c r="F715" s="211"/>
      <c r="G715" s="211"/>
      <c r="H715" s="211"/>
      <c r="K715" s="116" t="s">
        <v>454</v>
      </c>
      <c r="M715" s="116" t="s">
        <v>107</v>
      </c>
      <c r="N715" s="116" t="s">
        <v>108</v>
      </c>
      <c r="O715" s="170" t="s">
        <v>388</v>
      </c>
      <c r="P715" s="326" t="s">
        <v>377</v>
      </c>
      <c r="Q715" s="326"/>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5">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27" t="s">
        <v>368</v>
      </c>
      <c r="V738" s="327"/>
      <c r="W738" s="162">
        <f>W737/M716</f>
        <v>4</v>
      </c>
      <c r="X738" s="163"/>
      <c r="Y738" s="325" t="s">
        <v>367</v>
      </c>
      <c r="Z738" s="325"/>
      <c r="AA738" s="164">
        <f>AA737/M716</f>
        <v>769.07999999999993</v>
      </c>
      <c r="AB738" s="161"/>
      <c r="AC738" s="161"/>
      <c r="AD738" s="161"/>
      <c r="AE738" s="161"/>
      <c r="AF738" s="325" t="s">
        <v>367</v>
      </c>
      <c r="AG738" s="325"/>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5">
      <c r="A739" s="262">
        <f>ROW()</f>
        <v>739</v>
      </c>
      <c r="C739" s="211"/>
      <c r="D739" s="211"/>
      <c r="E739" s="211"/>
      <c r="F739" s="211"/>
      <c r="G739" s="211"/>
      <c r="H739" s="211"/>
      <c r="K739" s="116" t="s">
        <v>454</v>
      </c>
      <c r="M739" s="116" t="s">
        <v>107</v>
      </c>
      <c r="N739" s="116" t="s">
        <v>108</v>
      </c>
      <c r="O739" s="170" t="s">
        <v>388</v>
      </c>
      <c r="P739" s="326" t="s">
        <v>377</v>
      </c>
      <c r="Q739" s="326"/>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5">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27" t="s">
        <v>368</v>
      </c>
      <c r="V762" s="327"/>
      <c r="W762" s="162">
        <f>W761/M740</f>
        <v>9.5</v>
      </c>
      <c r="X762" s="163"/>
      <c r="Y762" s="325" t="s">
        <v>367</v>
      </c>
      <c r="Z762" s="325"/>
      <c r="AA762" s="164">
        <f>AA761/M740</f>
        <v>918.72</v>
      </c>
      <c r="AB762" s="161"/>
      <c r="AC762" s="161"/>
      <c r="AD762" s="161"/>
      <c r="AE762" s="161"/>
      <c r="AF762" s="325" t="s">
        <v>367</v>
      </c>
      <c r="AG762" s="325"/>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5">
      <c r="A763" s="262">
        <f>ROW()</f>
        <v>763</v>
      </c>
      <c r="C763" s="211"/>
      <c r="D763" s="211"/>
      <c r="E763" s="211"/>
      <c r="F763" s="211"/>
      <c r="G763" s="211"/>
      <c r="H763" s="211"/>
      <c r="K763" s="116" t="s">
        <v>454</v>
      </c>
      <c r="M763" s="116" t="s">
        <v>107</v>
      </c>
      <c r="N763" s="116" t="s">
        <v>108</v>
      </c>
      <c r="O763" s="170" t="s">
        <v>388</v>
      </c>
      <c r="P763" s="326" t="s">
        <v>377</v>
      </c>
      <c r="Q763" s="326"/>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5">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27" t="s">
        <v>368</v>
      </c>
      <c r="V786" s="327"/>
      <c r="W786" s="162">
        <f>W785/M764</f>
        <v>7.5</v>
      </c>
      <c r="X786" s="163"/>
      <c r="Y786" s="325" t="s">
        <v>367</v>
      </c>
      <c r="Z786" s="325"/>
      <c r="AA786" s="164">
        <f>AA785/M764</f>
        <v>673.07999999999993</v>
      </c>
      <c r="AB786" s="161"/>
      <c r="AC786" s="161"/>
      <c r="AD786" s="161"/>
      <c r="AE786" s="161"/>
      <c r="AF786" s="325" t="s">
        <v>367</v>
      </c>
      <c r="AG786" s="325"/>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28" t="s">
        <v>377</v>
      </c>
      <c r="Q787" s="328"/>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27" t="s">
        <v>368</v>
      </c>
      <c r="V810" s="327"/>
      <c r="W810" s="162">
        <f>W809/M788</f>
        <v>7.5</v>
      </c>
      <c r="X810" s="163"/>
      <c r="Y810" s="325" t="s">
        <v>367</v>
      </c>
      <c r="Z810" s="325"/>
      <c r="AA810" s="164">
        <f>AA809/M788</f>
        <v>673.07999999999993</v>
      </c>
      <c r="AB810" s="161"/>
      <c r="AC810" s="161"/>
      <c r="AD810" s="161"/>
      <c r="AE810" s="161"/>
      <c r="AF810" s="325" t="s">
        <v>367</v>
      </c>
      <c r="AG810" s="325"/>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28" t="s">
        <v>377</v>
      </c>
      <c r="Q811" s="328"/>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27" t="s">
        <v>368</v>
      </c>
      <c r="V834" s="327"/>
      <c r="W834" s="162">
        <f>W833/M812</f>
        <v>7.5</v>
      </c>
      <c r="X834" s="163"/>
      <c r="Y834" s="325" t="s">
        <v>367</v>
      </c>
      <c r="Z834" s="325"/>
      <c r="AA834" s="164">
        <f>AA833/M812</f>
        <v>1207.74</v>
      </c>
      <c r="AB834" s="161"/>
      <c r="AC834" s="161"/>
      <c r="AD834" s="161"/>
      <c r="AE834" s="161"/>
      <c r="AF834" s="325" t="s">
        <v>367</v>
      </c>
      <c r="AG834" s="325"/>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28" t="s">
        <v>377</v>
      </c>
      <c r="Q835" s="328"/>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216"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27" t="s">
        <v>368</v>
      </c>
      <c r="V858" s="327"/>
      <c r="W858" s="162">
        <f>W857/M836</f>
        <v>7.5</v>
      </c>
      <c r="X858" s="163"/>
      <c r="Y858" s="325" t="s">
        <v>367</v>
      </c>
      <c r="Z858" s="325"/>
      <c r="AA858" s="164">
        <f>AA857/M836</f>
        <v>1322.52</v>
      </c>
      <c r="AB858" s="161"/>
      <c r="AC858" s="161"/>
      <c r="AD858" s="161"/>
      <c r="AE858" s="161"/>
      <c r="AF858" s="325" t="s">
        <v>367</v>
      </c>
      <c r="AG858" s="325"/>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28" t="s">
        <v>377</v>
      </c>
      <c r="Q859" s="328"/>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27" t="s">
        <v>368</v>
      </c>
      <c r="V882" s="327"/>
      <c r="W882" s="162">
        <f>W881/M860</f>
        <v>7.5</v>
      </c>
      <c r="X882" s="163"/>
      <c r="Y882" s="325" t="s">
        <v>367</v>
      </c>
      <c r="Z882" s="325"/>
      <c r="AA882" s="164">
        <f>AA881/M860</f>
        <v>1539.0000000000002</v>
      </c>
      <c r="AB882" s="161"/>
      <c r="AC882" s="161"/>
      <c r="AD882" s="161"/>
      <c r="AE882" s="161"/>
      <c r="AF882" s="325" t="s">
        <v>367</v>
      </c>
      <c r="AG882" s="325"/>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28" t="s">
        <v>377</v>
      </c>
      <c r="Q883" s="328"/>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27" t="s">
        <v>368</v>
      </c>
      <c r="V906" s="327"/>
      <c r="W906" s="162">
        <f>W905/M884</f>
        <v>7.5</v>
      </c>
      <c r="X906" s="163"/>
      <c r="Y906" s="325" t="s">
        <v>367</v>
      </c>
      <c r="Z906" s="325"/>
      <c r="AA906" s="164">
        <f>AA905/M884</f>
        <v>1899.3600000000001</v>
      </c>
      <c r="AB906" s="161"/>
      <c r="AC906" s="161"/>
      <c r="AD906" s="161"/>
      <c r="AE906" s="161"/>
      <c r="AF906" s="325" t="s">
        <v>367</v>
      </c>
      <c r="AG906" s="325"/>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28" t="s">
        <v>377</v>
      </c>
      <c r="Q907" s="328"/>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27" t="s">
        <v>368</v>
      </c>
      <c r="V930" s="327"/>
      <c r="W930" s="162">
        <f>W929/M908</f>
        <v>7.5</v>
      </c>
      <c r="X930" s="163"/>
      <c r="Y930" s="325" t="s">
        <v>367</v>
      </c>
      <c r="Z930" s="325"/>
      <c r="AA930" s="164">
        <f>AA929/M908</f>
        <v>1870.3200000000002</v>
      </c>
      <c r="AB930" s="161"/>
      <c r="AC930" s="161"/>
      <c r="AD930" s="161"/>
      <c r="AE930" s="161"/>
      <c r="AF930" s="325" t="s">
        <v>367</v>
      </c>
      <c r="AG930" s="325"/>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28" t="s">
        <v>377</v>
      </c>
      <c r="Q931" s="328"/>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216"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27" t="s">
        <v>368</v>
      </c>
      <c r="V954" s="327"/>
      <c r="W954" s="162">
        <f>W953/M932</f>
        <v>7.5</v>
      </c>
      <c r="X954" s="163"/>
      <c r="Y954" s="325" t="s">
        <v>367</v>
      </c>
      <c r="Z954" s="325"/>
      <c r="AA954" s="164">
        <f>AA953/M932</f>
        <v>1899.3600000000001</v>
      </c>
      <c r="AB954" s="161"/>
      <c r="AC954" s="161"/>
      <c r="AD954" s="161"/>
      <c r="AE954" s="161"/>
      <c r="AF954" s="325" t="s">
        <v>367</v>
      </c>
      <c r="AG954" s="325"/>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5">
      <c r="A956" s="262">
        <f>ROW()</f>
        <v>956</v>
      </c>
      <c r="C956" s="211"/>
      <c r="D956" s="211"/>
      <c r="E956" s="211"/>
      <c r="F956" s="211"/>
      <c r="G956" s="211"/>
      <c r="H956" s="211"/>
      <c r="K956" s="116" t="s">
        <v>454</v>
      </c>
      <c r="M956" s="116" t="s">
        <v>107</v>
      </c>
      <c r="N956" s="116" t="s">
        <v>108</v>
      </c>
      <c r="O956" s="170" t="s">
        <v>388</v>
      </c>
      <c r="P956" s="328" t="s">
        <v>377</v>
      </c>
      <c r="Q956" s="328"/>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5">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27" t="s">
        <v>368</v>
      </c>
      <c r="V979" s="327"/>
      <c r="W979" s="162">
        <f>W978/M957</f>
        <v>6</v>
      </c>
      <c r="X979" s="163"/>
      <c r="Y979" s="325" t="s">
        <v>367</v>
      </c>
      <c r="Z979" s="325"/>
      <c r="AA979" s="164">
        <f>AA978/M957</f>
        <v>986.36400000000003</v>
      </c>
      <c r="AB979" s="161"/>
      <c r="AC979" s="161"/>
      <c r="AD979" s="161"/>
      <c r="AE979" s="161"/>
      <c r="AF979" s="325" t="s">
        <v>367</v>
      </c>
      <c r="AG979" s="325"/>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28" t="s">
        <v>377</v>
      </c>
      <c r="Q980" s="328"/>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27" t="s">
        <v>368</v>
      </c>
      <c r="V1003" s="327"/>
      <c r="W1003" s="162">
        <f>W1002/M981</f>
        <v>13.5</v>
      </c>
      <c r="X1003" s="163"/>
      <c r="Y1003" s="325" t="s">
        <v>367</v>
      </c>
      <c r="Z1003" s="325"/>
      <c r="AA1003" s="164">
        <f>AA1002/M981</f>
        <v>3102.1079999999997</v>
      </c>
      <c r="AB1003" s="161"/>
      <c r="AC1003" s="161"/>
      <c r="AD1003" s="161"/>
      <c r="AE1003" s="161"/>
      <c r="AF1003" s="325" t="s">
        <v>367</v>
      </c>
      <c r="AG1003" s="325"/>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28" t="s">
        <v>377</v>
      </c>
      <c r="Q1004" s="328"/>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27" t="s">
        <v>368</v>
      </c>
      <c r="V1027" s="327"/>
      <c r="W1027" s="162">
        <f>W1026/M1005</f>
        <v>10.5</v>
      </c>
      <c r="X1027" s="163"/>
      <c r="Y1027" s="325" t="s">
        <v>367</v>
      </c>
      <c r="Z1027" s="325"/>
      <c r="AA1027" s="164">
        <f>AA1026/M1005</f>
        <v>1641.0240000000001</v>
      </c>
      <c r="AB1027" s="161"/>
      <c r="AC1027" s="161"/>
      <c r="AD1027" s="161"/>
      <c r="AE1027" s="161"/>
      <c r="AF1027" s="325" t="s">
        <v>367</v>
      </c>
      <c r="AG1027" s="325"/>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28" t="s">
        <v>377</v>
      </c>
      <c r="Q1028" s="328"/>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27" t="s">
        <v>368</v>
      </c>
      <c r="V1051" s="327"/>
      <c r="W1051" s="162">
        <f>W1050/M1029</f>
        <v>10.5</v>
      </c>
      <c r="X1051" s="163"/>
      <c r="Y1051" s="325" t="s">
        <v>367</v>
      </c>
      <c r="Z1051" s="325"/>
      <c r="AA1051" s="164">
        <f>AA1050/M1029</f>
        <v>2001.384</v>
      </c>
      <c r="AB1051" s="161"/>
      <c r="AC1051" s="161"/>
      <c r="AD1051" s="161"/>
      <c r="AE1051" s="161"/>
      <c r="AF1051" s="325" t="s">
        <v>367</v>
      </c>
      <c r="AG1051" s="325"/>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28" t="s">
        <v>377</v>
      </c>
      <c r="Q1052" s="328"/>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27" t="s">
        <v>368</v>
      </c>
      <c r="V1075" s="327"/>
      <c r="W1075" s="162">
        <f>W1074/M1053</f>
        <v>10.5</v>
      </c>
      <c r="X1075" s="163"/>
      <c r="Y1075" s="325" t="s">
        <v>367</v>
      </c>
      <c r="Z1075" s="325"/>
      <c r="AA1075" s="164">
        <f>AA1074/M1053</f>
        <v>1460.5440000000001</v>
      </c>
      <c r="AB1075" s="161"/>
      <c r="AC1075" s="161"/>
      <c r="AD1075" s="161"/>
      <c r="AE1075" s="161"/>
      <c r="AF1075" s="325" t="s">
        <v>367</v>
      </c>
      <c r="AG1075" s="325"/>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28" t="s">
        <v>377</v>
      </c>
      <c r="Q1076" s="328"/>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27" t="s">
        <v>368</v>
      </c>
      <c r="V1099" s="327"/>
      <c r="W1099" s="162">
        <f>W1098/M1077</f>
        <v>11.5</v>
      </c>
      <c r="X1099" s="163"/>
      <c r="Y1099" s="325" t="s">
        <v>367</v>
      </c>
      <c r="Z1099" s="325"/>
      <c r="AA1099" s="164">
        <f>AA1098/M1077</f>
        <v>2042.184</v>
      </c>
      <c r="AB1099" s="161"/>
      <c r="AC1099" s="161"/>
      <c r="AD1099" s="161"/>
      <c r="AE1099" s="161"/>
      <c r="AF1099" s="325" t="s">
        <v>367</v>
      </c>
      <c r="AG1099" s="325"/>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26" t="s">
        <v>377</v>
      </c>
      <c r="Q1100" s="326"/>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27" t="s">
        <v>368</v>
      </c>
      <c r="V1123" s="327"/>
      <c r="W1123" s="162">
        <f>W1122/M1101</f>
        <v>11.5</v>
      </c>
      <c r="X1123" s="163"/>
      <c r="Y1123" s="325" t="s">
        <v>367</v>
      </c>
      <c r="Z1123" s="325"/>
      <c r="AA1123" s="164">
        <f>AA1122/M1101</f>
        <v>2042.184</v>
      </c>
      <c r="AB1123" s="161"/>
      <c r="AC1123" s="161"/>
      <c r="AD1123" s="161"/>
      <c r="AE1123" s="161"/>
      <c r="AF1123" s="325" t="s">
        <v>367</v>
      </c>
      <c r="AG1123" s="325"/>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5">
      <c r="A1124" s="262">
        <f>ROW()</f>
        <v>1124</v>
      </c>
      <c r="C1124" s="211"/>
      <c r="D1124" s="211"/>
      <c r="E1124" s="211"/>
      <c r="F1124" s="211"/>
      <c r="G1124" s="211"/>
      <c r="H1124" s="211"/>
      <c r="K1124" s="116" t="s">
        <v>454</v>
      </c>
      <c r="M1124" s="116" t="s">
        <v>107</v>
      </c>
      <c r="N1124" s="116" t="s">
        <v>108</v>
      </c>
      <c r="O1124" s="170" t="s">
        <v>388</v>
      </c>
      <c r="P1124" s="326" t="s">
        <v>377</v>
      </c>
      <c r="Q1124" s="326"/>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5">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27" t="s">
        <v>368</v>
      </c>
      <c r="V1147" s="327"/>
      <c r="W1147" s="162">
        <f>W1146/M1125</f>
        <v>10</v>
      </c>
      <c r="X1147" s="163"/>
      <c r="Y1147" s="325" t="s">
        <v>367</v>
      </c>
      <c r="Z1147" s="325"/>
      <c r="AA1147" s="164">
        <f>AA1146/M1125</f>
        <v>727.10400000000004</v>
      </c>
      <c r="AB1147" s="161"/>
      <c r="AC1147" s="161"/>
      <c r="AD1147" s="161"/>
      <c r="AE1147" s="161"/>
      <c r="AF1147" s="325" t="s">
        <v>367</v>
      </c>
      <c r="AG1147" s="325"/>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5">
      <c r="A1148" s="262">
        <f>ROW()</f>
        <v>1148</v>
      </c>
      <c r="C1148" s="211"/>
      <c r="D1148" s="211"/>
      <c r="E1148" s="211"/>
      <c r="F1148" s="211"/>
      <c r="G1148" s="211"/>
      <c r="H1148" s="211"/>
      <c r="K1148" s="116" t="s">
        <v>454</v>
      </c>
      <c r="M1148" s="116" t="s">
        <v>107</v>
      </c>
      <c r="N1148" s="116" t="s">
        <v>108</v>
      </c>
      <c r="O1148" s="170" t="s">
        <v>388</v>
      </c>
      <c r="P1148" s="326" t="s">
        <v>377</v>
      </c>
      <c r="Q1148" s="326"/>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5">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27" t="s">
        <v>368</v>
      </c>
      <c r="V1171" s="327"/>
      <c r="W1171" s="162">
        <f>W1170/M1149</f>
        <v>10</v>
      </c>
      <c r="X1171" s="163"/>
      <c r="Y1171" s="325" t="s">
        <v>367</v>
      </c>
      <c r="Z1171" s="325"/>
      <c r="AA1171" s="164">
        <f>AA1170/M1149</f>
        <v>811.10400000000004</v>
      </c>
      <c r="AB1171" s="161"/>
      <c r="AC1171" s="161"/>
      <c r="AD1171" s="161"/>
      <c r="AE1171" s="161"/>
      <c r="AF1171" s="325" t="s">
        <v>367</v>
      </c>
      <c r="AG1171" s="325"/>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26" t="s">
        <v>377</v>
      </c>
      <c r="Q1173" s="326"/>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27" t="s">
        <v>368</v>
      </c>
      <c r="V1196" s="327"/>
      <c r="W1196" s="162">
        <f>W1195/M1174</f>
        <v>4</v>
      </c>
      <c r="X1196" s="163"/>
      <c r="Y1196" s="325" t="s">
        <v>367</v>
      </c>
      <c r="Z1196" s="325"/>
      <c r="AA1196" s="164">
        <f>AA1195/M1174</f>
        <v>10.139999999999999</v>
      </c>
      <c r="AB1196" s="161"/>
      <c r="AC1196" s="161"/>
      <c r="AD1196" s="161"/>
      <c r="AE1196" s="161"/>
      <c r="AF1196" s="325" t="s">
        <v>367</v>
      </c>
      <c r="AG1196" s="325"/>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26" t="s">
        <v>377</v>
      </c>
      <c r="Q1197" s="326"/>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27" t="s">
        <v>368</v>
      </c>
      <c r="V1220" s="327"/>
      <c r="W1220" s="162">
        <f>W1219/M1198</f>
        <v>2</v>
      </c>
      <c r="X1220" s="163"/>
      <c r="Y1220" s="325" t="s">
        <v>367</v>
      </c>
      <c r="Z1220" s="325"/>
      <c r="AA1220" s="164">
        <f>AA1219/M1198</f>
        <v>89.903999999999996</v>
      </c>
      <c r="AB1220" s="161"/>
      <c r="AC1220" s="161"/>
      <c r="AD1220" s="161"/>
      <c r="AE1220" s="161"/>
      <c r="AF1220" s="325" t="s">
        <v>367</v>
      </c>
      <c r="AG1220" s="325"/>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26" t="s">
        <v>377</v>
      </c>
      <c r="Q1221" s="326"/>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27" t="s">
        <v>368</v>
      </c>
      <c r="V1244" s="327"/>
      <c r="W1244" s="85">
        <f>W1243/M1222</f>
        <v>0.5</v>
      </c>
      <c r="X1244" s="86"/>
      <c r="Y1244" s="325" t="s">
        <v>367</v>
      </c>
      <c r="Z1244" s="325"/>
      <c r="AA1244" s="87">
        <f>AA1243/M1222</f>
        <v>0</v>
      </c>
      <c r="AB1244" s="84"/>
      <c r="AC1244" s="84"/>
      <c r="AD1244" s="84"/>
      <c r="AE1244" s="84"/>
      <c r="AF1244" s="325" t="s">
        <v>367</v>
      </c>
      <c r="AG1244" s="325"/>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26" t="s">
        <v>377</v>
      </c>
      <c r="Q1245" s="326"/>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27" t="s">
        <v>368</v>
      </c>
      <c r="V1268" s="327"/>
      <c r="W1268" s="162">
        <f>W1267/M1246</f>
        <v>1</v>
      </c>
      <c r="X1268" s="163"/>
      <c r="Y1268" s="325" t="s">
        <v>367</v>
      </c>
      <c r="Z1268" s="325"/>
      <c r="AA1268" s="164">
        <f>AA1267/M1246</f>
        <v>52.739999999999995</v>
      </c>
      <c r="AB1268" s="161"/>
      <c r="AC1268" s="161"/>
      <c r="AD1268" s="161"/>
      <c r="AE1268" s="161"/>
      <c r="AF1268" s="325" t="s">
        <v>367</v>
      </c>
      <c r="AG1268" s="325"/>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26" t="s">
        <v>377</v>
      </c>
      <c r="Q1269" s="326"/>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308.60000000000002"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27" t="s">
        <v>368</v>
      </c>
      <c r="V1292" s="327"/>
      <c r="W1292" s="162">
        <f>W1291/M1270</f>
        <v>1</v>
      </c>
      <c r="X1292" s="163"/>
      <c r="Y1292" s="325" t="s">
        <v>367</v>
      </c>
      <c r="Z1292" s="325"/>
      <c r="AA1292" s="164">
        <f>AA1291/M1270</f>
        <v>52.739999999999995</v>
      </c>
      <c r="AB1292" s="161"/>
      <c r="AC1292" s="161"/>
      <c r="AD1292" s="161"/>
      <c r="AE1292" s="161"/>
      <c r="AF1292" s="325" t="s">
        <v>367</v>
      </c>
      <c r="AG1292" s="325"/>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26" t="s">
        <v>377</v>
      </c>
      <c r="Q1293" s="326"/>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27" t="s">
        <v>368</v>
      </c>
      <c r="V1316" s="327"/>
      <c r="W1316" s="162">
        <f>W1315/M1294</f>
        <v>9</v>
      </c>
      <c r="X1316" s="163"/>
      <c r="Y1316" s="325" t="s">
        <v>367</v>
      </c>
      <c r="Z1316" s="325"/>
      <c r="AA1316" s="164">
        <f>AA1315/M1294</f>
        <v>109.104</v>
      </c>
      <c r="AB1316" s="161"/>
      <c r="AC1316" s="161"/>
      <c r="AD1316" s="161"/>
      <c r="AE1316" s="161"/>
      <c r="AF1316" s="325" t="s">
        <v>367</v>
      </c>
      <c r="AG1316" s="325"/>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26" t="s">
        <v>377</v>
      </c>
      <c r="Q1317" s="326"/>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27" t="s">
        <v>368</v>
      </c>
      <c r="V1340" s="327"/>
      <c r="W1340" s="162">
        <f>W1339/M1318</f>
        <v>7</v>
      </c>
      <c r="X1340" s="163"/>
      <c r="Y1340" s="325" t="s">
        <v>367</v>
      </c>
      <c r="Z1340" s="325"/>
      <c r="AA1340" s="164">
        <f>AA1339/M1318</f>
        <v>53.099999999999994</v>
      </c>
      <c r="AB1340" s="161"/>
      <c r="AC1340" s="161"/>
      <c r="AD1340" s="161"/>
      <c r="AE1340" s="161"/>
      <c r="AF1340" s="325" t="s">
        <v>367</v>
      </c>
      <c r="AG1340" s="325"/>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26" t="s">
        <v>377</v>
      </c>
      <c r="Q1341" s="326"/>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27" t="s">
        <v>368</v>
      </c>
      <c r="V1364" s="327"/>
      <c r="W1364" s="162">
        <f>W1363/M1342</f>
        <v>3</v>
      </c>
      <c r="X1364" s="163"/>
      <c r="Y1364" s="325" t="s">
        <v>367</v>
      </c>
      <c r="Z1364" s="325"/>
      <c r="AA1364" s="164">
        <f>AA1363/M1342</f>
        <v>0</v>
      </c>
      <c r="AB1364" s="161"/>
      <c r="AC1364" s="161"/>
      <c r="AD1364" s="161"/>
      <c r="AE1364" s="161"/>
      <c r="AF1364" s="325" t="s">
        <v>367</v>
      </c>
      <c r="AG1364" s="325"/>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26" t="s">
        <v>377</v>
      </c>
      <c r="Q1365" s="326"/>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27" t="s">
        <v>368</v>
      </c>
      <c r="V1388" s="327"/>
      <c r="W1388" s="162">
        <f>W1387/M1366</f>
        <v>2.5</v>
      </c>
      <c r="X1388" s="163"/>
      <c r="Y1388" s="325" t="s">
        <v>367</v>
      </c>
      <c r="Z1388" s="325"/>
      <c r="AA1388" s="164">
        <f>AA1387/M1366</f>
        <v>0</v>
      </c>
      <c r="AB1388" s="161"/>
      <c r="AC1388" s="161"/>
      <c r="AD1388" s="161"/>
      <c r="AE1388" s="161"/>
      <c r="AF1388" s="325" t="s">
        <v>367</v>
      </c>
      <c r="AG1388" s="325"/>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26" t="s">
        <v>377</v>
      </c>
      <c r="Q1389" s="326"/>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27" t="s">
        <v>368</v>
      </c>
      <c r="V1412" s="327"/>
      <c r="W1412" s="162">
        <f>W1411/M1390</f>
        <v>2</v>
      </c>
      <c r="X1412" s="163"/>
      <c r="Y1412" s="325" t="s">
        <v>367</v>
      </c>
      <c r="Z1412" s="325"/>
      <c r="AA1412" s="164">
        <f>AA1411/M1390</f>
        <v>0</v>
      </c>
      <c r="AB1412" s="161"/>
      <c r="AC1412" s="161"/>
      <c r="AD1412" s="161"/>
      <c r="AE1412" s="161"/>
      <c r="AF1412" s="325" t="s">
        <v>367</v>
      </c>
      <c r="AG1412" s="325"/>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26" t="s">
        <v>377</v>
      </c>
      <c r="Q1413" s="326"/>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27" t="s">
        <v>368</v>
      </c>
      <c r="V1436" s="327"/>
      <c r="W1436" s="162">
        <f>W1435/M1414</f>
        <v>6</v>
      </c>
      <c r="X1436" s="163"/>
      <c r="Y1436" s="325" t="s">
        <v>367</v>
      </c>
      <c r="Z1436" s="325"/>
      <c r="AA1436" s="164">
        <f>AA1435/M1414</f>
        <v>33.9</v>
      </c>
      <c r="AB1436" s="161"/>
      <c r="AC1436" s="161"/>
      <c r="AD1436" s="161"/>
      <c r="AE1436" s="161"/>
      <c r="AF1436" s="325" t="s">
        <v>367</v>
      </c>
      <c r="AG1436" s="325"/>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26" t="s">
        <v>377</v>
      </c>
      <c r="Q1437" s="326"/>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27" t="s">
        <v>368</v>
      </c>
      <c r="V1460" s="327"/>
      <c r="W1460" s="85">
        <f>W1459/M1438</f>
        <v>4</v>
      </c>
      <c r="X1460" s="86"/>
      <c r="Y1460" s="325" t="s">
        <v>367</v>
      </c>
      <c r="Z1460" s="325"/>
      <c r="AA1460" s="87">
        <f>AA1459/M1438</f>
        <v>23.76</v>
      </c>
      <c r="AB1460" s="84"/>
      <c r="AC1460" s="84"/>
      <c r="AD1460" s="84"/>
      <c r="AE1460" s="84"/>
      <c r="AF1460" s="325" t="s">
        <v>367</v>
      </c>
      <c r="AG1460" s="325"/>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26" t="s">
        <v>377</v>
      </c>
      <c r="Q1461" s="326"/>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27" t="s">
        <v>368</v>
      </c>
      <c r="V1484" s="327"/>
      <c r="W1484" s="162">
        <f>W1483/M1462</f>
        <v>4.25</v>
      </c>
      <c r="X1484" s="163"/>
      <c r="Y1484" s="325" t="s">
        <v>367</v>
      </c>
      <c r="Z1484" s="325"/>
      <c r="AA1484" s="164">
        <f>AA1483/M1462</f>
        <v>33.9</v>
      </c>
      <c r="AB1484" s="161"/>
      <c r="AC1484" s="161"/>
      <c r="AD1484" s="161"/>
      <c r="AE1484" s="161"/>
      <c r="AF1484" s="325" t="s">
        <v>367</v>
      </c>
      <c r="AG1484" s="325"/>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26" t="s">
        <v>377</v>
      </c>
      <c r="Q1485" s="326"/>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27" t="s">
        <v>368</v>
      </c>
      <c r="V1508" s="327"/>
      <c r="W1508" s="162">
        <f>W1507/M1486</f>
        <v>4.25</v>
      </c>
      <c r="X1508" s="163"/>
      <c r="Y1508" s="325" t="s">
        <v>367</v>
      </c>
      <c r="Z1508" s="325"/>
      <c r="AA1508" s="164">
        <f>AA1507/M1486</f>
        <v>33.9</v>
      </c>
      <c r="AB1508" s="161"/>
      <c r="AC1508" s="161"/>
      <c r="AD1508" s="161"/>
      <c r="AE1508" s="161"/>
      <c r="AF1508" s="325" t="s">
        <v>367</v>
      </c>
      <c r="AG1508" s="325"/>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26" t="s">
        <v>377</v>
      </c>
      <c r="Q1509" s="326"/>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27" t="s">
        <v>368</v>
      </c>
      <c r="V1532" s="327"/>
      <c r="W1532" s="85">
        <f>W1531/M1510</f>
        <v>3.25</v>
      </c>
      <c r="X1532" s="86"/>
      <c r="Y1532" s="325" t="s">
        <v>367</v>
      </c>
      <c r="Z1532" s="325"/>
      <c r="AA1532" s="87">
        <f>AA1531/M1510</f>
        <v>33.9</v>
      </c>
      <c r="AB1532" s="84"/>
      <c r="AC1532" s="84"/>
      <c r="AD1532" s="84"/>
      <c r="AE1532" s="84"/>
      <c r="AF1532" s="325" t="s">
        <v>367</v>
      </c>
      <c r="AG1532" s="325"/>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26" t="s">
        <v>377</v>
      </c>
      <c r="Q1533" s="326"/>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27" t="s">
        <v>368</v>
      </c>
      <c r="V1556" s="327"/>
      <c r="W1556" s="85">
        <f>W1555/M1534</f>
        <v>4.75</v>
      </c>
      <c r="X1556" s="86"/>
      <c r="Y1556" s="325" t="s">
        <v>367</v>
      </c>
      <c r="Z1556" s="325"/>
      <c r="AA1556" s="87">
        <f>AA1555/M1534</f>
        <v>10.139999999999999</v>
      </c>
      <c r="AB1556" s="84"/>
      <c r="AC1556" s="84"/>
      <c r="AD1556" s="84"/>
      <c r="AE1556" s="84"/>
      <c r="AF1556" s="325" t="s">
        <v>367</v>
      </c>
      <c r="AG1556" s="325"/>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26" t="s">
        <v>377</v>
      </c>
      <c r="Q1559" s="326"/>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27" t="s">
        <v>368</v>
      </c>
      <c r="V1582" s="327"/>
      <c r="W1582" s="162">
        <f>W1581/M1560</f>
        <v>4</v>
      </c>
      <c r="X1582" s="163"/>
      <c r="Y1582" s="325" t="s">
        <v>367</v>
      </c>
      <c r="Z1582" s="325"/>
      <c r="AA1582" s="164">
        <f>AA1581/M1560</f>
        <v>89.903999999999996</v>
      </c>
      <c r="AB1582" s="161"/>
      <c r="AC1582" s="161"/>
      <c r="AD1582" s="161"/>
      <c r="AE1582" s="161"/>
      <c r="AF1582" s="325" t="s">
        <v>367</v>
      </c>
      <c r="AG1582" s="325"/>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26" t="s">
        <v>377</v>
      </c>
      <c r="Q1583" s="326"/>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27" t="s">
        <v>368</v>
      </c>
      <c r="V1606" s="327"/>
      <c r="W1606" s="162">
        <f>W1605/M1584</f>
        <v>2</v>
      </c>
      <c r="X1606" s="163"/>
      <c r="Y1606" s="325" t="s">
        <v>367</v>
      </c>
      <c r="Z1606" s="325"/>
      <c r="AA1606" s="164">
        <f>AA1605/M1584</f>
        <v>89.903999999999996</v>
      </c>
      <c r="AB1606" s="161"/>
      <c r="AC1606" s="161"/>
      <c r="AD1606" s="161"/>
      <c r="AE1606" s="161"/>
      <c r="AF1606" s="325" t="s">
        <v>367</v>
      </c>
      <c r="AG1606" s="325"/>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26" t="s">
        <v>377</v>
      </c>
      <c r="Q1607" s="326"/>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27" t="s">
        <v>368</v>
      </c>
      <c r="V1630" s="327"/>
      <c r="W1630" s="85">
        <f>W1629/M1608</f>
        <v>2</v>
      </c>
      <c r="X1630" s="86"/>
      <c r="Y1630" s="325" t="s">
        <v>367</v>
      </c>
      <c r="Z1630" s="325"/>
      <c r="AA1630" s="87">
        <f>AA1629/M1608</f>
        <v>89.903999999999996</v>
      </c>
      <c r="AB1630" s="84"/>
      <c r="AC1630" s="84"/>
      <c r="AD1630" s="84"/>
      <c r="AE1630" s="84"/>
      <c r="AF1630" s="325" t="s">
        <v>367</v>
      </c>
      <c r="AG1630" s="325"/>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26" t="s">
        <v>377</v>
      </c>
      <c r="Q1632" s="326"/>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123.45"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29" t="s">
        <v>368</v>
      </c>
      <c r="V1655" s="329"/>
      <c r="W1655" s="177">
        <f>W1654/M1633</f>
        <v>0</v>
      </c>
      <c r="X1655" s="178"/>
      <c r="Y1655" s="330" t="s">
        <v>367</v>
      </c>
      <c r="Z1655" s="330"/>
      <c r="AA1655" s="181">
        <f>AA1654/M1633</f>
        <v>0</v>
      </c>
      <c r="AB1655" s="172"/>
      <c r="AC1655" s="172"/>
      <c r="AD1655" s="172"/>
      <c r="AE1655" s="172"/>
      <c r="AF1655" s="330" t="s">
        <v>367</v>
      </c>
      <c r="AG1655" s="330"/>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26" t="s">
        <v>377</v>
      </c>
      <c r="Q1656" s="326"/>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123.45"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29" t="s">
        <v>368</v>
      </c>
      <c r="V1679" s="329"/>
      <c r="W1679" s="177">
        <f>W1678/M1657</f>
        <v>0</v>
      </c>
      <c r="X1679" s="178"/>
      <c r="Y1679" s="330" t="s">
        <v>367</v>
      </c>
      <c r="Z1679" s="330"/>
      <c r="AA1679" s="181">
        <f>AA1678/M1657</f>
        <v>0</v>
      </c>
      <c r="AB1679" s="172"/>
      <c r="AC1679" s="172"/>
      <c r="AD1679" s="172"/>
      <c r="AE1679" s="172"/>
      <c r="AF1679" s="330" t="s">
        <v>367</v>
      </c>
      <c r="AG1679" s="330"/>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26" t="s">
        <v>377</v>
      </c>
      <c r="Q1680" s="326"/>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123.45"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29" t="s">
        <v>368</v>
      </c>
      <c r="V1703" s="329"/>
      <c r="W1703" s="177">
        <f>W1702/M1681</f>
        <v>0</v>
      </c>
      <c r="X1703" s="178"/>
      <c r="Y1703" s="330" t="s">
        <v>367</v>
      </c>
      <c r="Z1703" s="330"/>
      <c r="AA1703" s="181">
        <f>AA1702/M1681</f>
        <v>0</v>
      </c>
      <c r="AB1703" s="172"/>
      <c r="AC1703" s="172"/>
      <c r="AD1703" s="172"/>
      <c r="AE1703" s="172"/>
      <c r="AF1703" s="330" t="s">
        <v>367</v>
      </c>
      <c r="AG1703" s="330"/>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26" t="s">
        <v>377</v>
      </c>
      <c r="Q1704" s="326"/>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27" t="s">
        <v>368</v>
      </c>
      <c r="V1727" s="327"/>
      <c r="W1727" s="162">
        <f>W1726/M1705</f>
        <v>7.5</v>
      </c>
      <c r="X1727" s="163"/>
      <c r="Y1727" s="325" t="s">
        <v>367</v>
      </c>
      <c r="Z1727" s="325"/>
      <c r="AA1727" s="164">
        <f>AA1726/M1705</f>
        <v>1509.96</v>
      </c>
      <c r="AB1727" s="161"/>
      <c r="AC1727" s="161"/>
      <c r="AD1727" s="161"/>
      <c r="AE1727" s="161"/>
      <c r="AF1727" s="325" t="s">
        <v>367</v>
      </c>
      <c r="AG1727" s="325"/>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26" t="s">
        <v>377</v>
      </c>
      <c r="Q1728" s="326"/>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27" t="s">
        <v>368</v>
      </c>
      <c r="V1751" s="327"/>
      <c r="W1751" s="162">
        <f>W1750/M1729</f>
        <v>7</v>
      </c>
      <c r="X1751" s="163"/>
      <c r="Y1751" s="325" t="s">
        <v>367</v>
      </c>
      <c r="Z1751" s="325"/>
      <c r="AA1751" s="164">
        <f>AA1750/M1729</f>
        <v>644.04</v>
      </c>
      <c r="AB1751" s="161"/>
      <c r="AC1751" s="161"/>
      <c r="AD1751" s="161"/>
      <c r="AE1751" s="161"/>
      <c r="AF1751" s="325" t="s">
        <v>367</v>
      </c>
      <c r="AG1751" s="325"/>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26" t="s">
        <v>377</v>
      </c>
      <c r="Q1752" s="326"/>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27" t="s">
        <v>368</v>
      </c>
      <c r="V1775" s="327"/>
      <c r="W1775" s="162">
        <f>W1774/M1753</f>
        <v>7.5</v>
      </c>
      <c r="X1775" s="163"/>
      <c r="Y1775" s="325" t="s">
        <v>367</v>
      </c>
      <c r="Z1775" s="325"/>
      <c r="AA1775" s="164">
        <f>AA1774/M1753</f>
        <v>1870.3200000000002</v>
      </c>
      <c r="AB1775" s="161"/>
      <c r="AC1775" s="161"/>
      <c r="AD1775" s="161"/>
      <c r="AE1775" s="161"/>
      <c r="AF1775" s="325" t="s">
        <v>367</v>
      </c>
      <c r="AG1775" s="325"/>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26" t="s">
        <v>377</v>
      </c>
      <c r="Q1777" s="326"/>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27" t="s">
        <v>368</v>
      </c>
      <c r="V1800" s="327"/>
      <c r="W1800" s="162">
        <f>W1799/M1778</f>
        <v>10.5</v>
      </c>
      <c r="X1800" s="163"/>
      <c r="Y1800" s="325" t="s">
        <v>367</v>
      </c>
      <c r="Z1800" s="325"/>
      <c r="AA1800" s="164">
        <f>AA1799/M1778</f>
        <v>1782.624</v>
      </c>
      <c r="AB1800" s="161"/>
      <c r="AC1800" s="161"/>
      <c r="AD1800" s="161"/>
      <c r="AE1800" s="161"/>
      <c r="AF1800" s="325" t="s">
        <v>367</v>
      </c>
      <c r="AG1800" s="325"/>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26" t="s">
        <v>377</v>
      </c>
      <c r="Q1801" s="326"/>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27" t="s">
        <v>368</v>
      </c>
      <c r="V1824" s="327"/>
      <c r="W1824" s="85">
        <f>W1823/M1802</f>
        <v>12.5</v>
      </c>
      <c r="X1824" s="86"/>
      <c r="Y1824" s="325" t="s">
        <v>367</v>
      </c>
      <c r="Z1824" s="325"/>
      <c r="AA1824" s="87">
        <f>AA1823/M1802</f>
        <v>2022.624</v>
      </c>
      <c r="AB1824" s="84"/>
      <c r="AC1824" s="84"/>
      <c r="AD1824" s="84"/>
      <c r="AE1824" s="84"/>
      <c r="AF1824" s="325" t="s">
        <v>367</v>
      </c>
      <c r="AG1824" s="325"/>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26" t="s">
        <v>377</v>
      </c>
      <c r="Q1825" s="326"/>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27" t="s">
        <v>368</v>
      </c>
      <c r="V1848" s="327"/>
      <c r="W1848" s="85">
        <f>W1847/M1826</f>
        <v>29.5</v>
      </c>
      <c r="X1848" s="86"/>
      <c r="Y1848" s="325" t="s">
        <v>367</v>
      </c>
      <c r="Z1848" s="325"/>
      <c r="AA1848" s="87">
        <f>AA1847/M1826</f>
        <v>4323.9839999999995</v>
      </c>
      <c r="AB1848" s="84"/>
      <c r="AC1848" s="84"/>
      <c r="AD1848" s="84"/>
      <c r="AE1848" s="84"/>
      <c r="AF1848" s="325" t="s">
        <v>367</v>
      </c>
      <c r="AG1848" s="325"/>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26" t="s">
        <v>377</v>
      </c>
      <c r="Q1849" s="326"/>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27" t="s">
        <v>368</v>
      </c>
      <c r="V1872" s="327"/>
      <c r="W1872" s="162">
        <f>W1871/M1850</f>
        <v>3</v>
      </c>
      <c r="X1872" s="163"/>
      <c r="Y1872" s="325" t="s">
        <v>367</v>
      </c>
      <c r="Z1872" s="325"/>
      <c r="AA1872" s="164">
        <f>AA1871/M1850</f>
        <v>288</v>
      </c>
      <c r="AB1872" s="161"/>
      <c r="AC1872" s="161"/>
      <c r="AD1872" s="161"/>
      <c r="AE1872" s="161"/>
      <c r="AF1872" s="325" t="s">
        <v>367</v>
      </c>
      <c r="AG1872" s="325"/>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26" t="s">
        <v>377</v>
      </c>
      <c r="Q1873" s="326"/>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27" t="s">
        <v>368</v>
      </c>
      <c r="V1896" s="327"/>
      <c r="W1896" s="162">
        <f>W1895/M1874</f>
        <v>29.5</v>
      </c>
      <c r="X1896" s="163"/>
      <c r="Y1896" s="325" t="s">
        <v>367</v>
      </c>
      <c r="Z1896" s="325"/>
      <c r="AA1896" s="164">
        <f>AA1895/M1874</f>
        <v>2978.7840000000001</v>
      </c>
      <c r="AB1896" s="161"/>
      <c r="AC1896" s="161"/>
      <c r="AD1896" s="161"/>
      <c r="AE1896" s="161"/>
      <c r="AF1896" s="325" t="s">
        <v>367</v>
      </c>
      <c r="AG1896" s="325"/>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26" t="s">
        <v>377</v>
      </c>
      <c r="Q1899" s="326"/>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27" t="s">
        <v>368</v>
      </c>
      <c r="V1922" s="327"/>
      <c r="W1922" s="162">
        <f>W1921/M1900</f>
        <v>6.5</v>
      </c>
      <c r="X1922" s="163"/>
      <c r="Y1922" s="325" t="s">
        <v>367</v>
      </c>
      <c r="Z1922" s="325"/>
      <c r="AA1922" s="164">
        <f>AA1921/M1900</f>
        <v>1326.8039999999999</v>
      </c>
      <c r="AB1922" s="161"/>
      <c r="AC1922" s="161"/>
      <c r="AD1922" s="161"/>
      <c r="AE1922" s="161"/>
      <c r="AF1922" s="325" t="s">
        <v>367</v>
      </c>
      <c r="AG1922" s="325"/>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26" t="s">
        <v>377</v>
      </c>
      <c r="Q1923" s="326"/>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27" t="s">
        <v>368</v>
      </c>
      <c r="V1946" s="327"/>
      <c r="W1946" s="162">
        <f>W1945/M1924</f>
        <v>7.5</v>
      </c>
      <c r="X1946" s="163"/>
      <c r="Y1946" s="325" t="s">
        <v>367</v>
      </c>
      <c r="Z1946" s="325"/>
      <c r="AA1946" s="164">
        <f>AA1945/M1924</f>
        <v>1326.8039999999999</v>
      </c>
      <c r="AB1946" s="161"/>
      <c r="AC1946" s="161"/>
      <c r="AD1946" s="161"/>
      <c r="AE1946" s="161"/>
      <c r="AF1946" s="325" t="s">
        <v>367</v>
      </c>
      <c r="AG1946" s="325"/>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26" t="s">
        <v>377</v>
      </c>
      <c r="Q1947" s="326"/>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27" t="s">
        <v>368</v>
      </c>
      <c r="V1970" s="327"/>
      <c r="W1970" s="162">
        <f>W1969/M1948</f>
        <v>11.5</v>
      </c>
      <c r="X1970" s="163"/>
      <c r="Y1970" s="325" t="s">
        <v>367</v>
      </c>
      <c r="Z1970" s="325"/>
      <c r="AA1970" s="164">
        <f>AA1969/M1948</f>
        <v>2495.9639999999999</v>
      </c>
      <c r="AB1970" s="161"/>
      <c r="AC1970" s="161"/>
      <c r="AD1970" s="161"/>
      <c r="AE1970" s="161"/>
      <c r="AF1970" s="325" t="s">
        <v>367</v>
      </c>
      <c r="AG1970" s="325"/>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26" t="s">
        <v>377</v>
      </c>
      <c r="Q1971" s="326"/>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27" t="s">
        <v>368</v>
      </c>
      <c r="V1994" s="327"/>
      <c r="W1994" s="85">
        <f>W1993/M1972</f>
        <v>12.5</v>
      </c>
      <c r="X1994" s="86"/>
      <c r="Y1994" s="325" t="s">
        <v>367</v>
      </c>
      <c r="Z1994" s="325"/>
      <c r="AA1994" s="87">
        <f>AA1993/M1972</f>
        <v>2069.5439999999999</v>
      </c>
      <c r="AB1994" s="84"/>
      <c r="AC1994" s="84"/>
      <c r="AD1994" s="84"/>
      <c r="AE1994" s="84"/>
      <c r="AF1994" s="325" t="s">
        <v>367</v>
      </c>
      <c r="AG1994" s="325"/>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5">
      <c r="A1996" s="262">
        <f>ROW()</f>
        <v>1996</v>
      </c>
      <c r="C1996" s="211"/>
      <c r="D1996" s="211"/>
      <c r="E1996" s="211"/>
      <c r="F1996" s="211"/>
      <c r="G1996" s="211"/>
      <c r="H1996" s="211"/>
      <c r="K1996" s="116" t="s">
        <v>454</v>
      </c>
      <c r="M1996" s="116" t="s">
        <v>107</v>
      </c>
      <c r="N1996" s="116" t="s">
        <v>108</v>
      </c>
      <c r="O1996" s="170" t="s">
        <v>388</v>
      </c>
      <c r="P1996" s="328" t="s">
        <v>377</v>
      </c>
      <c r="Q1996" s="328"/>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5">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27" t="s">
        <v>368</v>
      </c>
      <c r="V2019" s="327"/>
      <c r="W2019" s="162">
        <f>W2018/M1997</f>
        <v>3</v>
      </c>
      <c r="X2019" s="163"/>
      <c r="Y2019" s="325" t="s">
        <v>367</v>
      </c>
      <c r="Z2019" s="325"/>
      <c r="AA2019" s="164">
        <f>AA2018/M1997</f>
        <v>626.36400000000003</v>
      </c>
      <c r="AB2019" s="161"/>
      <c r="AC2019" s="161"/>
      <c r="AD2019" s="161"/>
      <c r="AE2019" s="161"/>
      <c r="AF2019" s="325" t="s">
        <v>367</v>
      </c>
      <c r="AG2019" s="325"/>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5">
      <c r="A2020" s="262">
        <f>ROW()</f>
        <v>2020</v>
      </c>
      <c r="C2020" s="211"/>
      <c r="D2020" s="211"/>
      <c r="E2020" s="211"/>
      <c r="F2020" s="211"/>
      <c r="G2020" s="211"/>
      <c r="H2020" s="211"/>
      <c r="K2020" s="116" t="s">
        <v>454</v>
      </c>
      <c r="M2020" s="116" t="s">
        <v>107</v>
      </c>
      <c r="N2020" s="116" t="s">
        <v>108</v>
      </c>
      <c r="O2020" s="170" t="s">
        <v>388</v>
      </c>
      <c r="P2020" s="328" t="s">
        <v>377</v>
      </c>
      <c r="Q2020" s="328"/>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5">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27" t="s">
        <v>368</v>
      </c>
      <c r="V2043" s="327"/>
      <c r="W2043" s="162">
        <f>W2042/M2021</f>
        <v>6</v>
      </c>
      <c r="X2043" s="163"/>
      <c r="Y2043" s="325" t="s">
        <v>367</v>
      </c>
      <c r="Z2043" s="325"/>
      <c r="AA2043" s="164">
        <f>AA2042/M2021</f>
        <v>986.36400000000003</v>
      </c>
      <c r="AB2043" s="161"/>
      <c r="AC2043" s="161"/>
      <c r="AD2043" s="161"/>
      <c r="AE2043" s="161"/>
      <c r="AF2043" s="325" t="s">
        <v>367</v>
      </c>
      <c r="AG2043" s="325"/>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26" t="s">
        <v>377</v>
      </c>
      <c r="Q2044" s="326"/>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27" t="s">
        <v>368</v>
      </c>
      <c r="V2067" s="327"/>
      <c r="W2067" s="162">
        <f>W2066/M2045</f>
        <v>2</v>
      </c>
      <c r="X2067" s="163"/>
      <c r="Y2067" s="325" t="s">
        <v>367</v>
      </c>
      <c r="Z2067" s="325"/>
      <c r="AA2067" s="164">
        <f>AA2066/M2045</f>
        <v>329.04</v>
      </c>
      <c r="AB2067" s="161"/>
      <c r="AC2067" s="161"/>
      <c r="AD2067" s="161"/>
      <c r="AE2067" s="161"/>
      <c r="AF2067" s="325" t="s">
        <v>367</v>
      </c>
      <c r="AG2067" s="325"/>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26" t="s">
        <v>377</v>
      </c>
      <c r="Q2068" s="326"/>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27" t="s">
        <v>368</v>
      </c>
      <c r="V2091" s="327"/>
      <c r="W2091" s="162">
        <f>W2090/M2069</f>
        <v>2</v>
      </c>
      <c r="X2091" s="163"/>
      <c r="Y2091" s="325" t="s">
        <v>367</v>
      </c>
      <c r="Z2091" s="325"/>
      <c r="AA2091" s="164">
        <f>AA2090/M2069</f>
        <v>199.16399999999999</v>
      </c>
      <c r="AB2091" s="161"/>
      <c r="AC2091" s="161"/>
      <c r="AD2091" s="161"/>
      <c r="AE2091" s="161"/>
      <c r="AF2091" s="325" t="s">
        <v>367</v>
      </c>
      <c r="AG2091" s="325"/>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27"/>
      <c r="V2118" s="327"/>
      <c r="W2118" s="85"/>
      <c r="X2118" s="86"/>
      <c r="Y2118" s="325"/>
      <c r="Z2118" s="325"/>
      <c r="AA2118" s="87"/>
      <c r="AB2118" s="84"/>
      <c r="AC2118" s="84"/>
      <c r="AD2118" s="84"/>
      <c r="AE2118" s="84"/>
      <c r="AF2118" s="325" t="s">
        <v>367</v>
      </c>
      <c r="AG2118" s="325"/>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8">
      <customFilters>
        <customFilter operator="notEqual" val=" "/>
      </customFilters>
    </filterColumn>
  </autoFilter>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339" priority="402">
      <formula>RIGHT(O213,2)="  "</formula>
    </cfRule>
    <cfRule type="expression" dxfId="338" priority="403">
      <formula>RIGHT(O213,1)=" "</formula>
    </cfRule>
  </conditionalFormatting>
  <conditionalFormatting sqref="O261:O280">
    <cfRule type="expression" dxfId="337" priority="400">
      <formula>RIGHT(O261,2)="  "</formula>
    </cfRule>
    <cfRule type="expression" dxfId="336" priority="401">
      <formula>RIGHT(O261,1)=" "</formula>
    </cfRule>
  </conditionalFormatting>
  <conditionalFormatting sqref="O309:O328">
    <cfRule type="expression" dxfId="335" priority="398">
      <formula>RIGHT(O309,2)="  "</formula>
    </cfRule>
    <cfRule type="expression" dxfId="334" priority="399">
      <formula>RIGHT(O309,1)=" "</formula>
    </cfRule>
  </conditionalFormatting>
  <conditionalFormatting sqref="O549:O568">
    <cfRule type="expression" dxfId="333" priority="396">
      <formula>RIGHT(O549,2)="  "</formula>
    </cfRule>
    <cfRule type="expression" dxfId="332" priority="397">
      <formula>RIGHT(O549,1)=" "</formula>
    </cfRule>
  </conditionalFormatting>
  <conditionalFormatting sqref="O765:O784">
    <cfRule type="expression" dxfId="331" priority="394">
      <formula>RIGHT(O765,2)="  "</formula>
    </cfRule>
    <cfRule type="expression" dxfId="330" priority="395">
      <formula>RIGHT(O765,1)=" "</formula>
    </cfRule>
  </conditionalFormatting>
  <conditionalFormatting sqref="O933:O952">
    <cfRule type="expression" dxfId="329" priority="392">
      <formula>RIGHT(O933,2)="  "</formula>
    </cfRule>
    <cfRule type="expression" dxfId="328" priority="393">
      <formula>RIGHT(O933,1)=" "</formula>
    </cfRule>
  </conditionalFormatting>
  <conditionalFormatting sqref="O958:O977">
    <cfRule type="expression" dxfId="327" priority="390">
      <formula>RIGHT(O958,2)="  "</formula>
    </cfRule>
    <cfRule type="expression" dxfId="326" priority="391">
      <formula>RIGHT(O958,1)=" "</formula>
    </cfRule>
  </conditionalFormatting>
  <conditionalFormatting sqref="O1078:O1080 O1082:O1097">
    <cfRule type="expression" dxfId="325" priority="388">
      <formula>RIGHT(O1078,2)="  "</formula>
    </cfRule>
    <cfRule type="expression" dxfId="324" priority="389">
      <formula>RIGHT(O1078,1)=" "</formula>
    </cfRule>
  </conditionalFormatting>
  <conditionalFormatting sqref="O1102:O1104 O1106:O1121">
    <cfRule type="expression" dxfId="323" priority="386">
      <formula>RIGHT(O1102,2)="  "</formula>
    </cfRule>
    <cfRule type="expression" dxfId="322" priority="387">
      <formula>RIGHT(O1102,1)=" "</formula>
    </cfRule>
  </conditionalFormatting>
  <conditionalFormatting sqref="O1150:O1169">
    <cfRule type="expression" dxfId="321" priority="384">
      <formula>RIGHT(O1150,2)="  "</formula>
    </cfRule>
    <cfRule type="expression" dxfId="320" priority="385">
      <formula>RIGHT(O1150,1)=" "</formula>
    </cfRule>
  </conditionalFormatting>
  <conditionalFormatting sqref="O1175:O1194">
    <cfRule type="expression" dxfId="319" priority="382">
      <formula>RIGHT(O1175,2)="  "</formula>
    </cfRule>
    <cfRule type="expression" dxfId="318" priority="383">
      <formula>RIGHT(O1175,1)=" "</formula>
    </cfRule>
  </conditionalFormatting>
  <conditionalFormatting sqref="O1223:O1242">
    <cfRule type="expression" dxfId="317" priority="380">
      <formula>RIGHT(O1223,2)="  "</formula>
    </cfRule>
    <cfRule type="expression" dxfId="316" priority="381">
      <formula>RIGHT(O1223,1)=" "</formula>
    </cfRule>
  </conditionalFormatting>
  <conditionalFormatting sqref="O1439:O1458">
    <cfRule type="expression" dxfId="315" priority="378">
      <formula>RIGHT(O1439,2)="  "</formula>
    </cfRule>
    <cfRule type="expression" dxfId="314" priority="379">
      <formula>RIGHT(O1439,1)=" "</formula>
    </cfRule>
  </conditionalFormatting>
  <conditionalFormatting sqref="O1511:O1530">
    <cfRule type="expression" dxfId="313" priority="376">
      <formula>RIGHT(O1511,2)="  "</formula>
    </cfRule>
    <cfRule type="expression" dxfId="312" priority="377">
      <formula>RIGHT(O1511,1)=" "</formula>
    </cfRule>
  </conditionalFormatting>
  <conditionalFormatting sqref="O1535:O1554">
    <cfRule type="expression" dxfId="311" priority="374">
      <formula>RIGHT(O1535,2)="  "</formula>
    </cfRule>
    <cfRule type="expression" dxfId="310" priority="375">
      <formula>RIGHT(O1535,1)=" "</formula>
    </cfRule>
  </conditionalFormatting>
  <conditionalFormatting sqref="O1609:O1628">
    <cfRule type="expression" dxfId="309" priority="372">
      <formula>RIGHT(O1609,2)="  "</formula>
    </cfRule>
    <cfRule type="expression" dxfId="308" priority="373">
      <formula>RIGHT(O1609,1)=" "</formula>
    </cfRule>
  </conditionalFormatting>
  <conditionalFormatting sqref="O1754:O1773">
    <cfRule type="expression" dxfId="307" priority="370">
      <formula>RIGHT(O1754,2)="  "</formula>
    </cfRule>
    <cfRule type="expression" dxfId="306" priority="371">
      <formula>RIGHT(O1754,1)=" "</formula>
    </cfRule>
  </conditionalFormatting>
  <conditionalFormatting sqref="O1803:O1822">
    <cfRule type="expression" dxfId="305" priority="368">
      <formula>RIGHT(O1803,2)="  "</formula>
    </cfRule>
    <cfRule type="expression" dxfId="304" priority="369">
      <formula>RIGHT(O1803,1)=" "</formula>
    </cfRule>
  </conditionalFormatting>
  <conditionalFormatting sqref="O1827:O1846">
    <cfRule type="expression" dxfId="303" priority="366">
      <formula>RIGHT(O1827,2)="  "</formula>
    </cfRule>
    <cfRule type="expression" dxfId="302" priority="367">
      <formula>RIGHT(O1827,1)=" "</formula>
    </cfRule>
  </conditionalFormatting>
  <conditionalFormatting sqref="O1851:O1870">
    <cfRule type="expression" dxfId="301" priority="364">
      <formula>RIGHT(O1851,2)="  "</formula>
    </cfRule>
    <cfRule type="expression" dxfId="300" priority="365">
      <formula>RIGHT(O1851,1)=" "</formula>
    </cfRule>
  </conditionalFormatting>
  <conditionalFormatting sqref="Q958:Q977">
    <cfRule type="expression" dxfId="299" priority="334">
      <formula>RIGHT(Q958,2)="  "</formula>
    </cfRule>
    <cfRule type="expression" dxfId="298" priority="335">
      <formula>RIGHT(Q958,1)=" "</formula>
    </cfRule>
  </conditionalFormatting>
  <conditionalFormatting sqref="O1875:O1894">
    <cfRule type="expression" dxfId="297" priority="362">
      <formula>RIGHT(O1875,2)="  "</formula>
    </cfRule>
    <cfRule type="expression" dxfId="296" priority="363">
      <formula>RIGHT(O1875,1)=" "</formula>
    </cfRule>
  </conditionalFormatting>
  <conditionalFormatting sqref="O140:O159">
    <cfRule type="expression" dxfId="295" priority="360">
      <formula>RIGHT(O140,2)="  "</formula>
    </cfRule>
    <cfRule type="expression" dxfId="294" priority="361">
      <formula>RIGHT(O140,1)=" "</formula>
    </cfRule>
  </conditionalFormatting>
  <conditionalFormatting sqref="O164:O183">
    <cfRule type="expression" dxfId="293" priority="358">
      <formula>RIGHT(O164,2)="  "</formula>
    </cfRule>
    <cfRule type="expression" dxfId="292" priority="359">
      <formula>RIGHT(O164,1)=" "</formula>
    </cfRule>
  </conditionalFormatting>
  <conditionalFormatting sqref="O188:O207">
    <cfRule type="expression" dxfId="291" priority="356">
      <formula>RIGHT(O188,2)="  "</formula>
    </cfRule>
    <cfRule type="expression" dxfId="290" priority="357">
      <formula>RIGHT(O188,1)=" "</formula>
    </cfRule>
  </conditionalFormatting>
  <conditionalFormatting sqref="O1925:O1944">
    <cfRule type="expression" dxfId="289" priority="354">
      <formula>RIGHT(O1925,2)="  "</formula>
    </cfRule>
    <cfRule type="expression" dxfId="288" priority="355">
      <formula>RIGHT(O1925,1)=" "</formula>
    </cfRule>
  </conditionalFormatting>
  <conditionalFormatting sqref="Q933:Q952">
    <cfRule type="expression" dxfId="287" priority="336">
      <formula>RIGHT(Q933,2)="  "</formula>
    </cfRule>
    <cfRule type="expression" dxfId="286" priority="337">
      <formula>RIGHT(Q933,1)=" "</formula>
    </cfRule>
  </conditionalFormatting>
  <conditionalFormatting sqref="O1973:O1992">
    <cfRule type="expression" dxfId="285" priority="350">
      <formula>RIGHT(O1973,2)="  "</formula>
    </cfRule>
    <cfRule type="expression" dxfId="284" priority="351">
      <formula>RIGHT(O1973,1)=" "</formula>
    </cfRule>
  </conditionalFormatting>
  <conditionalFormatting sqref="O1949:O1968">
    <cfRule type="expression" dxfId="283" priority="348">
      <formula>RIGHT(O1949,2)="  "</formula>
    </cfRule>
    <cfRule type="expression" dxfId="282" priority="349">
      <formula>RIGHT(O1949,1)=" "</formula>
    </cfRule>
  </conditionalFormatting>
  <conditionalFormatting sqref="O45:O63">
    <cfRule type="expression" dxfId="281" priority="332">
      <formula>RIGHT(O45,2)="  "</formula>
    </cfRule>
    <cfRule type="expression" dxfId="280" priority="333">
      <formula>RIGHT(O45,1)=" "</formula>
    </cfRule>
  </conditionalFormatting>
  <conditionalFormatting sqref="O20:O28 O30:O39">
    <cfRule type="expression" dxfId="279" priority="330">
      <formula>RIGHT(O20,2)="  "</formula>
    </cfRule>
    <cfRule type="expression" dxfId="278" priority="331">
      <formula>RIGHT(O20,1)=" "</formula>
    </cfRule>
  </conditionalFormatting>
  <conditionalFormatting sqref="Q213:Q232">
    <cfRule type="expression" dxfId="277" priority="346">
      <formula>RIGHT(Q213,2)="  "</formula>
    </cfRule>
    <cfRule type="expression" dxfId="276" priority="347">
      <formula>RIGHT(Q213,1)=" "</formula>
    </cfRule>
  </conditionalFormatting>
  <conditionalFormatting sqref="Q261:Q280">
    <cfRule type="expression" dxfId="275" priority="344">
      <formula>RIGHT(Q261,2)="  "</formula>
    </cfRule>
    <cfRule type="expression" dxfId="274" priority="345">
      <formula>RIGHT(Q261,1)=" "</formula>
    </cfRule>
  </conditionalFormatting>
  <conditionalFormatting sqref="Q309:Q328">
    <cfRule type="expression" dxfId="273" priority="342">
      <formula>RIGHT(Q309,2)="  "</formula>
    </cfRule>
    <cfRule type="expression" dxfId="272" priority="343">
      <formula>RIGHT(Q309,1)=" "</formula>
    </cfRule>
  </conditionalFormatting>
  <conditionalFormatting sqref="Q549:Q568">
    <cfRule type="expression" dxfId="271" priority="340">
      <formula>RIGHT(Q549,2)="  "</formula>
    </cfRule>
    <cfRule type="expression" dxfId="270" priority="341">
      <formula>RIGHT(Q549,1)=" "</formula>
    </cfRule>
  </conditionalFormatting>
  <conditionalFormatting sqref="Q765:Q784">
    <cfRule type="expression" dxfId="269" priority="338">
      <formula>RIGHT(Q765,2)="  "</formula>
    </cfRule>
    <cfRule type="expression" dxfId="268" priority="339">
      <formula>RIGHT(Q765,1)=" "</formula>
    </cfRule>
  </conditionalFormatting>
  <conditionalFormatting sqref="O117:O135">
    <cfRule type="expression" dxfId="267" priority="328">
      <formula>RIGHT(O117,2)="  "</formula>
    </cfRule>
    <cfRule type="expression" dxfId="266" priority="329">
      <formula>RIGHT(O117,1)=" "</formula>
    </cfRule>
  </conditionalFormatting>
  <conditionalFormatting sqref="O1682:O1701">
    <cfRule type="expression" dxfId="265" priority="326">
      <formula>RIGHT(O1682,2)="  "</formula>
    </cfRule>
    <cfRule type="expression" dxfId="264" priority="327">
      <formula>RIGHT(O1682,1)=" "</formula>
    </cfRule>
  </conditionalFormatting>
  <conditionalFormatting sqref="O29">
    <cfRule type="expression" dxfId="263" priority="324">
      <formula>RIGHT(O29,2)="  "</formula>
    </cfRule>
    <cfRule type="expression" dxfId="262" priority="325">
      <formula>RIGHT(O29,1)=" "</formula>
    </cfRule>
  </conditionalFormatting>
  <conditionalFormatting sqref="O44">
    <cfRule type="expression" dxfId="261" priority="322">
      <formula>RIGHT(O44,2)="  "</formula>
    </cfRule>
    <cfRule type="expression" dxfId="260" priority="323">
      <formula>RIGHT(O44,1)=" "</formula>
    </cfRule>
  </conditionalFormatting>
  <conditionalFormatting sqref="O116">
    <cfRule type="expression" dxfId="259" priority="320">
      <formula>RIGHT(O116,2)="  "</formula>
    </cfRule>
    <cfRule type="expression" dxfId="258" priority="321">
      <formula>RIGHT(O116,1)=" "</formula>
    </cfRule>
  </conditionalFormatting>
  <conditionalFormatting sqref="O621:O640">
    <cfRule type="expression" dxfId="257" priority="318">
      <formula>RIGHT(O621,2)="  "</formula>
    </cfRule>
    <cfRule type="expression" dxfId="256" priority="319">
      <formula>RIGHT(O621,1)=" "</formula>
    </cfRule>
  </conditionalFormatting>
  <conditionalFormatting sqref="Q621:Q640">
    <cfRule type="expression" dxfId="255" priority="316">
      <formula>RIGHT(Q621,2)="  "</formula>
    </cfRule>
    <cfRule type="expression" dxfId="254" priority="317">
      <formula>RIGHT(Q621,1)=" "</formula>
    </cfRule>
  </conditionalFormatting>
  <conditionalFormatting sqref="O525:O544">
    <cfRule type="expression" dxfId="253" priority="314">
      <formula>RIGHT(O525,2)="  "</formula>
    </cfRule>
    <cfRule type="expression" dxfId="252" priority="315">
      <formula>RIGHT(O525,1)=" "</formula>
    </cfRule>
  </conditionalFormatting>
  <conditionalFormatting sqref="Q525:Q544">
    <cfRule type="expression" dxfId="251" priority="312">
      <formula>RIGHT(Q525,2)="  "</formula>
    </cfRule>
    <cfRule type="expression" dxfId="250" priority="313">
      <formula>RIGHT(Q525,1)=" "</formula>
    </cfRule>
  </conditionalFormatting>
  <conditionalFormatting sqref="O837:O856">
    <cfRule type="expression" dxfId="249" priority="310">
      <formula>RIGHT(O837,2)="  "</formula>
    </cfRule>
    <cfRule type="expression" dxfId="248" priority="311">
      <formula>RIGHT(O837,1)=" "</formula>
    </cfRule>
  </conditionalFormatting>
  <conditionalFormatting sqref="Q837:Q856">
    <cfRule type="expression" dxfId="247" priority="308">
      <formula>RIGHT(Q837,2)="  "</formula>
    </cfRule>
    <cfRule type="expression" dxfId="246" priority="309">
      <formula>RIGHT(Q837,1)=" "</formula>
    </cfRule>
  </conditionalFormatting>
  <conditionalFormatting sqref="O1054:O1056 O1058:O1073">
    <cfRule type="expression" dxfId="245" priority="306">
      <formula>RIGHT(O1054,2)="  "</formula>
    </cfRule>
    <cfRule type="expression" dxfId="244" priority="307">
      <formula>RIGHT(O1054,1)=" "</formula>
    </cfRule>
  </conditionalFormatting>
  <conditionalFormatting sqref="O1030:O1049">
    <cfRule type="expression" dxfId="243" priority="304">
      <formula>RIGHT(O1030,2)="  "</formula>
    </cfRule>
    <cfRule type="expression" dxfId="242" priority="305">
      <formula>RIGHT(O1030,1)=" "</formula>
    </cfRule>
  </conditionalFormatting>
  <conditionalFormatting sqref="O982:O1001">
    <cfRule type="expression" dxfId="241" priority="302">
      <formula>RIGHT(O982,2)="  "</formula>
    </cfRule>
    <cfRule type="expression" dxfId="240" priority="303">
      <formula>RIGHT(O982,1)=" "</formula>
    </cfRule>
  </conditionalFormatting>
  <conditionalFormatting sqref="O1057">
    <cfRule type="expression" dxfId="239" priority="300">
      <formula>RIGHT(O1057,2)="  "</formula>
    </cfRule>
    <cfRule type="expression" dxfId="238" priority="301">
      <formula>RIGHT(O1057,1)=" "</formula>
    </cfRule>
  </conditionalFormatting>
  <conditionalFormatting sqref="O1081">
    <cfRule type="expression" dxfId="237" priority="298">
      <formula>RIGHT(O1081,2)="  "</formula>
    </cfRule>
    <cfRule type="expression" dxfId="236" priority="299">
      <formula>RIGHT(O1081,1)=" "</formula>
    </cfRule>
  </conditionalFormatting>
  <conditionalFormatting sqref="O1105">
    <cfRule type="expression" dxfId="235" priority="296">
      <formula>RIGHT(O1105,2)="  "</formula>
    </cfRule>
    <cfRule type="expression" dxfId="234" priority="297">
      <formula>RIGHT(O1105,1)=" "</formula>
    </cfRule>
  </conditionalFormatting>
  <conditionalFormatting sqref="O1706:O1725">
    <cfRule type="expression" dxfId="233" priority="294">
      <formula>RIGHT(O1706,2)="  "</formula>
    </cfRule>
    <cfRule type="expression" dxfId="232" priority="295">
      <formula>RIGHT(O1706,1)=" "</formula>
    </cfRule>
  </conditionalFormatting>
  <conditionalFormatting sqref="O1730:O1749">
    <cfRule type="expression" dxfId="231" priority="292">
      <formula>RIGHT(O1730,2)="  "</formula>
    </cfRule>
    <cfRule type="expression" dxfId="230" priority="293">
      <formula>RIGHT(O1730,1)=" "</formula>
    </cfRule>
  </conditionalFormatting>
  <conditionalFormatting sqref="O1634:O1653">
    <cfRule type="expression" dxfId="229" priority="290">
      <formula>RIGHT(O1634,2)="  "</formula>
    </cfRule>
    <cfRule type="expression" dxfId="228" priority="291">
      <formula>RIGHT(O1634,1)=" "</formula>
    </cfRule>
  </conditionalFormatting>
  <conditionalFormatting sqref="O1126:O1145">
    <cfRule type="expression" dxfId="227" priority="288">
      <formula>RIGHT(O1126,2)="  "</formula>
    </cfRule>
    <cfRule type="expression" dxfId="226" priority="289">
      <formula>RIGHT(O1126,1)=" "</formula>
    </cfRule>
  </conditionalFormatting>
  <conditionalFormatting sqref="O69:O87">
    <cfRule type="expression" dxfId="225" priority="286">
      <formula>RIGHT(O69,2)="  "</formula>
    </cfRule>
    <cfRule type="expression" dxfId="224" priority="287">
      <formula>RIGHT(O69,1)=" "</formula>
    </cfRule>
  </conditionalFormatting>
  <conditionalFormatting sqref="O68">
    <cfRule type="expression" dxfId="223" priority="284">
      <formula>RIGHT(O68,2)="  "</formula>
    </cfRule>
    <cfRule type="expression" dxfId="222" priority="285">
      <formula>RIGHT(O68,1)=" "</formula>
    </cfRule>
  </conditionalFormatting>
  <conditionalFormatting sqref="O1561 O1563:O1564 O1571:O1580 O1568">
    <cfRule type="expression" dxfId="221" priority="282">
      <formula>RIGHT(O1561,2)="  "</formula>
    </cfRule>
    <cfRule type="expression" dxfId="220" priority="283">
      <formula>RIGHT(O1561,1)=" "</formula>
    </cfRule>
  </conditionalFormatting>
  <conditionalFormatting sqref="O1415:O1434">
    <cfRule type="expression" dxfId="219" priority="280">
      <formula>RIGHT(O1415,2)="  "</formula>
    </cfRule>
    <cfRule type="expression" dxfId="218" priority="281">
      <formula>RIGHT(O1415,1)=" "</formula>
    </cfRule>
  </conditionalFormatting>
  <conditionalFormatting sqref="O1779:O1798">
    <cfRule type="expression" dxfId="217" priority="278">
      <formula>RIGHT(O1779,2)="  "</formula>
    </cfRule>
    <cfRule type="expression" dxfId="216" priority="279">
      <formula>RIGHT(O1779,1)=" "</formula>
    </cfRule>
  </conditionalFormatting>
  <conditionalFormatting sqref="O885:O904">
    <cfRule type="expression" dxfId="215" priority="276">
      <formula>RIGHT(O885,2)="  "</formula>
    </cfRule>
    <cfRule type="expression" dxfId="214" priority="277">
      <formula>RIGHT(O885,1)=" "</formula>
    </cfRule>
  </conditionalFormatting>
  <conditionalFormatting sqref="Q885:Q904">
    <cfRule type="expression" dxfId="213" priority="274">
      <formula>RIGHT(Q885,2)="  "</formula>
    </cfRule>
    <cfRule type="expression" dxfId="212" priority="275">
      <formula>RIGHT(Q885,1)=" "</formula>
    </cfRule>
  </conditionalFormatting>
  <conditionalFormatting sqref="O285:O304">
    <cfRule type="expression" dxfId="211" priority="272">
      <formula>RIGHT(O285,2)="  "</formula>
    </cfRule>
    <cfRule type="expression" dxfId="210" priority="273">
      <formula>RIGHT(O285,1)=" "</formula>
    </cfRule>
  </conditionalFormatting>
  <conditionalFormatting sqref="O909:O928">
    <cfRule type="expression" dxfId="209" priority="270">
      <formula>RIGHT(O909,2)="  "</formula>
    </cfRule>
    <cfRule type="expression" dxfId="208" priority="271">
      <formula>RIGHT(O909,1)=" "</formula>
    </cfRule>
  </conditionalFormatting>
  <conditionalFormatting sqref="Q909:Q928">
    <cfRule type="expression" dxfId="207" priority="268">
      <formula>RIGHT(Q909,2)="  "</formula>
    </cfRule>
    <cfRule type="expression" dxfId="206" priority="269">
      <formula>RIGHT(Q909,1)=" "</formula>
    </cfRule>
  </conditionalFormatting>
  <conditionalFormatting sqref="O861:O880">
    <cfRule type="expression" dxfId="205" priority="266">
      <formula>RIGHT(O861,2)="  "</formula>
    </cfRule>
    <cfRule type="expression" dxfId="204" priority="267">
      <formula>RIGHT(O861,1)=" "</formula>
    </cfRule>
  </conditionalFormatting>
  <conditionalFormatting sqref="Q861:Q880">
    <cfRule type="expression" dxfId="203" priority="264">
      <formula>RIGHT(Q861,2)="  "</formula>
    </cfRule>
    <cfRule type="expression" dxfId="202" priority="265">
      <formula>RIGHT(Q861,1)=" "</formula>
    </cfRule>
  </conditionalFormatting>
  <conditionalFormatting sqref="O1199:O1218">
    <cfRule type="expression" dxfId="201" priority="262">
      <formula>RIGHT(O1199,2)="  "</formula>
    </cfRule>
    <cfRule type="expression" dxfId="200" priority="263">
      <formula>RIGHT(O1199,1)=" "</formula>
    </cfRule>
  </conditionalFormatting>
  <conditionalFormatting sqref="O789:O808">
    <cfRule type="expression" dxfId="199" priority="260">
      <formula>RIGHT(O789,2)="  "</formula>
    </cfRule>
    <cfRule type="expression" dxfId="198" priority="261">
      <formula>RIGHT(O789,1)=" "</formula>
    </cfRule>
  </conditionalFormatting>
  <conditionalFormatting sqref="Q789:Q808">
    <cfRule type="expression" dxfId="197" priority="258">
      <formula>RIGHT(Q789,2)="  "</formula>
    </cfRule>
    <cfRule type="expression" dxfId="196" priority="259">
      <formula>RIGHT(Q789,1)=" "</formula>
    </cfRule>
  </conditionalFormatting>
  <conditionalFormatting sqref="O1006:O1025">
    <cfRule type="expression" dxfId="195" priority="256">
      <formula>RIGHT(O1006,2)="  "</formula>
    </cfRule>
    <cfRule type="expression" dxfId="194" priority="257">
      <formula>RIGHT(O1006,1)=" "</formula>
    </cfRule>
  </conditionalFormatting>
  <conditionalFormatting sqref="O1319:O1338">
    <cfRule type="expression" dxfId="193" priority="254">
      <formula>RIGHT(O1319,2)="  "</formula>
    </cfRule>
    <cfRule type="expression" dxfId="192" priority="255">
      <formula>RIGHT(O1319,1)=" "</formula>
    </cfRule>
  </conditionalFormatting>
  <conditionalFormatting sqref="O693:O712">
    <cfRule type="expression" dxfId="191" priority="252">
      <formula>RIGHT(O693,2)="  "</formula>
    </cfRule>
    <cfRule type="expression" dxfId="190" priority="253">
      <formula>RIGHT(O693,1)=" "</formula>
    </cfRule>
  </conditionalFormatting>
  <conditionalFormatting sqref="Q693:Q712">
    <cfRule type="expression" dxfId="189" priority="250">
      <formula>RIGHT(Q693,2)="  "</formula>
    </cfRule>
    <cfRule type="expression" dxfId="188" priority="251">
      <formula>RIGHT(Q693,1)=" "</formula>
    </cfRule>
  </conditionalFormatting>
  <conditionalFormatting sqref="O429:O448">
    <cfRule type="expression" dxfId="187" priority="248">
      <formula>RIGHT(O429,2)="  "</formula>
    </cfRule>
    <cfRule type="expression" dxfId="186" priority="249">
      <formula>RIGHT(O429,1)=" "</formula>
    </cfRule>
  </conditionalFormatting>
  <conditionalFormatting sqref="Q429:Q448">
    <cfRule type="expression" dxfId="185" priority="246">
      <formula>RIGHT(Q429,2)="  "</formula>
    </cfRule>
    <cfRule type="expression" dxfId="184" priority="247">
      <formula>RIGHT(Q429,1)=" "</formula>
    </cfRule>
  </conditionalFormatting>
  <conditionalFormatting sqref="O1271:O1290">
    <cfRule type="expression" dxfId="183" priority="244">
      <formula>RIGHT(O1271,2)="  "</formula>
    </cfRule>
    <cfRule type="expression" dxfId="182" priority="245">
      <formula>RIGHT(O1271,1)=" "</formula>
    </cfRule>
  </conditionalFormatting>
  <conditionalFormatting sqref="Q1271">
    <cfRule type="expression" dxfId="181" priority="242">
      <formula>RIGHT(Q1271,2)="  "</formula>
    </cfRule>
    <cfRule type="expression" dxfId="180" priority="243">
      <formula>RIGHT(Q1271,1)=" "</formula>
    </cfRule>
  </conditionalFormatting>
  <conditionalFormatting sqref="Q1272">
    <cfRule type="expression" dxfId="179" priority="240">
      <formula>RIGHT(Q1272,2)="  "</formula>
    </cfRule>
    <cfRule type="expression" dxfId="178" priority="241">
      <formula>RIGHT(Q1272,1)=" "</formula>
    </cfRule>
  </conditionalFormatting>
  <conditionalFormatting sqref="Q1273">
    <cfRule type="expression" dxfId="177" priority="238">
      <formula>RIGHT(Q1273,2)="  "</formula>
    </cfRule>
    <cfRule type="expression" dxfId="176" priority="239">
      <formula>RIGHT(Q1273,1)=" "</formula>
    </cfRule>
  </conditionalFormatting>
  <conditionalFormatting sqref="O453:O456 O460:O472">
    <cfRule type="expression" dxfId="175" priority="236">
      <formula>RIGHT(O453,2)="  "</formula>
    </cfRule>
    <cfRule type="expression" dxfId="174" priority="237">
      <formula>RIGHT(O453,1)=" "</formula>
    </cfRule>
  </conditionalFormatting>
  <conditionalFormatting sqref="O457:O459">
    <cfRule type="expression" dxfId="173" priority="226">
      <formula>RIGHT(O457,2)="  "</formula>
    </cfRule>
    <cfRule type="expression" dxfId="172" priority="227">
      <formula>RIGHT(O457,1)=" "</formula>
    </cfRule>
  </conditionalFormatting>
  <conditionalFormatting sqref="Q453">
    <cfRule type="expression" dxfId="171" priority="232">
      <formula>RIGHT(Q453,2)="  "</formula>
    </cfRule>
    <cfRule type="expression" dxfId="170" priority="233">
      <formula>RIGHT(Q453,1)=" "</formula>
    </cfRule>
  </conditionalFormatting>
  <conditionalFormatting sqref="Q455">
    <cfRule type="expression" dxfId="169" priority="228">
      <formula>RIGHT(Q455,2)="  "</formula>
    </cfRule>
    <cfRule type="expression" dxfId="168" priority="229">
      <formula>RIGHT(Q455,1)=" "</formula>
    </cfRule>
  </conditionalFormatting>
  <conditionalFormatting sqref="Q719">
    <cfRule type="expression" dxfId="167" priority="216">
      <formula>RIGHT(Q719,2)="  "</formula>
    </cfRule>
    <cfRule type="expression" dxfId="166" priority="217">
      <formula>RIGHT(Q719,1)=" "</formula>
    </cfRule>
  </conditionalFormatting>
  <conditionalFormatting sqref="O719:O721">
    <cfRule type="expression" dxfId="165" priority="214">
      <formula>RIGHT(O719,2)="  "</formula>
    </cfRule>
    <cfRule type="expression" dxfId="164" priority="215">
      <formula>RIGHT(O719,1)=" "</formula>
    </cfRule>
  </conditionalFormatting>
  <conditionalFormatting sqref="O717:O718 O722:O736">
    <cfRule type="expression" dxfId="163" priority="224">
      <formula>RIGHT(O717,2)="  "</formula>
    </cfRule>
    <cfRule type="expression" dxfId="162" priority="225">
      <formula>RIGHT(O717,1)=" "</formula>
    </cfRule>
  </conditionalFormatting>
  <conditionalFormatting sqref="Q1249">
    <cfRule type="expression" dxfId="161" priority="206">
      <formula>RIGHT(Q1249,2)="  "</formula>
    </cfRule>
    <cfRule type="expression" dxfId="160" priority="207">
      <formula>RIGHT(Q1249,1)=" "</formula>
    </cfRule>
  </conditionalFormatting>
  <conditionalFormatting sqref="Q717">
    <cfRule type="expression" dxfId="159" priority="220">
      <formula>RIGHT(Q717,2)="  "</formula>
    </cfRule>
    <cfRule type="expression" dxfId="158" priority="221">
      <formula>RIGHT(Q717,1)=" "</formula>
    </cfRule>
  </conditionalFormatting>
  <conditionalFormatting sqref="Q1247">
    <cfRule type="expression" dxfId="157" priority="210">
      <formula>RIGHT(Q1247,2)="  "</formula>
    </cfRule>
    <cfRule type="expression" dxfId="156" priority="211">
      <formula>RIGHT(Q1247,1)=" "</formula>
    </cfRule>
  </conditionalFormatting>
  <conditionalFormatting sqref="Q1248">
    <cfRule type="expression" dxfId="155" priority="208">
      <formula>RIGHT(Q1248,2)="  "</formula>
    </cfRule>
    <cfRule type="expression" dxfId="154" priority="209">
      <formula>RIGHT(Q1248,1)=" "</formula>
    </cfRule>
  </conditionalFormatting>
  <conditionalFormatting sqref="Q1590">
    <cfRule type="expression" dxfId="153" priority="174">
      <formula>RIGHT(Q1590,2)="  "</formula>
    </cfRule>
    <cfRule type="expression" dxfId="152" priority="175">
      <formula>RIGHT(Q1590,1)=" "</formula>
    </cfRule>
  </conditionalFormatting>
  <conditionalFormatting sqref="O1247:O1266">
    <cfRule type="expression" dxfId="151" priority="212">
      <formula>RIGHT(O1247,2)="  "</formula>
    </cfRule>
    <cfRule type="expression" dxfId="150" priority="213">
      <formula>RIGHT(O1247,1)=" "</formula>
    </cfRule>
  </conditionalFormatting>
  <conditionalFormatting sqref="O1586">
    <cfRule type="expression" dxfId="149" priority="178">
      <formula>RIGHT(O1586,2)="  "</formula>
    </cfRule>
    <cfRule type="expression" dxfId="148" priority="179">
      <formula>RIGHT(O1586,1)=" "</formula>
    </cfRule>
  </conditionalFormatting>
  <conditionalFormatting sqref="Q2022:Q2028 Q2030:Q2041">
    <cfRule type="expression" dxfId="147" priority="170">
      <formula>RIGHT(Q2022,2)="  "</formula>
    </cfRule>
    <cfRule type="expression" dxfId="146" priority="171">
      <formula>RIGHT(Q2022,1)=" "</formula>
    </cfRule>
  </conditionalFormatting>
  <conditionalFormatting sqref="O1585 O1591:O1604 O1587">
    <cfRule type="expression" dxfId="145" priority="204">
      <formula>RIGHT(O1585,2)="  "</formula>
    </cfRule>
    <cfRule type="expression" dxfId="144" priority="205">
      <formula>RIGHT(O1585,1)=" "</formula>
    </cfRule>
  </conditionalFormatting>
  <conditionalFormatting sqref="Q1585">
    <cfRule type="expression" dxfId="143" priority="202">
      <formula>RIGHT(Q1585,2)="  "</formula>
    </cfRule>
    <cfRule type="expression" dxfId="142" priority="203">
      <formula>RIGHT(Q1585,1)=" "</formula>
    </cfRule>
  </conditionalFormatting>
  <conditionalFormatting sqref="Q1586">
    <cfRule type="expression" dxfId="141" priority="200">
      <formula>RIGHT(Q1586,2)="  "</formula>
    </cfRule>
    <cfRule type="expression" dxfId="140" priority="201">
      <formula>RIGHT(Q1586,1)=" "</formula>
    </cfRule>
  </conditionalFormatting>
  <conditionalFormatting sqref="Q1587">
    <cfRule type="expression" dxfId="139" priority="198">
      <formula>RIGHT(Q1587,2)="  "</formula>
    </cfRule>
    <cfRule type="expression" dxfId="138" priority="199">
      <formula>RIGHT(Q1587,1)=" "</formula>
    </cfRule>
  </conditionalFormatting>
  <conditionalFormatting sqref="O1588:O1590">
    <cfRule type="expression" dxfId="137" priority="196">
      <formula>RIGHT(O1588,2)="  "</formula>
    </cfRule>
    <cfRule type="expression" dxfId="136" priority="197">
      <formula>RIGHT(O1588,1)=" "</formula>
    </cfRule>
  </conditionalFormatting>
  <conditionalFormatting sqref="O1562">
    <cfRule type="expression" dxfId="135" priority="194">
      <formula>RIGHT(O1562,2)="  "</formula>
    </cfRule>
    <cfRule type="expression" dxfId="134" priority="195">
      <formula>RIGHT(O1562,1)=" "</formula>
    </cfRule>
  </conditionalFormatting>
  <conditionalFormatting sqref="O1570">
    <cfRule type="expression" dxfId="133" priority="192">
      <formula>RIGHT(O1570,2)="  "</formula>
    </cfRule>
    <cfRule type="expression" dxfId="132" priority="193">
      <formula>RIGHT(O1570,1)=" "</formula>
    </cfRule>
  </conditionalFormatting>
  <conditionalFormatting sqref="O1569">
    <cfRule type="expression" dxfId="131" priority="190">
      <formula>RIGHT(O1569,2)="  "</formula>
    </cfRule>
    <cfRule type="expression" dxfId="130" priority="191">
      <formula>RIGHT(O1569,1)=" "</formula>
    </cfRule>
  </conditionalFormatting>
  <conditionalFormatting sqref="Q1561">
    <cfRule type="expression" dxfId="129" priority="188">
      <formula>RIGHT(Q1561,2)="  "</formula>
    </cfRule>
    <cfRule type="expression" dxfId="128" priority="189">
      <formula>RIGHT(Q1561,1)=" "</formula>
    </cfRule>
  </conditionalFormatting>
  <conditionalFormatting sqref="Q1562">
    <cfRule type="expression" dxfId="127" priority="186">
      <formula>RIGHT(Q1562,2)="  "</formula>
    </cfRule>
    <cfRule type="expression" dxfId="126" priority="187">
      <formula>RIGHT(Q1562,1)=" "</formula>
    </cfRule>
  </conditionalFormatting>
  <conditionalFormatting sqref="Q1563">
    <cfRule type="expression" dxfId="125" priority="184">
      <formula>RIGHT(Q1563,2)="  "</formula>
    </cfRule>
    <cfRule type="expression" dxfId="124" priority="185">
      <formula>RIGHT(Q1563,1)=" "</formula>
    </cfRule>
  </conditionalFormatting>
  <conditionalFormatting sqref="O1565:O1567">
    <cfRule type="expression" dxfId="123" priority="182">
      <formula>RIGHT(O1565,2)="  "</formula>
    </cfRule>
    <cfRule type="expression" dxfId="122" priority="183">
      <formula>RIGHT(O1565,1)=" "</formula>
    </cfRule>
  </conditionalFormatting>
  <conditionalFormatting sqref="O2022:O2023 O2025:O2038">
    <cfRule type="expression" dxfId="121" priority="172">
      <formula>RIGHT(O2022,2)="  "</formula>
    </cfRule>
    <cfRule type="expression" dxfId="120" priority="173">
      <formula>RIGHT(O2022,1)=" "</formula>
    </cfRule>
  </conditionalFormatting>
  <conditionalFormatting sqref="Q2029">
    <cfRule type="expression" dxfId="119" priority="166">
      <formula>RIGHT(Q2029,2)="  "</formula>
    </cfRule>
    <cfRule type="expression" dxfId="118" priority="167">
      <formula>RIGHT(Q2029,1)=" "</formula>
    </cfRule>
  </conditionalFormatting>
  <conditionalFormatting sqref="O2016:O2017 O2000">
    <cfRule type="expression" dxfId="117" priority="164">
      <formula>RIGHT(O2000,2)="  "</formula>
    </cfRule>
    <cfRule type="expression" dxfId="116" priority="165">
      <formula>RIGHT(O2000,1)=" "</formula>
    </cfRule>
  </conditionalFormatting>
  <conditionalFormatting sqref="Q1998:Q2004 Q2006:Q2017">
    <cfRule type="expression" dxfId="115" priority="160">
      <formula>RIGHT(Q1998,2)="  "</formula>
    </cfRule>
    <cfRule type="expression" dxfId="114" priority="161">
      <formula>RIGHT(Q1998,1)=" "</formula>
    </cfRule>
  </conditionalFormatting>
  <conditionalFormatting sqref="O1998:O1999 O2001:O2014">
    <cfRule type="expression" dxfId="113" priority="162">
      <formula>RIGHT(O1998,2)="  "</formula>
    </cfRule>
    <cfRule type="expression" dxfId="112" priority="163">
      <formula>RIGHT(O1998,1)=" "</formula>
    </cfRule>
  </conditionalFormatting>
  <conditionalFormatting sqref="Q2005">
    <cfRule type="expression" dxfId="111" priority="158">
      <formula>RIGHT(Q2005,2)="  "</formula>
    </cfRule>
    <cfRule type="expression" dxfId="110" priority="159">
      <formula>RIGHT(Q2005,1)=" "</formula>
    </cfRule>
  </conditionalFormatting>
  <conditionalFormatting sqref="O237:O256">
    <cfRule type="expression" dxfId="109" priority="156">
      <formula>RIGHT(O237,2)="  "</formula>
    </cfRule>
    <cfRule type="expression" dxfId="108" priority="157">
      <formula>RIGHT(O237,1)=" "</formula>
    </cfRule>
  </conditionalFormatting>
  <conditionalFormatting sqref="Q237:Q256">
    <cfRule type="expression" dxfId="107" priority="154">
      <formula>RIGHT(Q237,2)="  "</formula>
    </cfRule>
    <cfRule type="expression" dxfId="106" priority="155">
      <formula>RIGHT(Q237,1)=" "</formula>
    </cfRule>
  </conditionalFormatting>
  <conditionalFormatting sqref="O1658:O1677">
    <cfRule type="expression" dxfId="105" priority="152">
      <formula>RIGHT(O1658,2)="  "</formula>
    </cfRule>
    <cfRule type="expression" dxfId="104" priority="153">
      <formula>RIGHT(O1658,1)=" "</formula>
    </cfRule>
  </conditionalFormatting>
  <conditionalFormatting sqref="O1295:O1314">
    <cfRule type="expression" dxfId="103" priority="150">
      <formula>RIGHT(O1295,2)="  "</formula>
    </cfRule>
    <cfRule type="expression" dxfId="102" priority="151">
      <formula>RIGHT(O1295,1)=" "</formula>
    </cfRule>
  </conditionalFormatting>
  <conditionalFormatting sqref="O1487:O1506">
    <cfRule type="expression" dxfId="101" priority="146">
      <formula>RIGHT(O1487,2)="  "</formula>
    </cfRule>
    <cfRule type="expression" dxfId="100" priority="147">
      <formula>RIGHT(O1487,1)=" "</formula>
    </cfRule>
  </conditionalFormatting>
  <conditionalFormatting sqref="O1463:O1482">
    <cfRule type="expression" dxfId="99" priority="144">
      <formula>RIGHT(O1463,2)="  "</formula>
    </cfRule>
    <cfRule type="expression" dxfId="98" priority="145">
      <formula>RIGHT(O1463,1)=" "</formula>
    </cfRule>
  </conditionalFormatting>
  <conditionalFormatting sqref="O597:O616">
    <cfRule type="expression" dxfId="97" priority="142">
      <formula>RIGHT(O597,2)="  "</formula>
    </cfRule>
    <cfRule type="expression" dxfId="96" priority="143">
      <formula>RIGHT(O597,1)=" "</formula>
    </cfRule>
  </conditionalFormatting>
  <conditionalFormatting sqref="Q597:Q616">
    <cfRule type="expression" dxfId="95" priority="140">
      <formula>RIGHT(Q597,2)="  "</formula>
    </cfRule>
    <cfRule type="expression" dxfId="94" priority="141">
      <formula>RIGHT(Q597,1)=" "</formula>
    </cfRule>
  </conditionalFormatting>
  <conditionalFormatting sqref="O501:O520">
    <cfRule type="expression" dxfId="93" priority="138">
      <formula>RIGHT(O501,2)="  "</formula>
    </cfRule>
    <cfRule type="expression" dxfId="92" priority="139">
      <formula>RIGHT(O501,1)=" "</formula>
    </cfRule>
  </conditionalFormatting>
  <conditionalFormatting sqref="Q501:Q520">
    <cfRule type="expression" dxfId="91" priority="136">
      <formula>RIGHT(Q501,2)="  "</formula>
    </cfRule>
    <cfRule type="expression" dxfId="90" priority="137">
      <formula>RIGHT(Q501,1)=" "</formula>
    </cfRule>
  </conditionalFormatting>
  <conditionalFormatting sqref="O741:O760">
    <cfRule type="expression" dxfId="89" priority="134">
      <formula>RIGHT(O741,2)="  "</formula>
    </cfRule>
    <cfRule type="expression" dxfId="88" priority="135">
      <formula>RIGHT(O741,1)=" "</formula>
    </cfRule>
  </conditionalFormatting>
  <conditionalFormatting sqref="Q741:Q760">
    <cfRule type="expression" dxfId="87" priority="132">
      <formula>RIGHT(Q741,2)="  "</formula>
    </cfRule>
    <cfRule type="expression" dxfId="86" priority="133">
      <formula>RIGHT(Q741,1)=" "</formula>
    </cfRule>
  </conditionalFormatting>
  <conditionalFormatting sqref="O669:O688">
    <cfRule type="expression" dxfId="85" priority="129">
      <formula>RIGHT(O669,2)="  "</formula>
    </cfRule>
    <cfRule type="expression" dxfId="84" priority="130">
      <formula>RIGHT(O669,1)=" "</formula>
    </cfRule>
  </conditionalFormatting>
  <conditionalFormatting sqref="Q669:Q688">
    <cfRule type="expression" dxfId="83" priority="127">
      <formula>RIGHT(Q669,2)="  "</formula>
    </cfRule>
    <cfRule type="expression" dxfId="82" priority="128">
      <formula>RIGHT(Q669,1)=" "</formula>
    </cfRule>
  </conditionalFormatting>
  <conditionalFormatting sqref="O333:O352">
    <cfRule type="expression" dxfId="81" priority="124">
      <formula>RIGHT(O333,2)="  "</formula>
    </cfRule>
    <cfRule type="expression" dxfId="80" priority="125">
      <formula>RIGHT(O333,1)=" "</formula>
    </cfRule>
  </conditionalFormatting>
  <conditionalFormatting sqref="Q333:Q352">
    <cfRule type="expression" dxfId="79" priority="122">
      <formula>RIGHT(Q333,2)="  "</formula>
    </cfRule>
    <cfRule type="expression" dxfId="78" priority="123">
      <formula>RIGHT(Q333,1)=" "</formula>
    </cfRule>
  </conditionalFormatting>
  <conditionalFormatting sqref="O357:O376">
    <cfRule type="expression" dxfId="77" priority="119">
      <formula>RIGHT(O357,2)="  "</formula>
    </cfRule>
    <cfRule type="expression" dxfId="76" priority="120">
      <formula>RIGHT(O357,1)=" "</formula>
    </cfRule>
  </conditionalFormatting>
  <conditionalFormatting sqref="Q357:Q376">
    <cfRule type="expression" dxfId="75" priority="117">
      <formula>RIGHT(Q357,2)="  "</formula>
    </cfRule>
    <cfRule type="expression" dxfId="74" priority="118">
      <formula>RIGHT(Q357,1)=" "</formula>
    </cfRule>
  </conditionalFormatting>
  <conditionalFormatting sqref="O405:O424">
    <cfRule type="expression" dxfId="73" priority="114">
      <formula>RIGHT(O405,2)="  "</formula>
    </cfRule>
    <cfRule type="expression" dxfId="72" priority="115">
      <formula>RIGHT(O405,1)=" "</formula>
    </cfRule>
  </conditionalFormatting>
  <conditionalFormatting sqref="Q405:Q424">
    <cfRule type="expression" dxfId="71" priority="112">
      <formula>RIGHT(Q405,2)="  "</formula>
    </cfRule>
    <cfRule type="expression" dxfId="70" priority="113">
      <formula>RIGHT(Q405,1)=" "</formula>
    </cfRule>
  </conditionalFormatting>
  <conditionalFormatting sqref="O2070:O2089">
    <cfRule type="expression" dxfId="69" priority="109">
      <formula>RIGHT(O2070,2)="  "</formula>
    </cfRule>
    <cfRule type="expression" dxfId="6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7" priority="107">
      <formula>IF(ROW() = ROW(), TRUE, FALSE)</formula>
    </cfRule>
  </conditionalFormatting>
  <conditionalFormatting sqref="O813:O832">
    <cfRule type="expression" dxfId="66" priority="105">
      <formula>RIGHT(O813,2)="  "</formula>
    </cfRule>
    <cfRule type="expression" dxfId="65" priority="106">
      <formula>RIGHT(O813,1)=" "</formula>
    </cfRule>
  </conditionalFormatting>
  <conditionalFormatting sqref="Q813:Q832">
    <cfRule type="expression" dxfId="64" priority="103">
      <formula>RIGHT(Q813,2)="  "</formula>
    </cfRule>
    <cfRule type="expression" dxfId="63" priority="104">
      <formula>RIGHT(Q813,1)=" "</formula>
    </cfRule>
  </conditionalFormatting>
  <conditionalFormatting sqref="D499:D570 D595:D642 D2068:D1048576 D667:D1898 D1923:D2043 D1:D8 D13:D474 D10:D11">
    <cfRule type="cellIs" dxfId="62" priority="100" operator="equal">
      <formula>"EITHER"</formula>
    </cfRule>
    <cfRule type="cellIs" dxfId="61" priority="101" operator="equal">
      <formula>"MSSB"</formula>
    </cfRule>
    <cfRule type="cellIs" dxfId="60" priority="102" operator="equal">
      <formula>"LOCAL"</formula>
    </cfRule>
  </conditionalFormatting>
  <conditionalFormatting sqref="D8 D10:D11">
    <cfRule type="cellIs" dxfId="59" priority="74" operator="notEqual">
      <formula>0</formula>
    </cfRule>
  </conditionalFormatting>
  <conditionalFormatting sqref="D475:D498">
    <cfRule type="cellIs" dxfId="58" priority="66" operator="equal">
      <formula>"EITHER"</formula>
    </cfRule>
    <cfRule type="cellIs" dxfId="57" priority="67" operator="equal">
      <formula>"MSSB"</formula>
    </cfRule>
    <cfRule type="cellIs" dxfId="56" priority="68" operator="equal">
      <formula>"LOCAL"</formula>
    </cfRule>
  </conditionalFormatting>
  <conditionalFormatting sqref="D571:D594">
    <cfRule type="cellIs" dxfId="55" priority="55" operator="equal">
      <formula>"EITHER"</formula>
    </cfRule>
    <cfRule type="cellIs" dxfId="54" priority="56" operator="equal">
      <formula>"MSSB"</formula>
    </cfRule>
    <cfRule type="cellIs" dxfId="53" priority="57" operator="equal">
      <formula>"LOCAL"</formula>
    </cfRule>
  </conditionalFormatting>
  <conditionalFormatting sqref="D2044:D2067">
    <cfRule type="cellIs" dxfId="52" priority="48" operator="equal">
      <formula>"EITHER"</formula>
    </cfRule>
    <cfRule type="cellIs" dxfId="51" priority="49" operator="equal">
      <formula>"MSSB"</formula>
    </cfRule>
    <cfRule type="cellIs" dxfId="50" priority="50" operator="equal">
      <formula>"LOCAL"</formula>
    </cfRule>
  </conditionalFormatting>
  <conditionalFormatting sqref="D643:D666">
    <cfRule type="cellIs" dxfId="49" priority="39" operator="equal">
      <formula>"EITHER"</formula>
    </cfRule>
    <cfRule type="cellIs" dxfId="48" priority="40" operator="equal">
      <formula>"MSSB"</formula>
    </cfRule>
    <cfRule type="cellIs" dxfId="47" priority="41" operator="equal">
      <formula>"LOCAL"</formula>
    </cfRule>
  </conditionalFormatting>
  <conditionalFormatting sqref="O1901:O1920">
    <cfRule type="expression" dxfId="46" priority="36">
      <formula>RIGHT(O1901,2)="  "</formula>
    </cfRule>
    <cfRule type="expression" dxfId="45" priority="37">
      <formula>RIGHT(O1901,1)=" "</formula>
    </cfRule>
  </conditionalFormatting>
  <conditionalFormatting sqref="A1899:H1922 J1899:AO1922 AU1899:XFD1922">
    <cfRule type="expression" dxfId="44" priority="35">
      <formula>IF(ROW() = ROW(), TRUE, FALSE)</formula>
    </cfRule>
  </conditionalFormatting>
  <conditionalFormatting sqref="D1899:D192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AP19:AU19 AU20:AU24 AP20:AT2117">
    <cfRule type="expression" dxfId="40" priority="29">
      <formula>IF(ROW() = ROW(), TRUE, FALSE)</formula>
    </cfRule>
  </conditionalFormatting>
  <conditionalFormatting sqref="AP16:AV16 AP15:AS15 AU15:AV15">
    <cfRule type="expression" dxfId="39" priority="28">
      <formula>IF(ROW() = ROW(), TRUE, FALSE)</formula>
    </cfRule>
  </conditionalFormatting>
  <conditionalFormatting sqref="D9">
    <cfRule type="expression" dxfId="38" priority="17">
      <formula>IF(ROW() = ROW(), TRUE, FALSE)</formula>
    </cfRule>
  </conditionalFormatting>
  <conditionalFormatting sqref="D9">
    <cfRule type="cellIs" dxfId="37" priority="14" operator="equal">
      <formula>"EITHER"</formula>
    </cfRule>
    <cfRule type="cellIs" dxfId="36" priority="15" operator="equal">
      <formula>"MSSB"</formula>
    </cfRule>
    <cfRule type="cellIs" dxfId="35" priority="16" operator="equal">
      <formula>"LOCAL"</formula>
    </cfRule>
  </conditionalFormatting>
  <conditionalFormatting sqref="D9">
    <cfRule type="cellIs" dxfId="34" priority="13" operator="notEqual">
      <formula>0</formula>
    </cfRule>
  </conditionalFormatting>
  <conditionalFormatting sqref="AT15">
    <cfRule type="expression" dxfId="33" priority="11">
      <formula>IF(ROW() = ROW(), TRUE, FALSE)</formula>
    </cfRule>
  </conditionalFormatting>
  <conditionalFormatting sqref="I11">
    <cfRule type="expression" dxfId="32" priority="10">
      <formula>IF(ROW() = ROW(), TRUE, FALSE)</formula>
    </cfRule>
  </conditionalFormatting>
  <conditionalFormatting sqref="I11">
    <cfRule type="cellIs" dxfId="31" priority="7" operator="equal">
      <formula>"EITHER"</formula>
    </cfRule>
    <cfRule type="cellIs" dxfId="30" priority="8" operator="equal">
      <formula>"MSSB"</formula>
    </cfRule>
    <cfRule type="cellIs" dxfId="29" priority="9" operator="equal">
      <formula>"LOCAL"</formula>
    </cfRule>
  </conditionalFormatting>
  <conditionalFormatting sqref="I499:I570 I595:I642 I1:I7 I667:I1898 I1923:I2043 I11:I474 I2068:I1048576">
    <cfRule type="cellIs" dxfId="28" priority="6" operator="notEqual">
      <formula>0</formula>
    </cfRule>
  </conditionalFormatting>
  <conditionalFormatting sqref="I475:I498">
    <cfRule type="cellIs" dxfId="27" priority="5" operator="notEqual">
      <formula>0</formula>
    </cfRule>
  </conditionalFormatting>
  <conditionalFormatting sqref="I571:I594">
    <cfRule type="cellIs" dxfId="26" priority="4" operator="notEqual">
      <formula>0</formula>
    </cfRule>
  </conditionalFormatting>
  <conditionalFormatting sqref="I2044:I2067">
    <cfRule type="cellIs" dxfId="25" priority="3" operator="notEqual">
      <formula>0</formula>
    </cfRule>
  </conditionalFormatting>
  <conditionalFormatting sqref="I643:I666">
    <cfRule type="cellIs" dxfId="24" priority="2" operator="notEqual">
      <formula>0</formula>
    </cfRule>
  </conditionalFormatting>
  <conditionalFormatting sqref="I1899:I1922">
    <cfRule type="cellIs" dxfId="23"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topLeftCell="A85" workbookViewId="0">
      <selection activeCell="D2" sqref="D2:E102"/>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22" priority="7">
      <formula>RIGHT(D8,2)="  "</formula>
    </cfRule>
    <cfRule type="expression" dxfId="21" priority="8">
      <formula>RIGHT(D8,1)=" "</formula>
    </cfRule>
  </conditionalFormatting>
  <conditionalFormatting sqref="D9">
    <cfRule type="expression" dxfId="20" priority="5">
      <formula>RIGHT(D9,2)="  "</formula>
    </cfRule>
    <cfRule type="expression" dxfId="19" priority="6">
      <formula>RIGHT(D9,1)=" "</formula>
    </cfRule>
  </conditionalFormatting>
  <conditionalFormatting sqref="D10">
    <cfRule type="expression" dxfId="18" priority="3">
      <formula>RIGHT(D10,2)="  "</formula>
    </cfRule>
    <cfRule type="expression" dxfId="17" priority="4">
      <formula>RIGHT(D10,1)=" "</formula>
    </cfRule>
  </conditionalFormatting>
  <conditionalFormatting sqref="I25:I27">
    <cfRule type="expression" dxfId="16" priority="1">
      <formula>RIGHT(I25,2)="  "</formula>
    </cfRule>
    <cfRule type="expression" dxfId="15"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C2" sqref="C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G329"/>
  <sheetViews>
    <sheetView topLeftCell="A229" workbookViewId="0">
      <selection activeCell="F22" sqref="F22"/>
    </sheetView>
  </sheetViews>
  <sheetFormatPr defaultRowHeight="14.6" x14ac:dyDescent="0.4"/>
  <cols>
    <col min="1" max="2" width="9.23046875" style="319"/>
  </cols>
  <sheetData>
    <row r="1" spans="1:6" x14ac:dyDescent="0.4">
      <c r="A1" s="319" t="s">
        <v>838</v>
      </c>
      <c r="C1" s="319">
        <v>0</v>
      </c>
      <c r="D1" s="319" t="s">
        <v>106</v>
      </c>
      <c r="F1" t="str">
        <f>CHAR(ROW())</f>
        <v>_x0001_</v>
      </c>
    </row>
    <row r="2" spans="1:6" x14ac:dyDescent="0.4">
      <c r="A2" s="319" t="s">
        <v>839</v>
      </c>
      <c r="C2" s="319">
        <v>1</v>
      </c>
      <c r="D2" s="319" t="s">
        <v>6</v>
      </c>
      <c r="F2" s="114" t="str">
        <f t="shared" ref="F2:F65" si="0">CHAR(ROW())</f>
        <v>_x0002_</v>
      </c>
    </row>
    <row r="3" spans="1:6" x14ac:dyDescent="0.4">
      <c r="C3" s="319">
        <v>2</v>
      </c>
      <c r="D3" s="319" t="s">
        <v>7</v>
      </c>
      <c r="F3" s="114" t="str">
        <f t="shared" si="0"/>
        <v>_x0003_</v>
      </c>
    </row>
    <row r="4" spans="1:6" x14ac:dyDescent="0.4">
      <c r="C4" s="319">
        <v>3</v>
      </c>
      <c r="D4" s="319" t="s">
        <v>8</v>
      </c>
      <c r="F4" s="114" t="str">
        <f t="shared" si="0"/>
        <v>_x0004_</v>
      </c>
    </row>
    <row r="5" spans="1:6" x14ac:dyDescent="0.4">
      <c r="C5" s="319">
        <v>4</v>
      </c>
      <c r="D5" s="319" t="s">
        <v>9</v>
      </c>
      <c r="F5" s="114" t="str">
        <f t="shared" si="0"/>
        <v>_x0005_</v>
      </c>
    </row>
    <row r="6" spans="1:6" x14ac:dyDescent="0.4">
      <c r="C6" s="319">
        <v>5</v>
      </c>
      <c r="D6" s="319" t="s">
        <v>10</v>
      </c>
      <c r="F6" s="114" t="str">
        <f t="shared" si="0"/>
        <v>_x0006_</v>
      </c>
    </row>
    <row r="7" spans="1:6" x14ac:dyDescent="0.4">
      <c r="C7" s="319">
        <v>6</v>
      </c>
      <c r="D7" s="319" t="s">
        <v>11</v>
      </c>
      <c r="F7" s="114" t="str">
        <f t="shared" si="0"/>
        <v>_x0007_</v>
      </c>
    </row>
    <row r="8" spans="1:6" x14ac:dyDescent="0.4">
      <c r="C8" s="319">
        <v>7</v>
      </c>
      <c r="D8" s="319" t="s">
        <v>12</v>
      </c>
      <c r="F8" s="114" t="str">
        <f t="shared" si="0"/>
        <v>_x0008_</v>
      </c>
    </row>
    <row r="9" spans="1:6" x14ac:dyDescent="0.4">
      <c r="C9" s="319">
        <v>8</v>
      </c>
      <c r="D9" s="319" t="s">
        <v>13</v>
      </c>
      <c r="F9" s="114" t="str">
        <f t="shared" si="0"/>
        <v xml:space="preserve">	</v>
      </c>
    </row>
    <row r="10" spans="1:6" x14ac:dyDescent="0.4">
      <c r="C10" s="319">
        <v>9</v>
      </c>
      <c r="D10" s="319" t="s">
        <v>14</v>
      </c>
      <c r="F10" s="114" t="str">
        <f t="shared" si="0"/>
        <v xml:space="preserve">
</v>
      </c>
    </row>
    <row r="11" spans="1:6" x14ac:dyDescent="0.4">
      <c r="C11" s="319">
        <v>10</v>
      </c>
      <c r="D11" s="319" t="s">
        <v>15</v>
      </c>
      <c r="F11" s="114" t="str">
        <f t="shared" si="0"/>
        <v>_x000B_</v>
      </c>
    </row>
    <row r="12" spans="1:6" x14ac:dyDescent="0.4">
      <c r="C12" s="319">
        <v>11</v>
      </c>
      <c r="D12" s="319" t="s">
        <v>16</v>
      </c>
      <c r="F12" s="114" t="str">
        <f t="shared" si="0"/>
        <v>_x000C_</v>
      </c>
    </row>
    <row r="13" spans="1:6" x14ac:dyDescent="0.4">
      <c r="C13" s="319">
        <v>12</v>
      </c>
      <c r="D13" s="319" t="s">
        <v>17</v>
      </c>
      <c r="F13" s="114" t="str">
        <f t="shared" si="0"/>
        <v>_x000D_</v>
      </c>
    </row>
    <row r="14" spans="1:6" x14ac:dyDescent="0.4">
      <c r="C14" s="319">
        <v>13</v>
      </c>
      <c r="D14" s="319" t="s">
        <v>18</v>
      </c>
      <c r="F14" s="114" t="str">
        <f t="shared" si="0"/>
        <v>_x000E_</v>
      </c>
    </row>
    <row r="15" spans="1:6" x14ac:dyDescent="0.4">
      <c r="C15" s="319">
        <v>14</v>
      </c>
      <c r="D15" s="319" t="s">
        <v>19</v>
      </c>
      <c r="F15" s="114" t="str">
        <f t="shared" si="0"/>
        <v>_x000F_</v>
      </c>
    </row>
    <row r="16" spans="1:6" x14ac:dyDescent="0.4">
      <c r="C16" s="319">
        <v>15</v>
      </c>
      <c r="D16" s="319" t="s">
        <v>20</v>
      </c>
      <c r="F16" s="114" t="str">
        <f t="shared" si="0"/>
        <v>_x0010_</v>
      </c>
    </row>
    <row r="17" spans="3:6" x14ac:dyDescent="0.4">
      <c r="C17" s="319">
        <v>16</v>
      </c>
      <c r="D17" s="319" t="s">
        <v>21</v>
      </c>
      <c r="F17" s="114" t="str">
        <f t="shared" si="0"/>
        <v>_x0011_</v>
      </c>
    </row>
    <row r="18" spans="3:6" x14ac:dyDescent="0.4">
      <c r="C18" s="319">
        <v>17</v>
      </c>
      <c r="D18" s="319" t="s">
        <v>22</v>
      </c>
      <c r="F18" s="114" t="str">
        <f t="shared" si="0"/>
        <v>_x0012_</v>
      </c>
    </row>
    <row r="19" spans="3:6" x14ac:dyDescent="0.4">
      <c r="C19" s="319">
        <v>18</v>
      </c>
      <c r="D19" s="319" t="s">
        <v>23</v>
      </c>
      <c r="F19" s="114" t="str">
        <f t="shared" si="0"/>
        <v>_x0013_</v>
      </c>
    </row>
    <row r="20" spans="3:6" x14ac:dyDescent="0.4">
      <c r="C20" s="319">
        <v>19</v>
      </c>
      <c r="D20" s="319" t="s">
        <v>24</v>
      </c>
      <c r="F20" s="114" t="str">
        <f t="shared" si="0"/>
        <v>_x0014_</v>
      </c>
    </row>
    <row r="21" spans="3:6" x14ac:dyDescent="0.4">
      <c r="C21" s="319">
        <v>20</v>
      </c>
      <c r="D21" s="319" t="s">
        <v>25</v>
      </c>
      <c r="F21" s="114" t="str">
        <f t="shared" si="0"/>
        <v>_x0015_</v>
      </c>
    </row>
    <row r="22" spans="3:6" x14ac:dyDescent="0.4">
      <c r="C22" s="319">
        <v>21</v>
      </c>
      <c r="D22" s="319" t="s">
        <v>26</v>
      </c>
      <c r="F22" s="114" t="str">
        <f t="shared" si="0"/>
        <v>_x0016_</v>
      </c>
    </row>
    <row r="23" spans="3:6" x14ac:dyDescent="0.4">
      <c r="C23" s="319">
        <v>22</v>
      </c>
      <c r="D23" s="319" t="s">
        <v>27</v>
      </c>
      <c r="F23" s="114" t="str">
        <f t="shared" si="0"/>
        <v>_x0017_</v>
      </c>
    </row>
    <row r="24" spans="3:6" x14ac:dyDescent="0.4">
      <c r="C24" s="319">
        <v>23</v>
      </c>
      <c r="D24" s="319" t="s">
        <v>28</v>
      </c>
      <c r="F24" s="114" t="str">
        <f t="shared" si="0"/>
        <v>_x0018_</v>
      </c>
    </row>
    <row r="25" spans="3:6" x14ac:dyDescent="0.4">
      <c r="C25" s="319">
        <v>24</v>
      </c>
      <c r="D25" s="319" t="s">
        <v>29</v>
      </c>
      <c r="F25" s="114" t="str">
        <f t="shared" si="0"/>
        <v>_x0019_</v>
      </c>
    </row>
    <row r="26" spans="3:6" x14ac:dyDescent="0.4">
      <c r="C26" s="319">
        <v>25</v>
      </c>
      <c r="D26" s="319" t="s">
        <v>30</v>
      </c>
      <c r="F26" s="114" t="str">
        <f t="shared" si="0"/>
        <v>_x001A_</v>
      </c>
    </row>
    <row r="27" spans="3:6" x14ac:dyDescent="0.4">
      <c r="C27" s="319">
        <v>26</v>
      </c>
      <c r="D27" s="319" t="s">
        <v>31</v>
      </c>
      <c r="F27" s="114" t="str">
        <f t="shared" si="0"/>
        <v>_x001B_</v>
      </c>
    </row>
    <row r="28" spans="3:6" x14ac:dyDescent="0.4">
      <c r="C28" s="319">
        <v>27</v>
      </c>
      <c r="D28" s="319" t="s">
        <v>32</v>
      </c>
      <c r="F28" s="114" t="str">
        <f t="shared" si="0"/>
        <v>_x001C_</v>
      </c>
    </row>
    <row r="29" spans="3:6" x14ac:dyDescent="0.4">
      <c r="C29" s="319">
        <v>28</v>
      </c>
      <c r="D29" s="319" t="s">
        <v>33</v>
      </c>
      <c r="F29" s="114" t="str">
        <f t="shared" si="0"/>
        <v>_x001D_</v>
      </c>
    </row>
    <row r="30" spans="3:6" x14ac:dyDescent="0.4">
      <c r="C30" s="319">
        <v>29</v>
      </c>
      <c r="D30" s="319" t="s">
        <v>34</v>
      </c>
      <c r="F30" s="114" t="str">
        <f t="shared" si="0"/>
        <v>_x001E_</v>
      </c>
    </row>
    <row r="31" spans="3:6" x14ac:dyDescent="0.4">
      <c r="C31" s="319">
        <v>30</v>
      </c>
      <c r="D31" s="319" t="s">
        <v>35</v>
      </c>
      <c r="F31" s="114" t="str">
        <f t="shared" si="0"/>
        <v>_x001F_</v>
      </c>
    </row>
    <row r="32" spans="3:6" x14ac:dyDescent="0.4">
      <c r="C32" s="319">
        <v>31</v>
      </c>
      <c r="D32" s="319" t="s">
        <v>36</v>
      </c>
      <c r="F32" s="114" t="str">
        <f t="shared" si="0"/>
        <v xml:space="preserve"> </v>
      </c>
    </row>
    <row r="33" spans="3:6" x14ac:dyDescent="0.4">
      <c r="C33" s="319">
        <v>32</v>
      </c>
      <c r="D33" s="319" t="s">
        <v>37</v>
      </c>
      <c r="F33" s="114" t="str">
        <f t="shared" si="0"/>
        <v>!</v>
      </c>
    </row>
    <row r="34" spans="3:6" x14ac:dyDescent="0.4">
      <c r="C34" s="319">
        <v>33</v>
      </c>
      <c r="D34" s="319" t="s">
        <v>38</v>
      </c>
      <c r="F34" s="114" t="str">
        <f t="shared" si="0"/>
        <v>"</v>
      </c>
    </row>
    <row r="35" spans="3:6" x14ac:dyDescent="0.4">
      <c r="C35" s="319">
        <v>34</v>
      </c>
      <c r="D35" s="319" t="s">
        <v>39</v>
      </c>
      <c r="F35" s="114" t="str">
        <f t="shared" si="0"/>
        <v>#</v>
      </c>
    </row>
    <row r="36" spans="3:6" x14ac:dyDescent="0.4">
      <c r="C36" s="319">
        <v>35</v>
      </c>
      <c r="D36" s="319" t="s">
        <v>40</v>
      </c>
      <c r="F36" s="114" t="str">
        <f t="shared" si="0"/>
        <v>$</v>
      </c>
    </row>
    <row r="37" spans="3:6" x14ac:dyDescent="0.4">
      <c r="C37" s="319">
        <v>36</v>
      </c>
      <c r="D37" s="319" t="s">
        <v>41</v>
      </c>
      <c r="F37" s="114" t="str">
        <f t="shared" si="0"/>
        <v>%</v>
      </c>
    </row>
    <row r="38" spans="3:6" x14ac:dyDescent="0.4">
      <c r="C38" s="319">
        <v>37</v>
      </c>
      <c r="D38" s="319" t="s">
        <v>42</v>
      </c>
      <c r="F38" s="114" t="str">
        <f t="shared" si="0"/>
        <v>&amp;</v>
      </c>
    </row>
    <row r="39" spans="3:6" x14ac:dyDescent="0.4">
      <c r="C39" s="319">
        <v>38</v>
      </c>
      <c r="D39" s="319" t="s">
        <v>43</v>
      </c>
      <c r="F39" s="114" t="str">
        <f t="shared" si="0"/>
        <v>'</v>
      </c>
    </row>
    <row r="40" spans="3:6" x14ac:dyDescent="0.4">
      <c r="C40" s="319">
        <v>39</v>
      </c>
      <c r="D40" s="319" t="s">
        <v>44</v>
      </c>
      <c r="F40" s="114" t="str">
        <f t="shared" si="0"/>
        <v>(</v>
      </c>
    </row>
    <row r="41" spans="3:6" x14ac:dyDescent="0.4">
      <c r="C41" s="319">
        <v>40</v>
      </c>
      <c r="D41" s="319" t="s">
        <v>45</v>
      </c>
      <c r="F41" s="114" t="str">
        <f t="shared" si="0"/>
        <v>)</v>
      </c>
    </row>
    <row r="42" spans="3:6" x14ac:dyDescent="0.4">
      <c r="C42" s="319">
        <v>41</v>
      </c>
      <c r="D42" s="319" t="s">
        <v>46</v>
      </c>
      <c r="F42" s="114" t="str">
        <f t="shared" si="0"/>
        <v>*</v>
      </c>
    </row>
    <row r="43" spans="3:6" x14ac:dyDescent="0.4">
      <c r="C43" s="319">
        <v>42</v>
      </c>
      <c r="D43" s="319" t="s">
        <v>47</v>
      </c>
      <c r="F43" s="114" t="str">
        <f t="shared" si="0"/>
        <v>+</v>
      </c>
    </row>
    <row r="44" spans="3:6" x14ac:dyDescent="0.4">
      <c r="C44" s="319">
        <v>43</v>
      </c>
      <c r="D44" s="319" t="s">
        <v>48</v>
      </c>
      <c r="F44" s="114" t="str">
        <f t="shared" si="0"/>
        <v>,</v>
      </c>
    </row>
    <row r="45" spans="3:6" x14ac:dyDescent="0.4">
      <c r="C45" s="319">
        <v>44</v>
      </c>
      <c r="D45" s="319" t="s">
        <v>49</v>
      </c>
      <c r="F45" s="114" t="str">
        <f t="shared" si="0"/>
        <v>-</v>
      </c>
    </row>
    <row r="46" spans="3:6" x14ac:dyDescent="0.4">
      <c r="C46" s="319">
        <v>45</v>
      </c>
      <c r="D46" s="319" t="s">
        <v>50</v>
      </c>
      <c r="F46" s="114" t="str">
        <f t="shared" si="0"/>
        <v>.</v>
      </c>
    </row>
    <row r="47" spans="3:6" x14ac:dyDescent="0.4">
      <c r="C47" s="319">
        <v>46</v>
      </c>
      <c r="D47" s="319" t="s">
        <v>51</v>
      </c>
      <c r="F47" s="114" t="str">
        <f t="shared" si="0"/>
        <v>/</v>
      </c>
    </row>
    <row r="48" spans="3:6" x14ac:dyDescent="0.4">
      <c r="C48" s="319">
        <v>47</v>
      </c>
      <c r="D48" s="319" t="s">
        <v>52</v>
      </c>
      <c r="F48" s="114" t="str">
        <f t="shared" si="0"/>
        <v>0</v>
      </c>
    </row>
    <row r="49" spans="3:6" x14ac:dyDescent="0.4">
      <c r="C49" s="319">
        <v>48</v>
      </c>
      <c r="D49" s="319" t="s">
        <v>53</v>
      </c>
      <c r="F49" s="114" t="str">
        <f t="shared" si="0"/>
        <v>1</v>
      </c>
    </row>
    <row r="50" spans="3:6" x14ac:dyDescent="0.4">
      <c r="C50" s="319">
        <v>49</v>
      </c>
      <c r="D50" s="319" t="s">
        <v>54</v>
      </c>
      <c r="F50" s="114" t="str">
        <f t="shared" si="0"/>
        <v>2</v>
      </c>
    </row>
    <row r="51" spans="3:6" x14ac:dyDescent="0.4">
      <c r="C51" s="319">
        <v>50</v>
      </c>
      <c r="D51" s="319" t="s">
        <v>55</v>
      </c>
      <c r="F51" s="114" t="str">
        <f t="shared" si="0"/>
        <v>3</v>
      </c>
    </row>
    <row r="52" spans="3:6" x14ac:dyDescent="0.4">
      <c r="C52" s="319">
        <v>51</v>
      </c>
      <c r="D52" s="319" t="s">
        <v>56</v>
      </c>
      <c r="F52" s="114" t="str">
        <f t="shared" si="0"/>
        <v>4</v>
      </c>
    </row>
    <row r="53" spans="3:6" x14ac:dyDescent="0.4">
      <c r="C53" s="319">
        <v>52</v>
      </c>
      <c r="D53" s="319" t="s">
        <v>57</v>
      </c>
      <c r="F53" s="114" t="str">
        <f t="shared" si="0"/>
        <v>5</v>
      </c>
    </row>
    <row r="54" spans="3:6" x14ac:dyDescent="0.4">
      <c r="C54" s="319">
        <v>53</v>
      </c>
      <c r="D54" s="319" t="s">
        <v>58</v>
      </c>
      <c r="F54" s="114" t="str">
        <f t="shared" si="0"/>
        <v>6</v>
      </c>
    </row>
    <row r="55" spans="3:6" x14ac:dyDescent="0.4">
      <c r="C55" s="319">
        <v>54</v>
      </c>
      <c r="D55" s="319" t="s">
        <v>59</v>
      </c>
      <c r="F55" s="114" t="str">
        <f t="shared" si="0"/>
        <v>7</v>
      </c>
    </row>
    <row r="56" spans="3:6" x14ac:dyDescent="0.4">
      <c r="C56" s="319">
        <v>55</v>
      </c>
      <c r="D56" s="319" t="s">
        <v>60</v>
      </c>
      <c r="F56" s="114" t="str">
        <f t="shared" si="0"/>
        <v>8</v>
      </c>
    </row>
    <row r="57" spans="3:6" x14ac:dyDescent="0.4">
      <c r="C57" s="319">
        <v>56</v>
      </c>
      <c r="D57" s="319" t="s">
        <v>61</v>
      </c>
      <c r="F57" s="114" t="str">
        <f t="shared" si="0"/>
        <v>9</v>
      </c>
    </row>
    <row r="58" spans="3:6" x14ac:dyDescent="0.4">
      <c r="C58" s="319">
        <v>57</v>
      </c>
      <c r="D58" s="319" t="s">
        <v>62</v>
      </c>
      <c r="F58" s="114" t="str">
        <f t="shared" si="0"/>
        <v>:</v>
      </c>
    </row>
    <row r="59" spans="3:6" x14ac:dyDescent="0.4">
      <c r="C59" s="319">
        <v>58</v>
      </c>
      <c r="D59" s="319" t="s">
        <v>63</v>
      </c>
      <c r="F59" s="114" t="str">
        <f t="shared" si="0"/>
        <v>;</v>
      </c>
    </row>
    <row r="60" spans="3:6" x14ac:dyDescent="0.4">
      <c r="C60" s="319">
        <v>59</v>
      </c>
      <c r="D60" s="319" t="s">
        <v>64</v>
      </c>
      <c r="F60" s="114" t="str">
        <f t="shared" si="0"/>
        <v>&lt;</v>
      </c>
    </row>
    <row r="61" spans="3:6" x14ac:dyDescent="0.4">
      <c r="C61" s="319">
        <v>60</v>
      </c>
      <c r="D61" s="319" t="s">
        <v>65</v>
      </c>
      <c r="F61" s="114" t="str">
        <f t="shared" si="0"/>
        <v>=</v>
      </c>
    </row>
    <row r="62" spans="3:6" x14ac:dyDescent="0.4">
      <c r="C62" s="319">
        <v>61</v>
      </c>
      <c r="D62" s="319" t="s">
        <v>66</v>
      </c>
      <c r="F62" s="114" t="str">
        <f t="shared" si="0"/>
        <v>&gt;</v>
      </c>
    </row>
    <row r="63" spans="3:6" x14ac:dyDescent="0.4">
      <c r="C63" s="319">
        <v>62</v>
      </c>
      <c r="D63" s="319" t="s">
        <v>67</v>
      </c>
      <c r="F63" s="114" t="str">
        <f t="shared" si="0"/>
        <v>?</v>
      </c>
    </row>
    <row r="64" spans="3:6" x14ac:dyDescent="0.4">
      <c r="C64" s="319">
        <v>63</v>
      </c>
      <c r="D64" s="319" t="s">
        <v>68</v>
      </c>
      <c r="F64" s="114" t="str">
        <f t="shared" si="0"/>
        <v>@</v>
      </c>
    </row>
    <row r="65" spans="3:6" x14ac:dyDescent="0.4">
      <c r="C65" s="319">
        <v>64</v>
      </c>
      <c r="D65" s="319" t="s">
        <v>69</v>
      </c>
      <c r="F65" s="114" t="str">
        <f t="shared" si="0"/>
        <v>A</v>
      </c>
    </row>
    <row r="66" spans="3:6" x14ac:dyDescent="0.4">
      <c r="C66" s="319">
        <v>65</v>
      </c>
      <c r="D66" s="319" t="s">
        <v>70</v>
      </c>
      <c r="F66" s="114" t="str">
        <f t="shared" ref="F66:F129" si="1">CHAR(ROW())</f>
        <v>B</v>
      </c>
    </row>
    <row r="67" spans="3:6" x14ac:dyDescent="0.4">
      <c r="C67" s="319">
        <v>66</v>
      </c>
      <c r="D67" s="319" t="s">
        <v>71</v>
      </c>
      <c r="F67" s="114" t="str">
        <f t="shared" si="1"/>
        <v>C</v>
      </c>
    </row>
    <row r="68" spans="3:6" x14ac:dyDescent="0.4">
      <c r="C68" s="319">
        <v>67</v>
      </c>
      <c r="D68" s="319" t="s">
        <v>72</v>
      </c>
      <c r="F68" s="114" t="str">
        <f t="shared" si="1"/>
        <v>D</v>
      </c>
    </row>
    <row r="69" spans="3:6" x14ac:dyDescent="0.4">
      <c r="C69" s="319">
        <v>68</v>
      </c>
      <c r="D69" s="319" t="s">
        <v>73</v>
      </c>
      <c r="F69" s="114" t="str">
        <f t="shared" si="1"/>
        <v>E</v>
      </c>
    </row>
    <row r="70" spans="3:6" x14ac:dyDescent="0.4">
      <c r="C70" s="319">
        <v>69</v>
      </c>
      <c r="D70" s="319" t="s">
        <v>74</v>
      </c>
      <c r="F70" s="114" t="str">
        <f t="shared" si="1"/>
        <v>F</v>
      </c>
    </row>
    <row r="71" spans="3:6" x14ac:dyDescent="0.4">
      <c r="C71" s="319">
        <v>70</v>
      </c>
      <c r="D71" s="319" t="s">
        <v>75</v>
      </c>
      <c r="F71" s="114" t="str">
        <f t="shared" si="1"/>
        <v>G</v>
      </c>
    </row>
    <row r="72" spans="3:6" x14ac:dyDescent="0.4">
      <c r="C72" s="319">
        <v>71</v>
      </c>
      <c r="D72" s="319" t="s">
        <v>76</v>
      </c>
      <c r="F72" s="114" t="str">
        <f t="shared" si="1"/>
        <v>H</v>
      </c>
    </row>
    <row r="73" spans="3:6" x14ac:dyDescent="0.4">
      <c r="C73" s="319">
        <v>72</v>
      </c>
      <c r="D73" s="319" t="s">
        <v>77</v>
      </c>
      <c r="F73" s="114" t="str">
        <f t="shared" si="1"/>
        <v>I</v>
      </c>
    </row>
    <row r="74" spans="3:6" x14ac:dyDescent="0.4">
      <c r="C74" s="319">
        <v>73</v>
      </c>
      <c r="D74" s="319" t="s">
        <v>78</v>
      </c>
      <c r="F74" s="114" t="str">
        <f t="shared" si="1"/>
        <v>J</v>
      </c>
    </row>
    <row r="75" spans="3:6" x14ac:dyDescent="0.4">
      <c r="C75" s="319">
        <v>74</v>
      </c>
      <c r="D75" s="319" t="s">
        <v>79</v>
      </c>
      <c r="F75" s="114" t="str">
        <f t="shared" si="1"/>
        <v>K</v>
      </c>
    </row>
    <row r="76" spans="3:6" x14ac:dyDescent="0.4">
      <c r="C76" s="319">
        <v>75</v>
      </c>
      <c r="D76" s="319" t="s">
        <v>80</v>
      </c>
      <c r="F76" s="114" t="str">
        <f t="shared" si="1"/>
        <v>L</v>
      </c>
    </row>
    <row r="77" spans="3:6" x14ac:dyDescent="0.4">
      <c r="C77" s="319">
        <v>76</v>
      </c>
      <c r="D77" s="319" t="s">
        <v>81</v>
      </c>
      <c r="F77" s="114" t="str">
        <f t="shared" si="1"/>
        <v>M</v>
      </c>
    </row>
    <row r="78" spans="3:6" x14ac:dyDescent="0.4">
      <c r="C78" s="319">
        <v>77</v>
      </c>
      <c r="D78" s="319" t="s">
        <v>82</v>
      </c>
      <c r="F78" s="114" t="str">
        <f t="shared" si="1"/>
        <v>N</v>
      </c>
    </row>
    <row r="79" spans="3:6" x14ac:dyDescent="0.4">
      <c r="C79" s="319">
        <v>78</v>
      </c>
      <c r="D79" s="319" t="s">
        <v>83</v>
      </c>
      <c r="F79" s="114" t="str">
        <f t="shared" si="1"/>
        <v>O</v>
      </c>
    </row>
    <row r="80" spans="3:6" x14ac:dyDescent="0.4">
      <c r="C80" s="319">
        <v>79</v>
      </c>
      <c r="D80" s="319" t="s">
        <v>84</v>
      </c>
      <c r="F80" s="114" t="str">
        <f t="shared" si="1"/>
        <v>P</v>
      </c>
    </row>
    <row r="81" spans="3:6" x14ac:dyDescent="0.4">
      <c r="C81" s="319">
        <v>80</v>
      </c>
      <c r="D81" s="319" t="s">
        <v>85</v>
      </c>
      <c r="F81" s="114" t="str">
        <f t="shared" si="1"/>
        <v>Q</v>
      </c>
    </row>
    <row r="82" spans="3:6" x14ac:dyDescent="0.4">
      <c r="C82" s="319">
        <v>81</v>
      </c>
      <c r="D82" s="319" t="s">
        <v>86</v>
      </c>
      <c r="F82" s="114" t="str">
        <f t="shared" si="1"/>
        <v>R</v>
      </c>
    </row>
    <row r="83" spans="3:6" x14ac:dyDescent="0.4">
      <c r="C83" s="319">
        <v>82</v>
      </c>
      <c r="D83" s="319" t="s">
        <v>87</v>
      </c>
      <c r="F83" s="114" t="str">
        <f t="shared" si="1"/>
        <v>S</v>
      </c>
    </row>
    <row r="84" spans="3:6" x14ac:dyDescent="0.4">
      <c r="C84" s="319">
        <v>83</v>
      </c>
      <c r="D84" s="319" t="s">
        <v>88</v>
      </c>
      <c r="F84" s="114" t="str">
        <f t="shared" si="1"/>
        <v>T</v>
      </c>
    </row>
    <row r="85" spans="3:6" x14ac:dyDescent="0.4">
      <c r="C85" s="319">
        <v>84</v>
      </c>
      <c r="D85" s="319" t="s">
        <v>89</v>
      </c>
      <c r="F85" s="114" t="str">
        <f t="shared" si="1"/>
        <v>U</v>
      </c>
    </row>
    <row r="86" spans="3:6" x14ac:dyDescent="0.4">
      <c r="C86" s="319">
        <v>85</v>
      </c>
      <c r="D86" s="319" t="s">
        <v>90</v>
      </c>
      <c r="F86" s="114" t="str">
        <f t="shared" si="1"/>
        <v>V</v>
      </c>
    </row>
    <row r="87" spans="3:6" x14ac:dyDescent="0.4">
      <c r="C87" s="319">
        <v>86</v>
      </c>
      <c r="D87" s="319" t="s">
        <v>91</v>
      </c>
      <c r="F87" s="114" t="str">
        <f t="shared" si="1"/>
        <v>W</v>
      </c>
    </row>
    <row r="88" spans="3:6" x14ac:dyDescent="0.4">
      <c r="C88" s="319">
        <v>87</v>
      </c>
      <c r="D88" s="319" t="s">
        <v>92</v>
      </c>
      <c r="F88" s="114" t="str">
        <f t="shared" si="1"/>
        <v>X</v>
      </c>
    </row>
    <row r="89" spans="3:6" x14ac:dyDescent="0.4">
      <c r="C89" s="319">
        <v>88</v>
      </c>
      <c r="D89" s="319" t="s">
        <v>93</v>
      </c>
      <c r="F89" s="114" t="str">
        <f t="shared" si="1"/>
        <v>Y</v>
      </c>
    </row>
    <row r="90" spans="3:6" x14ac:dyDescent="0.4">
      <c r="C90" s="319">
        <v>89</v>
      </c>
      <c r="D90" s="319" t="s">
        <v>94</v>
      </c>
      <c r="F90" s="114" t="str">
        <f t="shared" si="1"/>
        <v>Z</v>
      </c>
    </row>
    <row r="91" spans="3:6" x14ac:dyDescent="0.4">
      <c r="C91" s="319">
        <v>90</v>
      </c>
      <c r="D91" s="319" t="s">
        <v>95</v>
      </c>
      <c r="F91" s="114" t="str">
        <f t="shared" si="1"/>
        <v>[</v>
      </c>
    </row>
    <row r="92" spans="3:6" x14ac:dyDescent="0.4">
      <c r="C92" s="319">
        <v>91</v>
      </c>
      <c r="D92" s="319" t="s">
        <v>96</v>
      </c>
      <c r="F92" s="114" t="str">
        <f t="shared" si="1"/>
        <v>\</v>
      </c>
    </row>
    <row r="93" spans="3:6" x14ac:dyDescent="0.4">
      <c r="C93" s="319">
        <v>92</v>
      </c>
      <c r="D93" s="319" t="s">
        <v>97</v>
      </c>
      <c r="F93" s="114" t="str">
        <f t="shared" si="1"/>
        <v>]</v>
      </c>
    </row>
    <row r="94" spans="3:6" x14ac:dyDescent="0.4">
      <c r="C94" s="319">
        <v>93</v>
      </c>
      <c r="D94" s="319" t="s">
        <v>98</v>
      </c>
      <c r="F94" s="114" t="str">
        <f t="shared" si="1"/>
        <v>^</v>
      </c>
    </row>
    <row r="95" spans="3:6" x14ac:dyDescent="0.4">
      <c r="C95" s="319">
        <v>94</v>
      </c>
      <c r="D95" s="319" t="s">
        <v>99</v>
      </c>
      <c r="F95" s="114" t="str">
        <f t="shared" si="1"/>
        <v>_</v>
      </c>
    </row>
    <row r="96" spans="3:6" x14ac:dyDescent="0.4">
      <c r="C96" s="319">
        <v>95</v>
      </c>
      <c r="D96" s="319" t="s">
        <v>100</v>
      </c>
      <c r="F96" s="114" t="str">
        <f t="shared" si="1"/>
        <v>`</v>
      </c>
    </row>
    <row r="97" spans="3:6" x14ac:dyDescent="0.4">
      <c r="C97" s="319">
        <v>96</v>
      </c>
      <c r="D97" s="319" t="s">
        <v>101</v>
      </c>
      <c r="F97" s="114" t="str">
        <f t="shared" si="1"/>
        <v>a</v>
      </c>
    </row>
    <row r="98" spans="3:6" x14ac:dyDescent="0.4">
      <c r="C98" s="319">
        <v>97</v>
      </c>
      <c r="D98" s="319" t="s">
        <v>102</v>
      </c>
      <c r="F98" s="114" t="str">
        <f t="shared" si="1"/>
        <v>b</v>
      </c>
    </row>
    <row r="99" spans="3:6" x14ac:dyDescent="0.4">
      <c r="C99" s="319">
        <v>98</v>
      </c>
      <c r="D99" s="319" t="s">
        <v>103</v>
      </c>
      <c r="F99" s="114" t="str">
        <f t="shared" si="1"/>
        <v>c</v>
      </c>
    </row>
    <row r="100" spans="3:6" x14ac:dyDescent="0.4">
      <c r="C100" s="319">
        <v>99</v>
      </c>
      <c r="D100" s="319" t="s">
        <v>104</v>
      </c>
      <c r="F100" s="114" t="str">
        <f t="shared" si="1"/>
        <v>d</v>
      </c>
    </row>
    <row r="101" spans="3:6" x14ac:dyDescent="0.4">
      <c r="C101" s="319">
        <v>100</v>
      </c>
      <c r="D101" s="319" t="s">
        <v>105</v>
      </c>
      <c r="F101" s="114" t="str">
        <f t="shared" si="1"/>
        <v>e</v>
      </c>
    </row>
    <row r="102" spans="3:6" x14ac:dyDescent="0.4">
      <c r="F102" s="114" t="str">
        <f t="shared" si="1"/>
        <v>f</v>
      </c>
    </row>
    <row r="103" spans="3:6" x14ac:dyDescent="0.4">
      <c r="F103" s="114" t="str">
        <f t="shared" si="1"/>
        <v>g</v>
      </c>
    </row>
    <row r="104" spans="3:6" x14ac:dyDescent="0.4">
      <c r="F104" s="114" t="str">
        <f t="shared" si="1"/>
        <v>h</v>
      </c>
    </row>
    <row r="105" spans="3:6" x14ac:dyDescent="0.4">
      <c r="F105" s="114" t="str">
        <f t="shared" si="1"/>
        <v>i</v>
      </c>
    </row>
    <row r="106" spans="3:6" x14ac:dyDescent="0.4">
      <c r="F106" s="114" t="str">
        <f t="shared" si="1"/>
        <v>j</v>
      </c>
    </row>
    <row r="107" spans="3:6" x14ac:dyDescent="0.4">
      <c r="F107" s="114" t="str">
        <f t="shared" si="1"/>
        <v>k</v>
      </c>
    </row>
    <row r="108" spans="3:6" x14ac:dyDescent="0.4">
      <c r="F108" s="114" t="str">
        <f t="shared" si="1"/>
        <v>l</v>
      </c>
    </row>
    <row r="109" spans="3:6" x14ac:dyDescent="0.4">
      <c r="F109" s="114" t="str">
        <f t="shared" si="1"/>
        <v>m</v>
      </c>
    </row>
    <row r="110" spans="3:6" x14ac:dyDescent="0.4">
      <c r="F110" s="114" t="str">
        <f t="shared" si="1"/>
        <v>n</v>
      </c>
    </row>
    <row r="111" spans="3:6" x14ac:dyDescent="0.4">
      <c r="F111" s="114" t="str">
        <f t="shared" si="1"/>
        <v>o</v>
      </c>
    </row>
    <row r="112" spans="3:6" x14ac:dyDescent="0.4">
      <c r="F112" s="114" t="str">
        <f t="shared" si="1"/>
        <v>p</v>
      </c>
    </row>
    <row r="113" spans="6:6" x14ac:dyDescent="0.4">
      <c r="F113" s="114" t="str">
        <f t="shared" si="1"/>
        <v>q</v>
      </c>
    </row>
    <row r="114" spans="6:6" x14ac:dyDescent="0.4">
      <c r="F114" s="114" t="str">
        <f t="shared" si="1"/>
        <v>r</v>
      </c>
    </row>
    <row r="115" spans="6:6" x14ac:dyDescent="0.4">
      <c r="F115" s="114" t="str">
        <f t="shared" si="1"/>
        <v>s</v>
      </c>
    </row>
    <row r="116" spans="6:6" x14ac:dyDescent="0.4">
      <c r="F116" s="114" t="str">
        <f t="shared" si="1"/>
        <v>t</v>
      </c>
    </row>
    <row r="117" spans="6:6" x14ac:dyDescent="0.4">
      <c r="F117" s="114" t="str">
        <f t="shared" si="1"/>
        <v>u</v>
      </c>
    </row>
    <row r="118" spans="6:6" x14ac:dyDescent="0.4">
      <c r="F118" s="114" t="str">
        <f t="shared" si="1"/>
        <v>v</v>
      </c>
    </row>
    <row r="119" spans="6:6" x14ac:dyDescent="0.4">
      <c r="F119" s="114" t="str">
        <f t="shared" si="1"/>
        <v>w</v>
      </c>
    </row>
    <row r="120" spans="6:6" x14ac:dyDescent="0.4">
      <c r="F120" s="114" t="str">
        <f t="shared" si="1"/>
        <v>x</v>
      </c>
    </row>
    <row r="121" spans="6:6" x14ac:dyDescent="0.4">
      <c r="F121" s="114" t="str">
        <f t="shared" si="1"/>
        <v>y</v>
      </c>
    </row>
    <row r="122" spans="6:6" x14ac:dyDescent="0.4">
      <c r="F122" s="114" t="str">
        <f t="shared" si="1"/>
        <v>z</v>
      </c>
    </row>
    <row r="123" spans="6:6" x14ac:dyDescent="0.4">
      <c r="F123" s="114" t="str">
        <f t="shared" si="1"/>
        <v>{</v>
      </c>
    </row>
    <row r="124" spans="6:6" x14ac:dyDescent="0.4">
      <c r="F124" s="114" t="str">
        <f t="shared" si="1"/>
        <v>|</v>
      </c>
    </row>
    <row r="125" spans="6:6" x14ac:dyDescent="0.4">
      <c r="F125" s="114" t="str">
        <f t="shared" si="1"/>
        <v>}</v>
      </c>
    </row>
    <row r="126" spans="6:6" x14ac:dyDescent="0.4">
      <c r="F126" s="114" t="str">
        <f t="shared" si="1"/>
        <v>~</v>
      </c>
    </row>
    <row r="127" spans="6:6" x14ac:dyDescent="0.4">
      <c r="F127" s="114" t="str">
        <f t="shared" si="1"/>
        <v></v>
      </c>
    </row>
    <row r="128" spans="6:6" x14ac:dyDescent="0.4">
      <c r="F128" s="114" t="str">
        <f t="shared" si="1"/>
        <v>€</v>
      </c>
    </row>
    <row r="129" spans="6:6" x14ac:dyDescent="0.4">
      <c r="F129" s="114" t="str">
        <f t="shared" si="1"/>
        <v></v>
      </c>
    </row>
    <row r="130" spans="6:6" x14ac:dyDescent="0.4">
      <c r="F130" s="114" t="str">
        <f t="shared" ref="F130:G193" si="2">CHAR(ROW())</f>
        <v>‚</v>
      </c>
    </row>
    <row r="131" spans="6:6" x14ac:dyDescent="0.4">
      <c r="F131" s="114" t="str">
        <f t="shared" si="2"/>
        <v>ƒ</v>
      </c>
    </row>
    <row r="132" spans="6:6" x14ac:dyDescent="0.4">
      <c r="F132" s="114" t="str">
        <f t="shared" si="2"/>
        <v>„</v>
      </c>
    </row>
    <row r="133" spans="6:6" x14ac:dyDescent="0.4">
      <c r="F133" s="114" t="str">
        <f t="shared" si="2"/>
        <v>…</v>
      </c>
    </row>
    <row r="134" spans="6:6" x14ac:dyDescent="0.4">
      <c r="F134" s="114" t="str">
        <f t="shared" si="2"/>
        <v>†</v>
      </c>
    </row>
    <row r="135" spans="6:6" x14ac:dyDescent="0.4">
      <c r="F135" s="114" t="str">
        <f t="shared" si="2"/>
        <v>‡</v>
      </c>
    </row>
    <row r="136" spans="6:6" x14ac:dyDescent="0.4">
      <c r="F136" s="114" t="str">
        <f t="shared" si="2"/>
        <v>ˆ</v>
      </c>
    </row>
    <row r="137" spans="6:6" x14ac:dyDescent="0.4">
      <c r="F137" s="114" t="str">
        <f t="shared" si="2"/>
        <v>‰</v>
      </c>
    </row>
    <row r="138" spans="6:6" x14ac:dyDescent="0.4">
      <c r="F138" s="114" t="str">
        <f t="shared" si="2"/>
        <v>Š</v>
      </c>
    </row>
    <row r="139" spans="6:6" x14ac:dyDescent="0.4">
      <c r="F139" s="114" t="str">
        <f t="shared" si="2"/>
        <v>‹</v>
      </c>
    </row>
    <row r="140" spans="6:6" x14ac:dyDescent="0.4">
      <c r="F140" s="114" t="str">
        <f t="shared" si="2"/>
        <v>Œ</v>
      </c>
    </row>
    <row r="141" spans="6:6" x14ac:dyDescent="0.4">
      <c r="F141" s="114" t="str">
        <f t="shared" si="2"/>
        <v></v>
      </c>
    </row>
    <row r="142" spans="6:6" x14ac:dyDescent="0.4">
      <c r="F142" s="114" t="str">
        <f t="shared" si="2"/>
        <v>Ž</v>
      </c>
    </row>
    <row r="143" spans="6:6" x14ac:dyDescent="0.4">
      <c r="F143" s="114" t="str">
        <f t="shared" si="2"/>
        <v></v>
      </c>
    </row>
    <row r="144" spans="6:6" x14ac:dyDescent="0.4">
      <c r="F144" s="114" t="str">
        <f t="shared" si="2"/>
        <v></v>
      </c>
    </row>
    <row r="145" spans="6:6" x14ac:dyDescent="0.4">
      <c r="F145" s="114" t="str">
        <f t="shared" si="2"/>
        <v>‘</v>
      </c>
    </row>
    <row r="146" spans="6:6" x14ac:dyDescent="0.4">
      <c r="F146" s="114" t="str">
        <f t="shared" si="2"/>
        <v>’</v>
      </c>
    </row>
    <row r="147" spans="6:6" x14ac:dyDescent="0.4">
      <c r="F147" s="114" t="str">
        <f t="shared" si="2"/>
        <v>“</v>
      </c>
    </row>
    <row r="148" spans="6:6" x14ac:dyDescent="0.4">
      <c r="F148" s="114" t="str">
        <f t="shared" si="2"/>
        <v>”</v>
      </c>
    </row>
    <row r="149" spans="6:6" x14ac:dyDescent="0.4">
      <c r="F149" s="114" t="str">
        <f t="shared" si="2"/>
        <v>•</v>
      </c>
    </row>
    <row r="150" spans="6:6" x14ac:dyDescent="0.4">
      <c r="F150" s="114" t="str">
        <f t="shared" si="2"/>
        <v>–</v>
      </c>
    </row>
    <row r="151" spans="6:6" x14ac:dyDescent="0.4">
      <c r="F151" s="114" t="str">
        <f t="shared" si="2"/>
        <v>—</v>
      </c>
    </row>
    <row r="152" spans="6:6" x14ac:dyDescent="0.4">
      <c r="F152" s="114" t="str">
        <f t="shared" si="2"/>
        <v>˜</v>
      </c>
    </row>
    <row r="153" spans="6:6" x14ac:dyDescent="0.4">
      <c r="F153" s="114" t="str">
        <f t="shared" si="2"/>
        <v>™</v>
      </c>
    </row>
    <row r="154" spans="6:6" x14ac:dyDescent="0.4">
      <c r="F154" s="114" t="str">
        <f t="shared" si="2"/>
        <v>š</v>
      </c>
    </row>
    <row r="155" spans="6:6" x14ac:dyDescent="0.4">
      <c r="F155" s="114" t="str">
        <f t="shared" si="2"/>
        <v>›</v>
      </c>
    </row>
    <row r="156" spans="6:6" x14ac:dyDescent="0.4">
      <c r="F156" s="114" t="str">
        <f t="shared" si="2"/>
        <v>œ</v>
      </c>
    </row>
    <row r="157" spans="6:6" x14ac:dyDescent="0.4">
      <c r="F157" s="114" t="str">
        <f t="shared" si="2"/>
        <v></v>
      </c>
    </row>
    <row r="158" spans="6:6" x14ac:dyDescent="0.4">
      <c r="F158" s="114" t="str">
        <f t="shared" si="2"/>
        <v>ž</v>
      </c>
    </row>
    <row r="159" spans="6:6" x14ac:dyDescent="0.4">
      <c r="F159" s="114" t="str">
        <f t="shared" si="2"/>
        <v>Ÿ</v>
      </c>
    </row>
    <row r="160" spans="6:6" x14ac:dyDescent="0.4">
      <c r="F160" s="114" t="str">
        <f t="shared" si="2"/>
        <v> </v>
      </c>
    </row>
    <row r="161" spans="6:6" x14ac:dyDescent="0.4">
      <c r="F161" s="114" t="str">
        <f t="shared" si="2"/>
        <v>¡</v>
      </c>
    </row>
    <row r="162" spans="6:6" x14ac:dyDescent="0.4">
      <c r="F162" s="114" t="str">
        <f t="shared" si="2"/>
        <v>¢</v>
      </c>
    </row>
    <row r="163" spans="6:6" x14ac:dyDescent="0.4">
      <c r="F163" s="114" t="str">
        <f t="shared" si="2"/>
        <v>£</v>
      </c>
    </row>
    <row r="164" spans="6:6" x14ac:dyDescent="0.4">
      <c r="F164" s="114" t="str">
        <f t="shared" si="2"/>
        <v>¤</v>
      </c>
    </row>
    <row r="165" spans="6:6" x14ac:dyDescent="0.4">
      <c r="F165" s="114" t="str">
        <f t="shared" si="2"/>
        <v>¥</v>
      </c>
    </row>
    <row r="166" spans="6:6" x14ac:dyDescent="0.4">
      <c r="F166" s="114" t="str">
        <f t="shared" si="2"/>
        <v>¦</v>
      </c>
    </row>
    <row r="167" spans="6:6" x14ac:dyDescent="0.4">
      <c r="F167" s="114" t="str">
        <f t="shared" si="2"/>
        <v>§</v>
      </c>
    </row>
    <row r="168" spans="6:6" x14ac:dyDescent="0.4">
      <c r="F168" s="114" t="str">
        <f t="shared" si="2"/>
        <v>¨</v>
      </c>
    </row>
    <row r="169" spans="6:6" x14ac:dyDescent="0.4">
      <c r="F169" s="114" t="str">
        <f t="shared" si="2"/>
        <v>©</v>
      </c>
    </row>
    <row r="170" spans="6:6" x14ac:dyDescent="0.4">
      <c r="F170" s="114" t="str">
        <f t="shared" si="2"/>
        <v>ª</v>
      </c>
    </row>
    <row r="171" spans="6:6" x14ac:dyDescent="0.4">
      <c r="F171" s="114" t="str">
        <f t="shared" si="2"/>
        <v>«</v>
      </c>
    </row>
    <row r="172" spans="6:6" x14ac:dyDescent="0.4">
      <c r="F172" s="114" t="str">
        <f t="shared" si="2"/>
        <v>¬</v>
      </c>
    </row>
    <row r="173" spans="6:6" x14ac:dyDescent="0.4">
      <c r="F173" s="114" t="str">
        <f t="shared" si="2"/>
        <v>­</v>
      </c>
    </row>
    <row r="174" spans="6:6" x14ac:dyDescent="0.4">
      <c r="F174" s="114" t="str">
        <f t="shared" si="2"/>
        <v>®</v>
      </c>
    </row>
    <row r="175" spans="6:6" x14ac:dyDescent="0.4">
      <c r="F175" s="114" t="str">
        <f t="shared" si="2"/>
        <v>¯</v>
      </c>
    </row>
    <row r="176" spans="6:6" x14ac:dyDescent="0.4">
      <c r="F176" s="114" t="str">
        <f t="shared" si="2"/>
        <v>°</v>
      </c>
    </row>
    <row r="177" spans="6:7" x14ac:dyDescent="0.4">
      <c r="F177" s="114" t="str">
        <f t="shared" si="2"/>
        <v>±</v>
      </c>
    </row>
    <row r="178" spans="6:7" x14ac:dyDescent="0.4">
      <c r="F178" s="114" t="str">
        <f t="shared" si="2"/>
        <v>²</v>
      </c>
    </row>
    <row r="179" spans="6:7" x14ac:dyDescent="0.4">
      <c r="F179" s="114" t="str">
        <f t="shared" si="2"/>
        <v>³</v>
      </c>
    </row>
    <row r="180" spans="6:7" x14ac:dyDescent="0.4">
      <c r="F180" s="114" t="str">
        <f t="shared" si="2"/>
        <v>´</v>
      </c>
    </row>
    <row r="181" spans="6:7" x14ac:dyDescent="0.4">
      <c r="F181" s="114" t="str">
        <f t="shared" si="2"/>
        <v>µ</v>
      </c>
    </row>
    <row r="182" spans="6:7" x14ac:dyDescent="0.4">
      <c r="F182" s="114" t="str">
        <f t="shared" si="2"/>
        <v>¶</v>
      </c>
      <c r="G182" t="s">
        <v>1058</v>
      </c>
    </row>
    <row r="183" spans="6:7" x14ac:dyDescent="0.4">
      <c r="F183" s="114" t="str">
        <f t="shared" si="2"/>
        <v>·</v>
      </c>
    </row>
    <row r="184" spans="6:7" x14ac:dyDescent="0.4">
      <c r="F184" s="114" t="str">
        <f t="shared" si="2"/>
        <v>¸</v>
      </c>
    </row>
    <row r="185" spans="6:7" x14ac:dyDescent="0.4">
      <c r="F185" s="114" t="str">
        <f t="shared" si="2"/>
        <v>¹</v>
      </c>
    </row>
    <row r="186" spans="6:7" x14ac:dyDescent="0.4">
      <c r="F186" s="114" t="str">
        <f t="shared" si="2"/>
        <v>º</v>
      </c>
    </row>
    <row r="187" spans="6:7" x14ac:dyDescent="0.4">
      <c r="F187" s="114" t="str">
        <f t="shared" si="2"/>
        <v>»</v>
      </c>
    </row>
    <row r="188" spans="6:7" x14ac:dyDescent="0.4">
      <c r="F188" s="114" t="str">
        <f t="shared" si="2"/>
        <v>¼</v>
      </c>
    </row>
    <row r="189" spans="6:7" x14ac:dyDescent="0.4">
      <c r="F189" s="114" t="str">
        <f t="shared" si="2"/>
        <v>½</v>
      </c>
    </row>
    <row r="190" spans="6:7" x14ac:dyDescent="0.4">
      <c r="F190" s="114" t="str">
        <f t="shared" si="2"/>
        <v>¾</v>
      </c>
    </row>
    <row r="191" spans="6:7" x14ac:dyDescent="0.4">
      <c r="F191" s="114" t="str">
        <f t="shared" si="2"/>
        <v>¿</v>
      </c>
    </row>
    <row r="192" spans="6:7" x14ac:dyDescent="0.4">
      <c r="F192" s="114" t="str">
        <f t="shared" si="2"/>
        <v>À</v>
      </c>
    </row>
    <row r="193" spans="6:6" x14ac:dyDescent="0.4">
      <c r="F193" s="114" t="str">
        <f t="shared" si="2"/>
        <v>Á</v>
      </c>
    </row>
    <row r="194" spans="6:6" x14ac:dyDescent="0.4">
      <c r="F194" s="114" t="str">
        <f t="shared" ref="F194:F257" si="3">CHAR(ROW())</f>
        <v>Â</v>
      </c>
    </row>
    <row r="195" spans="6:6" x14ac:dyDescent="0.4">
      <c r="F195" s="114" t="str">
        <f t="shared" si="3"/>
        <v>Ã</v>
      </c>
    </row>
    <row r="196" spans="6:6" x14ac:dyDescent="0.4">
      <c r="F196" s="114" t="str">
        <f t="shared" si="3"/>
        <v>Ä</v>
      </c>
    </row>
    <row r="197" spans="6:6" x14ac:dyDescent="0.4">
      <c r="F197" s="114" t="str">
        <f t="shared" si="3"/>
        <v>Å</v>
      </c>
    </row>
    <row r="198" spans="6:6" x14ac:dyDescent="0.4">
      <c r="F198" s="114" t="str">
        <f t="shared" si="3"/>
        <v>Æ</v>
      </c>
    </row>
    <row r="199" spans="6:6" x14ac:dyDescent="0.4">
      <c r="F199" s="114" t="str">
        <f t="shared" si="3"/>
        <v>Ç</v>
      </c>
    </row>
    <row r="200" spans="6:6" x14ac:dyDescent="0.4">
      <c r="F200" s="114" t="str">
        <f t="shared" si="3"/>
        <v>È</v>
      </c>
    </row>
    <row r="201" spans="6:6" x14ac:dyDescent="0.4">
      <c r="F201" s="114" t="str">
        <f t="shared" si="3"/>
        <v>É</v>
      </c>
    </row>
    <row r="202" spans="6:6" x14ac:dyDescent="0.4">
      <c r="F202" s="114" t="str">
        <f t="shared" si="3"/>
        <v>Ê</v>
      </c>
    </row>
    <row r="203" spans="6:6" x14ac:dyDescent="0.4">
      <c r="F203" s="114" t="str">
        <f t="shared" si="3"/>
        <v>Ë</v>
      </c>
    </row>
    <row r="204" spans="6:6" x14ac:dyDescent="0.4">
      <c r="F204" s="114" t="str">
        <f t="shared" si="3"/>
        <v>Ì</v>
      </c>
    </row>
    <row r="205" spans="6:6" x14ac:dyDescent="0.4">
      <c r="F205" s="114" t="str">
        <f t="shared" si="3"/>
        <v>Í</v>
      </c>
    </row>
    <row r="206" spans="6:6" x14ac:dyDescent="0.4">
      <c r="F206" s="114" t="str">
        <f t="shared" si="3"/>
        <v>Î</v>
      </c>
    </row>
    <row r="207" spans="6:6" x14ac:dyDescent="0.4">
      <c r="F207" s="114" t="str">
        <f t="shared" si="3"/>
        <v>Ï</v>
      </c>
    </row>
    <row r="208" spans="6:6" x14ac:dyDescent="0.4">
      <c r="F208" s="114" t="str">
        <f t="shared" si="3"/>
        <v>Ð</v>
      </c>
    </row>
    <row r="209" spans="6:6" x14ac:dyDescent="0.4">
      <c r="F209" s="114" t="str">
        <f t="shared" si="3"/>
        <v>Ñ</v>
      </c>
    </row>
    <row r="210" spans="6:6" x14ac:dyDescent="0.4">
      <c r="F210" s="114" t="str">
        <f t="shared" si="3"/>
        <v>Ò</v>
      </c>
    </row>
    <row r="211" spans="6:6" x14ac:dyDescent="0.4">
      <c r="F211" s="114" t="str">
        <f t="shared" si="3"/>
        <v>Ó</v>
      </c>
    </row>
    <row r="212" spans="6:6" x14ac:dyDescent="0.4">
      <c r="F212" s="114" t="str">
        <f t="shared" si="3"/>
        <v>Ô</v>
      </c>
    </row>
    <row r="213" spans="6:6" x14ac:dyDescent="0.4">
      <c r="F213" s="114" t="str">
        <f t="shared" si="3"/>
        <v>Õ</v>
      </c>
    </row>
    <row r="214" spans="6:6" x14ac:dyDescent="0.4">
      <c r="F214" s="114" t="str">
        <f t="shared" si="3"/>
        <v>Ö</v>
      </c>
    </row>
    <row r="215" spans="6:6" x14ac:dyDescent="0.4">
      <c r="F215" s="114" t="str">
        <f t="shared" si="3"/>
        <v>×</v>
      </c>
    </row>
    <row r="216" spans="6:6" x14ac:dyDescent="0.4">
      <c r="F216" s="114" t="str">
        <f t="shared" si="3"/>
        <v>Ø</v>
      </c>
    </row>
    <row r="217" spans="6:6" x14ac:dyDescent="0.4">
      <c r="F217" s="114" t="str">
        <f t="shared" si="3"/>
        <v>Ù</v>
      </c>
    </row>
    <row r="218" spans="6:6" x14ac:dyDescent="0.4">
      <c r="F218" s="114" t="str">
        <f t="shared" si="3"/>
        <v>Ú</v>
      </c>
    </row>
    <row r="219" spans="6:6" x14ac:dyDescent="0.4">
      <c r="F219" s="114" t="str">
        <f t="shared" si="3"/>
        <v>Û</v>
      </c>
    </row>
    <row r="220" spans="6:6" x14ac:dyDescent="0.4">
      <c r="F220" s="114" t="str">
        <f t="shared" si="3"/>
        <v>Ü</v>
      </c>
    </row>
    <row r="221" spans="6:6" x14ac:dyDescent="0.4">
      <c r="F221" s="114" t="str">
        <f t="shared" si="3"/>
        <v>Ý</v>
      </c>
    </row>
    <row r="222" spans="6:6" x14ac:dyDescent="0.4">
      <c r="F222" s="114" t="str">
        <f t="shared" si="3"/>
        <v>Þ</v>
      </c>
    </row>
    <row r="223" spans="6:6" x14ac:dyDescent="0.4">
      <c r="F223" s="114" t="str">
        <f t="shared" si="3"/>
        <v>ß</v>
      </c>
    </row>
    <row r="224" spans="6:6" x14ac:dyDescent="0.4">
      <c r="F224" s="114" t="str">
        <f t="shared" si="3"/>
        <v>à</v>
      </c>
    </row>
    <row r="225" spans="6:6" x14ac:dyDescent="0.4">
      <c r="F225" s="114" t="str">
        <f t="shared" si="3"/>
        <v>á</v>
      </c>
    </row>
    <row r="226" spans="6:6" x14ac:dyDescent="0.4">
      <c r="F226" s="114" t="str">
        <f t="shared" si="3"/>
        <v>â</v>
      </c>
    </row>
    <row r="227" spans="6:6" x14ac:dyDescent="0.4">
      <c r="F227" s="114" t="str">
        <f t="shared" si="3"/>
        <v>ã</v>
      </c>
    </row>
    <row r="228" spans="6:6" x14ac:dyDescent="0.4">
      <c r="F228" s="114" t="str">
        <f t="shared" si="3"/>
        <v>ä</v>
      </c>
    </row>
    <row r="229" spans="6:6" x14ac:dyDescent="0.4">
      <c r="F229" s="114" t="str">
        <f t="shared" si="3"/>
        <v>å</v>
      </c>
    </row>
    <row r="230" spans="6:6" x14ac:dyDescent="0.4">
      <c r="F230" s="114" t="str">
        <f t="shared" si="3"/>
        <v>æ</v>
      </c>
    </row>
    <row r="231" spans="6:6" x14ac:dyDescent="0.4">
      <c r="F231" s="114" t="str">
        <f t="shared" si="3"/>
        <v>ç</v>
      </c>
    </row>
    <row r="232" spans="6:6" x14ac:dyDescent="0.4">
      <c r="F232" s="114" t="str">
        <f t="shared" si="3"/>
        <v>è</v>
      </c>
    </row>
    <row r="233" spans="6:6" x14ac:dyDescent="0.4">
      <c r="F233" s="114" t="str">
        <f t="shared" si="3"/>
        <v>é</v>
      </c>
    </row>
    <row r="234" spans="6:6" x14ac:dyDescent="0.4">
      <c r="F234" s="114" t="str">
        <f t="shared" si="3"/>
        <v>ê</v>
      </c>
    </row>
    <row r="235" spans="6:6" x14ac:dyDescent="0.4">
      <c r="F235" s="114" t="str">
        <f t="shared" si="3"/>
        <v>ë</v>
      </c>
    </row>
    <row r="236" spans="6:6" x14ac:dyDescent="0.4">
      <c r="F236" s="114" t="str">
        <f t="shared" si="3"/>
        <v>ì</v>
      </c>
    </row>
    <row r="237" spans="6:6" x14ac:dyDescent="0.4">
      <c r="F237" s="114" t="str">
        <f t="shared" si="3"/>
        <v>í</v>
      </c>
    </row>
    <row r="238" spans="6:6" x14ac:dyDescent="0.4">
      <c r="F238" s="114" t="str">
        <f t="shared" si="3"/>
        <v>î</v>
      </c>
    </row>
    <row r="239" spans="6:6" x14ac:dyDescent="0.4">
      <c r="F239" s="114" t="str">
        <f t="shared" si="3"/>
        <v>ï</v>
      </c>
    </row>
    <row r="240" spans="6:6" x14ac:dyDescent="0.4">
      <c r="F240" s="114" t="str">
        <f t="shared" si="3"/>
        <v>ð</v>
      </c>
    </row>
    <row r="241" spans="6:6" x14ac:dyDescent="0.4">
      <c r="F241" s="114" t="str">
        <f t="shared" si="3"/>
        <v>ñ</v>
      </c>
    </row>
    <row r="242" spans="6:6" x14ac:dyDescent="0.4">
      <c r="F242" s="114" t="str">
        <f t="shared" si="3"/>
        <v>ò</v>
      </c>
    </row>
    <row r="243" spans="6:6" x14ac:dyDescent="0.4">
      <c r="F243" s="114" t="str">
        <f t="shared" si="3"/>
        <v>ó</v>
      </c>
    </row>
    <row r="244" spans="6:6" x14ac:dyDescent="0.4">
      <c r="F244" s="114" t="str">
        <f t="shared" si="3"/>
        <v>ô</v>
      </c>
    </row>
    <row r="245" spans="6:6" x14ac:dyDescent="0.4">
      <c r="F245" s="114" t="str">
        <f t="shared" si="3"/>
        <v>õ</v>
      </c>
    </row>
    <row r="246" spans="6:6" x14ac:dyDescent="0.4">
      <c r="F246" s="114" t="str">
        <f t="shared" si="3"/>
        <v>ö</v>
      </c>
    </row>
    <row r="247" spans="6:6" x14ac:dyDescent="0.4">
      <c r="F247" s="114" t="str">
        <f t="shared" si="3"/>
        <v>÷</v>
      </c>
    </row>
    <row r="248" spans="6:6" x14ac:dyDescent="0.4">
      <c r="F248" s="114" t="str">
        <f t="shared" si="3"/>
        <v>ø</v>
      </c>
    </row>
    <row r="249" spans="6:6" x14ac:dyDescent="0.4">
      <c r="F249" s="114" t="str">
        <f t="shared" si="3"/>
        <v>ù</v>
      </c>
    </row>
    <row r="250" spans="6:6" x14ac:dyDescent="0.4">
      <c r="F250" s="114" t="str">
        <f t="shared" si="3"/>
        <v>ú</v>
      </c>
    </row>
    <row r="251" spans="6:6" x14ac:dyDescent="0.4">
      <c r="F251" s="114" t="str">
        <f t="shared" si="3"/>
        <v>û</v>
      </c>
    </row>
    <row r="252" spans="6:6" x14ac:dyDescent="0.4">
      <c r="F252" s="114" t="str">
        <f t="shared" si="3"/>
        <v>ü</v>
      </c>
    </row>
    <row r="253" spans="6:6" x14ac:dyDescent="0.4">
      <c r="F253" s="114" t="str">
        <f t="shared" si="3"/>
        <v>ý</v>
      </c>
    </row>
    <row r="254" spans="6:6" x14ac:dyDescent="0.4">
      <c r="F254" s="114" t="str">
        <f t="shared" si="3"/>
        <v>þ</v>
      </c>
    </row>
    <row r="255" spans="6:6" x14ac:dyDescent="0.4">
      <c r="F255" s="114" t="str">
        <f t="shared" si="3"/>
        <v>ÿ</v>
      </c>
    </row>
    <row r="256" spans="6:6" x14ac:dyDescent="0.4">
      <c r="F256" s="114"/>
    </row>
    <row r="257" spans="6:6" x14ac:dyDescent="0.4">
      <c r="F257" s="114"/>
    </row>
    <row r="258" spans="6:6" x14ac:dyDescent="0.4">
      <c r="F258" s="114"/>
    </row>
    <row r="259" spans="6:6" x14ac:dyDescent="0.4">
      <c r="F259" s="114"/>
    </row>
    <row r="260" spans="6:6" x14ac:dyDescent="0.4">
      <c r="F260" s="114"/>
    </row>
    <row r="261" spans="6:6" x14ac:dyDescent="0.4">
      <c r="F261" s="114"/>
    </row>
    <row r="262" spans="6:6" x14ac:dyDescent="0.4">
      <c r="F262" s="114"/>
    </row>
    <row r="263" spans="6:6" x14ac:dyDescent="0.4">
      <c r="F263" s="114"/>
    </row>
    <row r="264" spans="6:6" x14ac:dyDescent="0.4">
      <c r="F264" s="114"/>
    </row>
    <row r="265" spans="6:6" x14ac:dyDescent="0.4">
      <c r="F265" s="114"/>
    </row>
    <row r="266" spans="6:6" x14ac:dyDescent="0.4">
      <c r="F266" s="114"/>
    </row>
    <row r="267" spans="6:6" x14ac:dyDescent="0.4">
      <c r="F267" s="114"/>
    </row>
    <row r="268" spans="6:6" x14ac:dyDescent="0.4">
      <c r="F268" s="114"/>
    </row>
    <row r="269" spans="6:6" x14ac:dyDescent="0.4">
      <c r="F269" s="114"/>
    </row>
    <row r="270" spans="6:6" x14ac:dyDescent="0.4">
      <c r="F270" s="114"/>
    </row>
    <row r="271" spans="6:6" x14ac:dyDescent="0.4">
      <c r="F271" s="114"/>
    </row>
    <row r="272" spans="6:6" x14ac:dyDescent="0.4">
      <c r="F272" s="114"/>
    </row>
    <row r="273" spans="6:6" x14ac:dyDescent="0.4">
      <c r="F273" s="114"/>
    </row>
    <row r="274" spans="6:6" x14ac:dyDescent="0.4">
      <c r="F274" s="114"/>
    </row>
    <row r="275" spans="6:6" x14ac:dyDescent="0.4">
      <c r="F275" s="114"/>
    </row>
    <row r="276" spans="6:6" x14ac:dyDescent="0.4">
      <c r="F276" s="114"/>
    </row>
    <row r="277" spans="6:6" x14ac:dyDescent="0.4">
      <c r="F277" s="114"/>
    </row>
    <row r="278" spans="6:6" x14ac:dyDescent="0.4">
      <c r="F278" s="114"/>
    </row>
    <row r="279" spans="6:6" x14ac:dyDescent="0.4">
      <c r="F279" s="114"/>
    </row>
    <row r="280" spans="6:6" x14ac:dyDescent="0.4">
      <c r="F280" s="114"/>
    </row>
    <row r="281" spans="6:6" x14ac:dyDescent="0.4">
      <c r="F281" s="114"/>
    </row>
    <row r="282" spans="6:6" x14ac:dyDescent="0.4">
      <c r="F282" s="114"/>
    </row>
    <row r="283" spans="6:6" x14ac:dyDescent="0.4">
      <c r="F283" s="114"/>
    </row>
    <row r="284" spans="6:6" x14ac:dyDescent="0.4">
      <c r="F284" s="114"/>
    </row>
    <row r="285" spans="6:6" x14ac:dyDescent="0.4">
      <c r="F285" s="114"/>
    </row>
    <row r="286" spans="6:6" x14ac:dyDescent="0.4">
      <c r="F286" s="114"/>
    </row>
    <row r="287" spans="6:6" x14ac:dyDescent="0.4">
      <c r="F287" s="114"/>
    </row>
    <row r="288" spans="6:6" x14ac:dyDescent="0.4">
      <c r="F288" s="114"/>
    </row>
    <row r="289" spans="6:6" x14ac:dyDescent="0.4">
      <c r="F289" s="114"/>
    </row>
    <row r="290" spans="6:6" x14ac:dyDescent="0.4">
      <c r="F290" s="114"/>
    </row>
    <row r="291" spans="6:6" x14ac:dyDescent="0.4">
      <c r="F291" s="114"/>
    </row>
    <row r="292" spans="6:6" x14ac:dyDescent="0.4">
      <c r="F292" s="114"/>
    </row>
    <row r="293" spans="6:6" x14ac:dyDescent="0.4">
      <c r="F293" s="114"/>
    </row>
    <row r="294" spans="6:6" x14ac:dyDescent="0.4">
      <c r="F294" s="114"/>
    </row>
    <row r="295" spans="6:6" x14ac:dyDescent="0.4">
      <c r="F295" s="114"/>
    </row>
    <row r="296" spans="6:6" x14ac:dyDescent="0.4">
      <c r="F296" s="114"/>
    </row>
    <row r="297" spans="6:6" x14ac:dyDescent="0.4">
      <c r="F297" s="114"/>
    </row>
    <row r="298" spans="6:6" x14ac:dyDescent="0.4">
      <c r="F298" s="114"/>
    </row>
    <row r="299" spans="6:6" x14ac:dyDescent="0.4">
      <c r="F299" s="114"/>
    </row>
    <row r="300" spans="6:6" x14ac:dyDescent="0.4">
      <c r="F300" s="114"/>
    </row>
    <row r="301" spans="6:6" x14ac:dyDescent="0.4">
      <c r="F301" s="114"/>
    </row>
    <row r="302" spans="6:6" x14ac:dyDescent="0.4">
      <c r="F302" s="114"/>
    </row>
    <row r="303" spans="6:6" x14ac:dyDescent="0.4">
      <c r="F303" s="114"/>
    </row>
    <row r="304" spans="6:6" x14ac:dyDescent="0.4">
      <c r="F304" s="114"/>
    </row>
    <row r="305" spans="6:6" x14ac:dyDescent="0.4">
      <c r="F305" s="114"/>
    </row>
    <row r="306" spans="6:6" x14ac:dyDescent="0.4">
      <c r="F306" s="114"/>
    </row>
    <row r="307" spans="6:6" x14ac:dyDescent="0.4">
      <c r="F307" s="114"/>
    </row>
    <row r="308" spans="6:6" x14ac:dyDescent="0.4">
      <c r="F308" s="114"/>
    </row>
    <row r="309" spans="6:6" x14ac:dyDescent="0.4">
      <c r="F309" s="114"/>
    </row>
    <row r="310" spans="6:6" x14ac:dyDescent="0.4">
      <c r="F310" s="114"/>
    </row>
    <row r="311" spans="6:6" x14ac:dyDescent="0.4">
      <c r="F311" s="114"/>
    </row>
    <row r="312" spans="6:6" x14ac:dyDescent="0.4">
      <c r="F312" s="114"/>
    </row>
    <row r="313" spans="6:6" x14ac:dyDescent="0.4">
      <c r="F313" s="114"/>
    </row>
    <row r="314" spans="6:6" x14ac:dyDescent="0.4">
      <c r="F314" s="114"/>
    </row>
    <row r="315" spans="6:6" x14ac:dyDescent="0.4">
      <c r="F315" s="114"/>
    </row>
    <row r="316" spans="6:6" x14ac:dyDescent="0.4">
      <c r="F316" s="114"/>
    </row>
    <row r="317" spans="6:6" x14ac:dyDescent="0.4">
      <c r="F317" s="114"/>
    </row>
    <row r="318" spans="6:6" x14ac:dyDescent="0.4">
      <c r="F318" s="114"/>
    </row>
    <row r="319" spans="6:6" x14ac:dyDescent="0.4">
      <c r="F319" s="114"/>
    </row>
    <row r="320" spans="6:6" x14ac:dyDescent="0.4">
      <c r="F320" s="114"/>
    </row>
    <row r="321" spans="6:6" x14ac:dyDescent="0.4">
      <c r="F321" s="114"/>
    </row>
    <row r="322" spans="6:6" x14ac:dyDescent="0.4">
      <c r="F322" s="114"/>
    </row>
    <row r="323" spans="6:6" x14ac:dyDescent="0.4">
      <c r="F323" s="114"/>
    </row>
    <row r="324" spans="6:6" x14ac:dyDescent="0.4">
      <c r="F324" s="114"/>
    </row>
    <row r="325" spans="6:6" x14ac:dyDescent="0.4">
      <c r="F325" s="114"/>
    </row>
    <row r="326" spans="6:6" x14ac:dyDescent="0.4">
      <c r="F326" s="114"/>
    </row>
    <row r="327" spans="6:6" x14ac:dyDescent="0.4">
      <c r="F327" s="114"/>
    </row>
    <row r="328" spans="6:6" x14ac:dyDescent="0.4">
      <c r="F328" s="114"/>
    </row>
    <row r="329" spans="6:6" x14ac:dyDescent="0.4">
      <c r="F329" s="1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AD24"/>
  <sheetViews>
    <sheetView topLeftCell="O1" workbookViewId="0">
      <selection activeCell="AD1" sqref="AD1:AD1048576"/>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ustomWidth="1"/>
    <col min="18" max="18" width="17.15234375" style="286" hidden="1" customWidth="1"/>
    <col min="19" max="19" width="4.07421875" style="286" hidden="1" customWidth="1"/>
    <col min="20" max="20" width="5.15234375" style="286" hidden="1" customWidth="1"/>
    <col min="21" max="21" width="10.53515625" style="286" hidden="1" customWidth="1"/>
    <col min="22" max="23" width="7.3046875" style="286" hidden="1" customWidth="1"/>
    <col min="24" max="24" width="12.69140625" style="286" hidden="1" customWidth="1"/>
    <col min="25" max="25" width="16" style="114" hidden="1" customWidth="1"/>
    <col min="26" max="26" width="25.07421875" style="114" hidden="1" customWidth="1"/>
    <col min="27" max="28" width="9.23046875" style="114" hidden="1" customWidth="1"/>
    <col min="29" max="29" width="9.23046875" style="347"/>
    <col min="30" max="30" width="9.23046875" style="114" hidden="1" customWidth="1"/>
    <col min="31" max="16384" width="9.23046875" style="114"/>
  </cols>
  <sheetData>
    <row r="1" spans="1:30" s="305" customFormat="1" ht="29.15" x14ac:dyDescent="0.4">
      <c r="A1" s="320" t="s">
        <v>837</v>
      </c>
      <c r="B1" s="320" t="s">
        <v>836</v>
      </c>
      <c r="C1" s="338" t="s">
        <v>821</v>
      </c>
      <c r="D1" s="320" t="s">
        <v>840</v>
      </c>
      <c r="E1" s="320" t="s">
        <v>809</v>
      </c>
      <c r="F1" s="320" t="s">
        <v>850</v>
      </c>
      <c r="G1" s="320" t="s">
        <v>824</v>
      </c>
      <c r="H1" s="320" t="s">
        <v>848</v>
      </c>
      <c r="I1" s="321" t="s">
        <v>866</v>
      </c>
      <c r="J1" s="320" t="s">
        <v>841</v>
      </c>
      <c r="K1" s="320" t="s">
        <v>842</v>
      </c>
      <c r="L1" s="320" t="s">
        <v>843</v>
      </c>
      <c r="M1" s="320" t="s">
        <v>844</v>
      </c>
      <c r="N1" s="320" t="s">
        <v>849</v>
      </c>
      <c r="O1" s="321" t="s">
        <v>873</v>
      </c>
      <c r="P1" s="320" t="s">
        <v>823</v>
      </c>
      <c r="R1" s="323" t="s">
        <v>866</v>
      </c>
      <c r="S1" s="323" t="s">
        <v>809</v>
      </c>
      <c r="T1" s="322" t="str">
        <f>J1</f>
        <v>Form</v>
      </c>
      <c r="U1" s="322" t="str">
        <f>K1</f>
        <v>IP Rating</v>
      </c>
      <c r="V1" s="322" t="str">
        <f>L1</f>
        <v>Colour</v>
      </c>
      <c r="W1" s="322" t="s">
        <v>869</v>
      </c>
      <c r="X1" s="322" t="str">
        <f>N1</f>
        <v>Poles / Dim</v>
      </c>
      <c r="Y1" s="322" t="str">
        <f>O1</f>
        <v>Non-Auto/
MCCB</v>
      </c>
      <c r="AC1" s="346" t="s">
        <v>1059</v>
      </c>
    </row>
    <row r="2" spans="1:30" x14ac:dyDescent="0.4">
      <c r="A2" s="319" t="str">
        <f>IF(NOT(I2="N/A"),IF(COUNTBLANK(J2:N2)=0,"VALID","INVALID"),"INVALID")</f>
        <v>VALID</v>
      </c>
      <c r="B2" s="114" t="str">
        <f>_xlfn.CONCAT("MSSB ", (ROW()-1))</f>
        <v>MSSB 1</v>
      </c>
      <c r="C2" s="302">
        <f>E2*G2</f>
        <v>1100.5</v>
      </c>
      <c r="D2" s="114">
        <f>IF(ISBLANK(F2),H2*E2,F2*E2)</f>
        <v>0</v>
      </c>
      <c r="E2" s="114">
        <v>2</v>
      </c>
      <c r="G2" s="114">
        <f>VLOOKUP(I2,'Part List'!A:G,3,FALSE) + IF(W2="MS3100", VLOOKUP(W2,'Part List'!A:G,3,FALSE), 0)</f>
        <v>550.25</v>
      </c>
      <c r="H2" s="114">
        <f>VLOOKUP(I2,'Part List'!A:G,5,FALSE) + IF(W2="MS3100", VLOOKUP(W2,'Part List'!A:G,5,FALSE), 0)</f>
        <v>0</v>
      </c>
      <c r="I2" s="114" t="str">
        <f>IF(COUNTIF(_MSSB!$E$2:$E$6,'@MSSB'!N2) = 1,INDEX(_MSSB!J:J,MATCH(1,INDEX(('@MSSB'!L2=_MSSB!H:H)*('@MSSB'!N2=_MSSB!I:I),0,1),0)),INDEX(_MSSB!M:M,MATCH(1,INDEX((K2=_MSSB!L:L)*(L2=_MSSB!H:H)*(M2=_MSSB!I:I)*(N2=_MSSB!J:J)*(O2=_MSSB!K:K),0,1),0)))</f>
        <v>EN68-O</v>
      </c>
      <c r="J2" s="114">
        <v>3</v>
      </c>
      <c r="K2" s="114" t="s">
        <v>878</v>
      </c>
      <c r="L2" s="114" t="s">
        <v>846</v>
      </c>
      <c r="M2" s="114">
        <v>250</v>
      </c>
      <c r="N2" s="114" t="s">
        <v>852</v>
      </c>
      <c r="O2" s="114" t="s">
        <v>875</v>
      </c>
      <c r="P2" s="114" t="str">
        <f>IFERROR((VLOOKUP(I2,_MSSB!J:K,2,FALSE)),"")</f>
        <v>Form 1 (Always), IP65 (Always)
Includes MS3100 (Main Switch, 3 Pole, 100 Amp)</v>
      </c>
      <c r="R2" s="286" t="str">
        <f>I2</f>
        <v>EN68-O</v>
      </c>
      <c r="S2" s="286">
        <f>E2</f>
        <v>2</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c r="Z2" s="114" t="str">
        <f>IF(COUNTIF(_MSSB!$E$2:$E$6,'@MSSB'!N2) = 1,_xlfn.CONCAT(X2, "mm Enclosure"),_xlfn.CONCAT(X2, " Pole MSSB"))</f>
        <v>600x800mm Enclosure</v>
      </c>
      <c r="AA2" s="114" t="str">
        <f>_xlfn.CONCAT(AD2," - Electrical services for ",S2, " (", VLOOKUP(S2,Backend!C:D,2,FALSE), ") ",Z2," (Form ",T2, "-", U2, " Rated)
")</f>
        <v xml:space="preserve">1 - Electrical services for 2 (two) 600x800mm Enclosure (Form 1-IP65 Rated)
</v>
      </c>
      <c r="AB2" s="114" t="str">
        <f>_xlfn.CONCAT(REPT(" ", 8),AD2,".1 - This includes supply and install of Main switch (",IF(W2="MS3100","100 Amp",_xlfn.CONCAT(W2," Amp")),_xlfn.CONCAT("), contactors circuit breakers busbar and wiring trefolyte labelling miscellaneous items testing escutcheon plate (to retain IP rating for mounting"," of lights and switches), inside powder coated enclosure.
",REPT(" ", 8),AD2,".2 - Please note: MSSB includes other components listed under each system type."))</f>
        <v xml:space="preserve">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v>
      </c>
      <c r="AC2" s="347" t="str">
        <f t="shared" ref="AC2:AC22" si="0">IF(AD2=AD1,"",_xlfn.CONCAT(AA2,AB2,"
"))</f>
        <v xml:space="preserve">1 - Electrical services for 2 (two) 600x800mm Enclosure (Form 1-IP65 Rated)
        1.1 - This includes supply and install of Main switch (100 Amp), contactors circuit breakers busbar and wiring trefolyte labelling miscellaneous items testing escutcheon plate (to retain IP rating for mounting of lights and switches), inside powder coated enclosure.
        1.2 - Please note: MSSB includes other components listed under each system type.
</v>
      </c>
      <c r="AD2" s="114">
        <f xml:space="preserve"> IF(T2&gt;0,AD1+1,AD1)</f>
        <v>1</v>
      </c>
    </row>
    <row r="3" spans="1:30" x14ac:dyDescent="0.4">
      <c r="A3" s="319" t="str">
        <f t="shared" ref="A3:A22" si="1">IF(NOT(I3="N/A"),IF(COUNTBLANK(J3:N3)=0,"VALID","INVALID"),"INVALID")</f>
        <v>VALID</v>
      </c>
      <c r="B3" s="114" t="str">
        <f t="shared" ref="B3:B22" si="2">_xlfn.CONCAT("MSSB ", (ROW()-1))</f>
        <v>MSSB 2</v>
      </c>
      <c r="C3" s="302">
        <f t="shared" ref="C3:C22" si="3">E3*G3</f>
        <v>2999997</v>
      </c>
      <c r="D3" s="114">
        <f t="shared" ref="D3:D22" si="4">IF(ISBLANK(F3),H3*E3,F3*E3)</f>
        <v>0</v>
      </c>
      <c r="E3" s="114">
        <v>3</v>
      </c>
      <c r="G3" s="114">
        <f>VLOOKUP(I3,'Part List'!A:G,3,FALSE) + IF(W3="MS3100", VLOOKUP(W3,'Part List'!A:G,3,FALSE), 0)</f>
        <v>999999</v>
      </c>
      <c r="H3" s="114">
        <f>VLOOKUP(I3,'Part List'!A:G,5,FALSE) + IF(W3="MS3100", VLOOKUP(W3,'Part List'!A:G,5,FALSE), 0)</f>
        <v>0</v>
      </c>
      <c r="I3" s="114" t="str">
        <f>IF(COUNTIF(_MSSB!$E$2:$E$6,'@MSSB'!N3) = 1,INDEX(_MSSB!J:J,MATCH(1,INDEX(('@MSSB'!L3=_MSSB!H:H)*('@MSSB'!N3=_MSSB!I:I),0,1),0)),INDEX(_MSSB!M:M,MATCH(1,INDEX((K3=_MSSB!L:L)*(L3=_MSSB!H:H)*(M3=_MSSB!I:I)*(N3=_MSSB!J:J)*(O3=_MSSB!K:K),0,1),0)))</f>
        <v>DB48-2-56-G</v>
      </c>
      <c r="J3" s="114">
        <v>2</v>
      </c>
      <c r="K3" s="114" t="s">
        <v>878</v>
      </c>
      <c r="L3" s="114" t="s">
        <v>847</v>
      </c>
      <c r="M3" s="114">
        <v>250</v>
      </c>
      <c r="N3" s="114">
        <v>48</v>
      </c>
      <c r="O3" s="114" t="s">
        <v>874</v>
      </c>
      <c r="P3" s="114" t="str">
        <f>IFERROR((VLOOKUP(I3,_MSSB!J:K,2,FALSE)),"")</f>
        <v/>
      </c>
      <c r="R3" s="286" t="str">
        <f t="shared" ref="R3:R22" si="5">I3</f>
        <v>DB48-2-56-G</v>
      </c>
      <c r="S3" s="286">
        <f t="shared" ref="S3:S22" si="6">E3</f>
        <v>3</v>
      </c>
      <c r="T3" s="286">
        <f>IF(COUNTIF(_MSSB!$E$2:$E$6,'@MSSB'!N3) = 1,1,J3)</f>
        <v>2</v>
      </c>
      <c r="U3" s="286" t="str">
        <f>IF(COUNTIF(_MSSB!$E$2:$E$6,'@MSSB'!N3) = 1,"IP65",K3)</f>
        <v>IP56</v>
      </c>
      <c r="V3" s="286" t="str">
        <f t="shared" ref="V3:V22" si="7">L3</f>
        <v>Grey</v>
      </c>
      <c r="W3" s="286">
        <f>IF(COUNTIF(_MSSB!$E$2:$E$6,'@MSSB'!N3) = 1,"MS3100",M3)</f>
        <v>250</v>
      </c>
      <c r="X3" s="286">
        <f t="shared" ref="X3:X22" si="8">N3</f>
        <v>48</v>
      </c>
      <c r="Y3" s="286" t="str">
        <f>IF(COUNTIF(_MSSB!$E$2:$E$6,'@MSSB'!N3) = 1,"N/A",O3)</f>
        <v>Non-Auto</v>
      </c>
      <c r="Z3" s="114" t="str">
        <f>IF(COUNTIF(_MSSB!$E$2:$E$6,'@MSSB'!N3) = 1,_xlfn.CONCAT(X3, "mm Enclosure"),_xlfn.CONCAT(X3, " Pole MSSB"))</f>
        <v>48 Pole MSSB</v>
      </c>
      <c r="AA3" s="114" t="str">
        <f>_xlfn.CONCAT(AD3," - Electrical services for ",S3, " (", VLOOKUP(S3,Backend!C:D,2,FALSE), ") ",Z3," (Form ",T3, "-", U3, " Rated)
")</f>
        <v xml:space="preserve">2 - Electrical services for 3 (three) 48 Pole MSSB (Form 2-IP56 Rated)
</v>
      </c>
      <c r="AB3" s="114" t="str">
        <f t="shared" ref="AB3:AB22" si="9">_xlfn.CONCAT(REPT(" ", 8),AD3,".1 - This includes supply and install of Main switch (",IF(W3="MS3100","100 Amp",_xlfn.CONCAT(W3," Amp")),_xlfn.CONCAT("), contactors circuit breakers busbar and wiring trefolyte labelling miscellaneous items testing escutcheon plate (to retain IP rating for mounting"," of lights and switches), inside powder coated enclosure.
",REPT(" ", 8),AD3,".2 - Please note: MSSB includes other components listed under each system type."))</f>
        <v xml:space="preserve">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3" s="347" t="str">
        <f t="shared" si="0"/>
        <v xml:space="preserve">2 - Electrical services for 3 (three) 48 Pole MSSB (Form 2-IP56 Rated)
        2.1 - This includes supply and install of Main switch (250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
</v>
      </c>
      <c r="AD3" s="114">
        <f xml:space="preserve"> IF(T3&gt;0,AD2+1,AD2)</f>
        <v>2</v>
      </c>
    </row>
    <row r="4" spans="1:30" x14ac:dyDescent="0.4">
      <c r="A4" s="319" t="str">
        <f t="shared" si="1"/>
        <v>INVALID</v>
      </c>
      <c r="B4" s="114" t="str">
        <f t="shared" si="2"/>
        <v>MSSB 3</v>
      </c>
      <c r="C4" s="302" t="e">
        <f t="shared" si="3"/>
        <v>#N/A</v>
      </c>
      <c r="D4" s="114" t="e">
        <f t="shared" si="4"/>
        <v>#N/A</v>
      </c>
      <c r="G4" s="114" t="e">
        <f>VLOOKUP(I4,'Part List'!A:G,3,FALSE) + IF(W4="MS3100", VLOOKUP(W4,'Part List'!A:G,3,FALSE), 0)</f>
        <v>#N/A</v>
      </c>
      <c r="H4" s="114" t="e">
        <f>VLOOKUP(I4,'Part List'!A:G,5,FALSE) + IF(W4="MS3100", VLOOKUP(W4,'Part List'!A:G,5,FALSE), 0)</f>
        <v>#N/A</v>
      </c>
      <c r="I4" s="114">
        <f>IF(COUNTIF(_MSSB!$E$2:$E$6,'@MSSB'!N4) = 1,INDEX(_MSSB!J:J,MATCH(1,INDEX(('@MSSB'!L4=_MSSB!H:H)*('@MSSB'!N4=_MSSB!I:I),0,1),0)),INDEX(_MSSB!M:M,MATCH(1,INDEX((K4=_MSSB!L:L)*(L4=_MSSB!H:H)*(M4=_MSSB!I:I)*(N4=_MSSB!J:J)*(O4=_MSSB!K:K),0,1),0)))</f>
        <v>0</v>
      </c>
      <c r="P4" s="114" t="str">
        <f>IFERROR((VLOOKUP(I4,_MSSB!J:K,2,FALSE)),"")</f>
        <v/>
      </c>
      <c r="R4" s="286">
        <f t="shared" si="5"/>
        <v>0</v>
      </c>
      <c r="S4" s="286">
        <f t="shared" si="6"/>
        <v>0</v>
      </c>
      <c r="T4" s="286">
        <f>IF(COUNTIF(_MSSB!$E$2:$E$6,'@MSSB'!N4) = 1,1,J4)</f>
        <v>0</v>
      </c>
      <c r="U4" s="286">
        <f>IF(COUNTIF(_MSSB!$E$2:$E$6,'@MSSB'!N4) = 1,"IP65",K4)</f>
        <v>0</v>
      </c>
      <c r="V4" s="286">
        <f t="shared" si="7"/>
        <v>0</v>
      </c>
      <c r="W4" s="286">
        <f>IF(COUNTIF(_MSSB!$E$2:$E$6,'@MSSB'!N4) = 1,"MS3100",M4)</f>
        <v>0</v>
      </c>
      <c r="X4" s="286">
        <f t="shared" si="8"/>
        <v>0</v>
      </c>
      <c r="Y4" s="286">
        <f>IF(COUNTIF(_MSSB!$E$2:$E$6,'@MSSB'!N4) = 1,"N/A",O4)</f>
        <v>0</v>
      </c>
      <c r="Z4" s="114" t="str">
        <f>IF(COUNTIF(_MSSB!$E$2:$E$6,'@MSSB'!N4) = 1,_xlfn.CONCAT(X4, "mm Enclosure"),_xlfn.CONCAT(X4, " Pole MSSB"))</f>
        <v>0 Pole MSSB</v>
      </c>
      <c r="AA4" s="114" t="str">
        <f>_xlfn.CONCAT(AD4," - Electrical services for ",S4, " (", VLOOKUP(S4,Backend!C:D,2,FALSE), ") ",Z4," (Form ",T4, "-", U4, " Rated)
")</f>
        <v xml:space="preserve">2 - Electrical services for 0 (Zero) 0 Pole MSSB (Form 0-0 Rated)
</v>
      </c>
      <c r="AB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4" s="347" t="str">
        <f t="shared" si="0"/>
        <v/>
      </c>
      <c r="AD4" s="114">
        <f t="shared" ref="AD4:AD22" si="10" xml:space="preserve"> IF(T4&gt;0,AD3+1,AD3)</f>
        <v>2</v>
      </c>
    </row>
    <row r="5" spans="1:30" x14ac:dyDescent="0.4">
      <c r="A5" s="319" t="str">
        <f t="shared" si="1"/>
        <v>INVALID</v>
      </c>
      <c r="B5" s="114" t="str">
        <f t="shared" si="2"/>
        <v>MSSB 4</v>
      </c>
      <c r="C5" s="302" t="e">
        <f t="shared" si="3"/>
        <v>#N/A</v>
      </c>
      <c r="D5" s="114" t="e">
        <f t="shared" si="4"/>
        <v>#N/A</v>
      </c>
      <c r="G5" s="114" t="e">
        <f>VLOOKUP(I5,'Part List'!A:G,3,FALSE) + IF(W5="MS3100", VLOOKUP(W5,'Part List'!A:G,3,FALSE), 0)</f>
        <v>#N/A</v>
      </c>
      <c r="H5" s="114" t="e">
        <f>VLOOKUP(I5,'Part List'!A:G,5,FALSE) + IF(W5="MS3100", VLOOKUP(W5,'Part List'!A:G,5,FALSE), 0)</f>
        <v>#N/A</v>
      </c>
      <c r="I5" s="114">
        <f>IF(COUNTIF(_MSSB!$E$2:$E$6,'@MSSB'!N5) = 1,INDEX(_MSSB!J:J,MATCH(1,INDEX(('@MSSB'!L5=_MSSB!H:H)*('@MSSB'!N5=_MSSB!I:I),0,1),0)),INDEX(_MSSB!M:M,MATCH(1,INDEX((K5=_MSSB!L:L)*(L5=_MSSB!H:H)*(M5=_MSSB!I:I)*(N5=_MSSB!J:J)*(O5=_MSSB!K:K),0,1),0)))</f>
        <v>0</v>
      </c>
      <c r="P5" s="114" t="str">
        <f>IFERROR((VLOOKUP(I5,_MSSB!J:K,2,FALSE)),"")</f>
        <v/>
      </c>
      <c r="R5" s="286">
        <f t="shared" si="5"/>
        <v>0</v>
      </c>
      <c r="S5" s="286">
        <f t="shared" si="6"/>
        <v>0</v>
      </c>
      <c r="T5" s="286">
        <f>IF(COUNTIF(_MSSB!$E$2:$E$6,'@MSSB'!N5) = 1,1,J5)</f>
        <v>0</v>
      </c>
      <c r="U5" s="286">
        <f>IF(COUNTIF(_MSSB!$E$2:$E$6,'@MSSB'!N5) = 1,"IP65",K5)</f>
        <v>0</v>
      </c>
      <c r="V5" s="286">
        <f t="shared" si="7"/>
        <v>0</v>
      </c>
      <c r="W5" s="286">
        <f>IF(COUNTIF(_MSSB!$E$2:$E$6,'@MSSB'!N5) = 1,"MS3100",M5)</f>
        <v>0</v>
      </c>
      <c r="X5" s="286">
        <f t="shared" si="8"/>
        <v>0</v>
      </c>
      <c r="Y5" s="286">
        <f>IF(COUNTIF(_MSSB!$E$2:$E$6,'@MSSB'!N5) = 1,"N/A",O5)</f>
        <v>0</v>
      </c>
      <c r="Z5" s="114" t="str">
        <f>IF(COUNTIF(_MSSB!$E$2:$E$6,'@MSSB'!N5) = 1,_xlfn.CONCAT(X5, "mm Enclosure"),_xlfn.CONCAT(X5, " Pole MSSB"))</f>
        <v>0 Pole MSSB</v>
      </c>
      <c r="AA5" s="114" t="str">
        <f>_xlfn.CONCAT(AD5," - Electrical services for ",S5, " (", VLOOKUP(S5,Backend!C:D,2,FALSE), ") ",Z5," (Form ",T5, "-", U5, " Rated)
")</f>
        <v xml:space="preserve">2 - Electrical services for 0 (Zero) 0 Pole MSSB (Form 0-0 Rated)
</v>
      </c>
      <c r="AB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5" s="347" t="str">
        <f t="shared" si="0"/>
        <v/>
      </c>
      <c r="AD5" s="114">
        <f t="shared" si="10"/>
        <v>2</v>
      </c>
    </row>
    <row r="6" spans="1:30" x14ac:dyDescent="0.4">
      <c r="A6" s="319" t="str">
        <f t="shared" si="1"/>
        <v>INVALID</v>
      </c>
      <c r="B6" s="114" t="str">
        <f t="shared" si="2"/>
        <v>MSSB 5</v>
      </c>
      <c r="C6" s="302" t="e">
        <f t="shared" si="3"/>
        <v>#N/A</v>
      </c>
      <c r="D6" s="114" t="e">
        <f t="shared" si="4"/>
        <v>#N/A</v>
      </c>
      <c r="G6" s="114" t="e">
        <f>VLOOKUP(I6,'Part List'!A:G,3,FALSE) + IF(W6="MS3100", VLOOKUP(W6,'Part List'!A:G,3,FALSE), 0)</f>
        <v>#N/A</v>
      </c>
      <c r="H6" s="114" t="e">
        <f>VLOOKUP(I6,'Part List'!A:G,5,FALSE) + IF(W6="MS3100", VLOOKUP(W6,'Part List'!A:G,5,FALSE), 0)</f>
        <v>#N/A</v>
      </c>
      <c r="I6" s="114">
        <f>IF(COUNTIF(_MSSB!$E$2:$E$6,'@MSSB'!N6) = 1,INDEX(_MSSB!J:J,MATCH(1,INDEX(('@MSSB'!L6=_MSSB!H:H)*('@MSSB'!N6=_MSSB!I:I),0,1),0)),INDEX(_MSSB!M:M,MATCH(1,INDEX((K6=_MSSB!L:L)*(L6=_MSSB!H:H)*(M6=_MSSB!I:I)*(N6=_MSSB!J:J)*(O6=_MSSB!K:K),0,1),0)))</f>
        <v>0</v>
      </c>
      <c r="P6" s="114" t="str">
        <f>IFERROR((VLOOKUP(I6,_MSSB!J:K,2,FALSE)),"")</f>
        <v/>
      </c>
      <c r="R6" s="286">
        <f t="shared" si="5"/>
        <v>0</v>
      </c>
      <c r="S6" s="286">
        <f t="shared" si="6"/>
        <v>0</v>
      </c>
      <c r="T6" s="286">
        <f>IF(COUNTIF(_MSSB!$E$2:$E$6,'@MSSB'!N6) = 1,1,J6)</f>
        <v>0</v>
      </c>
      <c r="U6" s="286">
        <f>IF(COUNTIF(_MSSB!$E$2:$E$6,'@MSSB'!N6) = 1,"IP65",K6)</f>
        <v>0</v>
      </c>
      <c r="V6" s="286">
        <f t="shared" si="7"/>
        <v>0</v>
      </c>
      <c r="W6" s="286">
        <f>IF(COUNTIF(_MSSB!$E$2:$E$6,'@MSSB'!N6) = 1,"MS3100",M6)</f>
        <v>0</v>
      </c>
      <c r="X6" s="286">
        <f t="shared" si="8"/>
        <v>0</v>
      </c>
      <c r="Y6" s="286">
        <f>IF(COUNTIF(_MSSB!$E$2:$E$6,'@MSSB'!N6) = 1,"N/A",O6)</f>
        <v>0</v>
      </c>
      <c r="Z6" s="114" t="str">
        <f>IF(COUNTIF(_MSSB!$E$2:$E$6,'@MSSB'!N6) = 1,_xlfn.CONCAT(X6, "mm Enclosure"),_xlfn.CONCAT(X6, " Pole MSSB"))</f>
        <v>0 Pole MSSB</v>
      </c>
      <c r="AA6" s="114" t="str">
        <f>_xlfn.CONCAT(AD6," - Electrical services for ",S6, " (", VLOOKUP(S6,Backend!C:D,2,FALSE), ") ",Z6," (Form ",T6, "-", U6, " Rated)
")</f>
        <v xml:space="preserve">2 - Electrical services for 0 (Zero) 0 Pole MSSB (Form 0-0 Rated)
</v>
      </c>
      <c r="AB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6" s="347" t="str">
        <f t="shared" si="0"/>
        <v/>
      </c>
      <c r="AD6" s="114">
        <f t="shared" si="10"/>
        <v>2</v>
      </c>
    </row>
    <row r="7" spans="1:30" x14ac:dyDescent="0.4">
      <c r="A7" s="319" t="str">
        <f t="shared" si="1"/>
        <v>INVALID</v>
      </c>
      <c r="B7" s="114" t="str">
        <f t="shared" si="2"/>
        <v>MSSB 6</v>
      </c>
      <c r="C7" s="302" t="e">
        <f t="shared" si="3"/>
        <v>#N/A</v>
      </c>
      <c r="D7" s="114" t="e">
        <f t="shared" si="4"/>
        <v>#N/A</v>
      </c>
      <c r="G7" s="114" t="e">
        <f>VLOOKUP(I7,'Part List'!A:G,3,FALSE) + IF(W7="MS3100", VLOOKUP(W7,'Part List'!A:G,3,FALSE), 0)</f>
        <v>#N/A</v>
      </c>
      <c r="H7" s="114" t="e">
        <f>VLOOKUP(I7,'Part List'!A:G,5,FALSE) + IF(W7="MS3100", VLOOKUP(W7,'Part List'!A:G,5,FALSE), 0)</f>
        <v>#N/A</v>
      </c>
      <c r="I7" s="114">
        <f>IF(COUNTIF(_MSSB!$E$2:$E$6,'@MSSB'!N7) = 1,INDEX(_MSSB!J:J,MATCH(1,INDEX(('@MSSB'!L7=_MSSB!H:H)*('@MSSB'!N7=_MSSB!I:I),0,1),0)),INDEX(_MSSB!M:M,MATCH(1,INDEX((K7=_MSSB!L:L)*(L7=_MSSB!H:H)*(M7=_MSSB!I:I)*(N7=_MSSB!J:J)*(O7=_MSSB!K:K),0,1),0)))</f>
        <v>0</v>
      </c>
      <c r="P7" s="114" t="str">
        <f>IFERROR((VLOOKUP(I7,_MSSB!J:K,2,FALSE)),"")</f>
        <v/>
      </c>
      <c r="R7" s="286">
        <f t="shared" si="5"/>
        <v>0</v>
      </c>
      <c r="S7" s="286">
        <f t="shared" si="6"/>
        <v>0</v>
      </c>
      <c r="T7" s="286">
        <f>IF(COUNTIF(_MSSB!$E$2:$E$6,'@MSSB'!N7) = 1,1,J7)</f>
        <v>0</v>
      </c>
      <c r="U7" s="286">
        <f>IF(COUNTIF(_MSSB!$E$2:$E$6,'@MSSB'!N7) = 1,"IP65",K7)</f>
        <v>0</v>
      </c>
      <c r="V7" s="286">
        <f t="shared" si="7"/>
        <v>0</v>
      </c>
      <c r="W7" s="286">
        <f>IF(COUNTIF(_MSSB!$E$2:$E$6,'@MSSB'!N7) = 1,"MS3100",M7)</f>
        <v>0</v>
      </c>
      <c r="X7" s="286">
        <f t="shared" si="8"/>
        <v>0</v>
      </c>
      <c r="Y7" s="286">
        <f>IF(COUNTIF(_MSSB!$E$2:$E$6,'@MSSB'!N7) = 1,"N/A",O7)</f>
        <v>0</v>
      </c>
      <c r="Z7" s="114" t="str">
        <f>IF(COUNTIF(_MSSB!$E$2:$E$6,'@MSSB'!N7) = 1,_xlfn.CONCAT(X7, "mm Enclosure"),_xlfn.CONCAT(X7, " Pole MSSB"))</f>
        <v>0 Pole MSSB</v>
      </c>
      <c r="AA7" s="114" t="str">
        <f>_xlfn.CONCAT(AD7," - Electrical services for ",S7, " (", VLOOKUP(S7,Backend!C:D,2,FALSE), ") ",Z7," (Form ",T7, "-", U7, " Rated)
")</f>
        <v xml:space="preserve">2 - Electrical services for 0 (Zero) 0 Pole MSSB (Form 0-0 Rated)
</v>
      </c>
      <c r="AB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7" s="347" t="str">
        <f t="shared" si="0"/>
        <v/>
      </c>
      <c r="AD7" s="114">
        <f t="shared" si="10"/>
        <v>2</v>
      </c>
    </row>
    <row r="8" spans="1:30" x14ac:dyDescent="0.4">
      <c r="A8" s="319" t="str">
        <f t="shared" si="1"/>
        <v>INVALID</v>
      </c>
      <c r="B8" s="114" t="str">
        <f t="shared" si="2"/>
        <v>MSSB 7</v>
      </c>
      <c r="C8" s="302" t="e">
        <f t="shared" si="3"/>
        <v>#N/A</v>
      </c>
      <c r="D8" s="114" t="e">
        <f t="shared" si="4"/>
        <v>#N/A</v>
      </c>
      <c r="G8" s="114" t="e">
        <f>VLOOKUP(I8,'Part List'!A:G,3,FALSE) + IF(W8="MS3100", VLOOKUP(W8,'Part List'!A:G,3,FALSE), 0)</f>
        <v>#N/A</v>
      </c>
      <c r="H8" s="114" t="e">
        <f>VLOOKUP(I8,'Part List'!A:G,5,FALSE) + IF(W8="MS3100", VLOOKUP(W8,'Part List'!A:G,5,FALSE), 0)</f>
        <v>#N/A</v>
      </c>
      <c r="I8" s="114">
        <f>IF(COUNTIF(_MSSB!$E$2:$E$6,'@MSSB'!N8) = 1,INDEX(_MSSB!J:J,MATCH(1,INDEX(('@MSSB'!L8=_MSSB!H:H)*('@MSSB'!N8=_MSSB!I:I),0,1),0)),INDEX(_MSSB!M:M,MATCH(1,INDEX((K8=_MSSB!L:L)*(L8=_MSSB!H:H)*(M8=_MSSB!I:I)*(N8=_MSSB!J:J)*(O8=_MSSB!K:K),0,1),0)))</f>
        <v>0</v>
      </c>
      <c r="P8" s="114" t="str">
        <f>IFERROR((VLOOKUP(I8,_MSSB!J:K,2,FALSE)),"")</f>
        <v/>
      </c>
      <c r="R8" s="286">
        <f t="shared" si="5"/>
        <v>0</v>
      </c>
      <c r="S8" s="286">
        <f t="shared" si="6"/>
        <v>0</v>
      </c>
      <c r="T8" s="286">
        <f>IF(COUNTIF(_MSSB!$E$2:$E$6,'@MSSB'!N8) = 1,1,J8)</f>
        <v>0</v>
      </c>
      <c r="U8" s="286">
        <f>IF(COUNTIF(_MSSB!$E$2:$E$6,'@MSSB'!N8) = 1,"IP65",K8)</f>
        <v>0</v>
      </c>
      <c r="V8" s="286">
        <f t="shared" si="7"/>
        <v>0</v>
      </c>
      <c r="W8" s="286">
        <f>IF(COUNTIF(_MSSB!$E$2:$E$6,'@MSSB'!N8) = 1,"MS3100",M8)</f>
        <v>0</v>
      </c>
      <c r="X8" s="286">
        <f t="shared" si="8"/>
        <v>0</v>
      </c>
      <c r="Y8" s="286">
        <f>IF(COUNTIF(_MSSB!$E$2:$E$6,'@MSSB'!N8) = 1,"N/A",O8)</f>
        <v>0</v>
      </c>
      <c r="Z8" s="114" t="str">
        <f>IF(COUNTIF(_MSSB!$E$2:$E$6,'@MSSB'!N8) = 1,_xlfn.CONCAT(X8, "mm Enclosure"),_xlfn.CONCAT(X8, " Pole MSSB"))</f>
        <v>0 Pole MSSB</v>
      </c>
      <c r="AA8" s="114" t="str">
        <f>_xlfn.CONCAT(AD8," - Electrical services for ",S8, " (", VLOOKUP(S8,Backend!C:D,2,FALSE), ") ",Z8," (Form ",T8, "-", U8, " Rated)
")</f>
        <v xml:space="preserve">2 - Electrical services for 0 (Zero) 0 Pole MSSB (Form 0-0 Rated)
</v>
      </c>
      <c r="AB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8" s="347" t="str">
        <f t="shared" si="0"/>
        <v/>
      </c>
      <c r="AD8" s="114">
        <f t="shared" si="10"/>
        <v>2</v>
      </c>
    </row>
    <row r="9" spans="1:30" x14ac:dyDescent="0.4">
      <c r="A9" s="319" t="str">
        <f t="shared" si="1"/>
        <v>INVALID</v>
      </c>
      <c r="B9" s="114" t="str">
        <f t="shared" si="2"/>
        <v>MSSB 8</v>
      </c>
      <c r="C9" s="302" t="e">
        <f t="shared" si="3"/>
        <v>#N/A</v>
      </c>
      <c r="D9" s="114" t="e">
        <f t="shared" si="4"/>
        <v>#N/A</v>
      </c>
      <c r="G9" s="114" t="e">
        <f>VLOOKUP(I9,'Part List'!A:G,3,FALSE) + IF(W9="MS3100", VLOOKUP(W9,'Part List'!A:G,3,FALSE), 0)</f>
        <v>#N/A</v>
      </c>
      <c r="H9" s="114" t="e">
        <f>VLOOKUP(I9,'Part List'!A:G,5,FALSE) + IF(W9="MS3100", VLOOKUP(W9,'Part List'!A:G,5,FALSE), 0)</f>
        <v>#N/A</v>
      </c>
      <c r="I9" s="114">
        <f>IF(COUNTIF(_MSSB!$E$2:$E$6,'@MSSB'!N9) = 1,INDEX(_MSSB!J:J,MATCH(1,INDEX(('@MSSB'!L9=_MSSB!H:H)*('@MSSB'!N9=_MSSB!I:I),0,1),0)),INDEX(_MSSB!M:M,MATCH(1,INDEX((K9=_MSSB!L:L)*(L9=_MSSB!H:H)*(M9=_MSSB!I:I)*(N9=_MSSB!J:J)*(O9=_MSSB!K:K),0,1),0)))</f>
        <v>0</v>
      </c>
      <c r="P9" s="114" t="str">
        <f>IFERROR((VLOOKUP(I9,_MSSB!J:K,2,FALSE)),"")</f>
        <v/>
      </c>
      <c r="R9" s="286">
        <f t="shared" si="5"/>
        <v>0</v>
      </c>
      <c r="S9" s="286">
        <f t="shared" si="6"/>
        <v>0</v>
      </c>
      <c r="T9" s="286">
        <f>IF(COUNTIF(_MSSB!$E$2:$E$6,'@MSSB'!N9) = 1,1,J9)</f>
        <v>0</v>
      </c>
      <c r="U9" s="286">
        <f>IF(COUNTIF(_MSSB!$E$2:$E$6,'@MSSB'!N9) = 1,"IP65",K9)</f>
        <v>0</v>
      </c>
      <c r="V9" s="286">
        <f t="shared" si="7"/>
        <v>0</v>
      </c>
      <c r="W9" s="286">
        <f>IF(COUNTIF(_MSSB!$E$2:$E$6,'@MSSB'!N9) = 1,"MS3100",M9)</f>
        <v>0</v>
      </c>
      <c r="X9" s="286">
        <f t="shared" si="8"/>
        <v>0</v>
      </c>
      <c r="Y9" s="286">
        <f>IF(COUNTIF(_MSSB!$E$2:$E$6,'@MSSB'!N9) = 1,"N/A",O9)</f>
        <v>0</v>
      </c>
      <c r="Z9" s="114" t="str">
        <f>IF(COUNTIF(_MSSB!$E$2:$E$6,'@MSSB'!N9) = 1,_xlfn.CONCAT(X9, "mm Enclosure"),_xlfn.CONCAT(X9, " Pole MSSB"))</f>
        <v>0 Pole MSSB</v>
      </c>
      <c r="AA9" s="114" t="str">
        <f>_xlfn.CONCAT(AD9," - Electrical services for ",S9, " (", VLOOKUP(S9,Backend!C:D,2,FALSE), ") ",Z9," (Form ",T9, "-", U9, " Rated)
")</f>
        <v xml:space="preserve">2 - Electrical services for 0 (Zero) 0 Pole MSSB (Form 0-0 Rated)
</v>
      </c>
      <c r="AB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9" s="347" t="str">
        <f t="shared" si="0"/>
        <v/>
      </c>
      <c r="AD9" s="114">
        <f t="shared" si="10"/>
        <v>2</v>
      </c>
    </row>
    <row r="10" spans="1:30" x14ac:dyDescent="0.4">
      <c r="A10" s="319" t="str">
        <f t="shared" si="1"/>
        <v>INVALID</v>
      </c>
      <c r="B10" s="114" t="str">
        <f t="shared" si="2"/>
        <v>MSSB 9</v>
      </c>
      <c r="C10" s="302" t="e">
        <f t="shared" si="3"/>
        <v>#N/A</v>
      </c>
      <c r="D10" s="114" t="e">
        <f t="shared" si="4"/>
        <v>#N/A</v>
      </c>
      <c r="G10" s="114" t="e">
        <f>VLOOKUP(I10,'Part List'!A:G,3,FALSE) + IF(W10="MS3100", VLOOKUP(W10,'Part List'!A:G,3,FALSE), 0)</f>
        <v>#N/A</v>
      </c>
      <c r="H10" s="114" t="e">
        <f>VLOOKUP(I10,'Part List'!A:G,5,FALSE) + IF(W10="MS3100", VLOOKUP(W10,'Part List'!A:G,5,FALSE), 0)</f>
        <v>#N/A</v>
      </c>
      <c r="I10" s="114">
        <f>IF(COUNTIF(_MSSB!$E$2:$E$6,'@MSSB'!N10) = 1,INDEX(_MSSB!J:J,MATCH(1,INDEX(('@MSSB'!L10=_MSSB!H:H)*('@MSSB'!N10=_MSSB!I:I),0,1),0)),INDEX(_MSSB!M:M,MATCH(1,INDEX((K10=_MSSB!L:L)*(L10=_MSSB!H:H)*(M10=_MSSB!I:I)*(N10=_MSSB!J:J)*(O10=_MSSB!K:K),0,1),0)))</f>
        <v>0</v>
      </c>
      <c r="P10" s="114" t="str">
        <f>IFERROR((VLOOKUP(I10,_MSSB!J:K,2,FALSE)),"")</f>
        <v/>
      </c>
      <c r="R10" s="286">
        <f t="shared" si="5"/>
        <v>0</v>
      </c>
      <c r="S10" s="286">
        <f t="shared" si="6"/>
        <v>0</v>
      </c>
      <c r="T10" s="286">
        <f>IF(COUNTIF(_MSSB!$E$2:$E$6,'@MSSB'!N10) = 1,1,J10)</f>
        <v>0</v>
      </c>
      <c r="U10" s="286">
        <f>IF(COUNTIF(_MSSB!$E$2:$E$6,'@MSSB'!N10) = 1,"IP65",K10)</f>
        <v>0</v>
      </c>
      <c r="V10" s="286">
        <f t="shared" si="7"/>
        <v>0</v>
      </c>
      <c r="W10" s="286">
        <f>IF(COUNTIF(_MSSB!$E$2:$E$6,'@MSSB'!N10) = 1,"MS3100",M10)</f>
        <v>0</v>
      </c>
      <c r="X10" s="286">
        <f t="shared" si="8"/>
        <v>0</v>
      </c>
      <c r="Y10" s="286">
        <f>IF(COUNTIF(_MSSB!$E$2:$E$6,'@MSSB'!N10) = 1,"N/A",O10)</f>
        <v>0</v>
      </c>
      <c r="Z10" s="114" t="str">
        <f>IF(COUNTIF(_MSSB!$E$2:$E$6,'@MSSB'!N10) = 1,_xlfn.CONCAT(X10, "mm Enclosure"),_xlfn.CONCAT(X10, " Pole MSSB"))</f>
        <v>0 Pole MSSB</v>
      </c>
      <c r="AA10" s="114" t="str">
        <f>_xlfn.CONCAT(AD10," - Electrical services for ",S10, " (", VLOOKUP(S10,Backend!C:D,2,FALSE), ") ",Z10," (Form ",T10, "-", U10, " Rated)
")</f>
        <v xml:space="preserve">2 - Electrical services for 0 (Zero) 0 Pole MSSB (Form 0-0 Rated)
</v>
      </c>
      <c r="AB1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0" s="347" t="str">
        <f t="shared" si="0"/>
        <v/>
      </c>
      <c r="AD10" s="114">
        <f t="shared" si="10"/>
        <v>2</v>
      </c>
    </row>
    <row r="11" spans="1:30" x14ac:dyDescent="0.4">
      <c r="A11" s="319" t="str">
        <f t="shared" si="1"/>
        <v>INVALID</v>
      </c>
      <c r="B11" s="114" t="str">
        <f t="shared" si="2"/>
        <v>MSSB 10</v>
      </c>
      <c r="C11" s="302" t="e">
        <f t="shared" si="3"/>
        <v>#N/A</v>
      </c>
      <c r="D11" s="114" t="e">
        <f t="shared" si="4"/>
        <v>#N/A</v>
      </c>
      <c r="G11" s="114" t="e">
        <f>VLOOKUP(I11,'Part List'!A:G,3,FALSE) + IF(W11="MS3100", VLOOKUP(W11,'Part List'!A:G,3,FALSE), 0)</f>
        <v>#N/A</v>
      </c>
      <c r="H11" s="114" t="e">
        <f>VLOOKUP(I11,'Part List'!A:G,5,FALSE) + IF(W11="MS3100", VLOOKUP(W11,'Part List'!A:G,5,FALSE), 0)</f>
        <v>#N/A</v>
      </c>
      <c r="I11" s="114">
        <f>IF(COUNTIF(_MSSB!$E$2:$E$6,'@MSSB'!N11) = 1,INDEX(_MSSB!J:J,MATCH(1,INDEX(('@MSSB'!L11=_MSSB!H:H)*('@MSSB'!N11=_MSSB!I:I),0,1),0)),INDEX(_MSSB!M:M,MATCH(1,INDEX((K11=_MSSB!L:L)*(L11=_MSSB!H:H)*(M11=_MSSB!I:I)*(N11=_MSSB!J:J)*(O11=_MSSB!K:K),0,1),0)))</f>
        <v>0</v>
      </c>
      <c r="P11" s="114" t="str">
        <f>IFERROR((VLOOKUP(I11,_MSSB!J:K,2,FALSE)),"")</f>
        <v/>
      </c>
      <c r="R11" s="286">
        <f t="shared" si="5"/>
        <v>0</v>
      </c>
      <c r="S11" s="286">
        <f t="shared" si="6"/>
        <v>0</v>
      </c>
      <c r="T11" s="286">
        <f>IF(COUNTIF(_MSSB!$E$2:$E$6,'@MSSB'!N11) = 1,1,J11)</f>
        <v>0</v>
      </c>
      <c r="U11" s="286">
        <f>IF(COUNTIF(_MSSB!$E$2:$E$6,'@MSSB'!N11) = 1,"IP65",K11)</f>
        <v>0</v>
      </c>
      <c r="V11" s="286">
        <f t="shared" si="7"/>
        <v>0</v>
      </c>
      <c r="W11" s="286">
        <f>IF(COUNTIF(_MSSB!$E$2:$E$6,'@MSSB'!N11) = 1,"MS3100",M11)</f>
        <v>0</v>
      </c>
      <c r="X11" s="286">
        <f t="shared" si="8"/>
        <v>0</v>
      </c>
      <c r="Y11" s="286">
        <f>IF(COUNTIF(_MSSB!$E$2:$E$6,'@MSSB'!N11) = 1,"N/A",O11)</f>
        <v>0</v>
      </c>
      <c r="Z11" s="114" t="str">
        <f>IF(COUNTIF(_MSSB!$E$2:$E$6,'@MSSB'!N11) = 1,_xlfn.CONCAT(X11, "mm Enclosure"),_xlfn.CONCAT(X11, " Pole MSSB"))</f>
        <v>0 Pole MSSB</v>
      </c>
      <c r="AA11" s="114" t="str">
        <f>_xlfn.CONCAT(AD11," - Electrical services for ",S11, " (", VLOOKUP(S11,Backend!C:D,2,FALSE), ") ",Z11," (Form ",T11, "-", U11, " Rated)
")</f>
        <v xml:space="preserve">2 - Electrical services for 0 (Zero) 0 Pole MSSB (Form 0-0 Rated)
</v>
      </c>
      <c r="AB1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1" s="347" t="str">
        <f t="shared" si="0"/>
        <v/>
      </c>
      <c r="AD11" s="114">
        <f t="shared" si="10"/>
        <v>2</v>
      </c>
    </row>
    <row r="12" spans="1:30" x14ac:dyDescent="0.4">
      <c r="A12" s="319" t="str">
        <f t="shared" si="1"/>
        <v>INVALID</v>
      </c>
      <c r="B12" s="114" t="str">
        <f t="shared" si="2"/>
        <v>MSSB 11</v>
      </c>
      <c r="C12" s="302" t="e">
        <f t="shared" si="3"/>
        <v>#N/A</v>
      </c>
      <c r="D12" s="114" t="e">
        <f t="shared" si="4"/>
        <v>#N/A</v>
      </c>
      <c r="G12" s="114" t="e">
        <f>VLOOKUP(I12,'Part List'!A:G,3,FALSE) + IF(W12="MS3100", VLOOKUP(W12,'Part List'!A:G,3,FALSE), 0)</f>
        <v>#N/A</v>
      </c>
      <c r="H12" s="114" t="e">
        <f>VLOOKUP(I12,'Part List'!A:G,5,FALSE) + IF(W12="MS3100", VLOOKUP(W12,'Part List'!A:G,5,FALSE), 0)</f>
        <v>#N/A</v>
      </c>
      <c r="I12" s="114">
        <f>IF(COUNTIF(_MSSB!$E$2:$E$6,'@MSSB'!N12) = 1,INDEX(_MSSB!J:J,MATCH(1,INDEX(('@MSSB'!L12=_MSSB!H:H)*('@MSSB'!N12=_MSSB!I:I),0,1),0)),INDEX(_MSSB!M:M,MATCH(1,INDEX((K12=_MSSB!L:L)*(L12=_MSSB!H:H)*(M12=_MSSB!I:I)*(N12=_MSSB!J:J)*(O12=_MSSB!K:K),0,1),0)))</f>
        <v>0</v>
      </c>
      <c r="P12" s="114" t="str">
        <f>IFERROR((VLOOKUP(I12,_MSSB!J:K,2,FALSE)),"")</f>
        <v/>
      </c>
      <c r="R12" s="286">
        <f t="shared" si="5"/>
        <v>0</v>
      </c>
      <c r="S12" s="286">
        <f t="shared" si="6"/>
        <v>0</v>
      </c>
      <c r="T12" s="286">
        <f>IF(COUNTIF(_MSSB!$E$2:$E$6,'@MSSB'!N12) = 1,1,J12)</f>
        <v>0</v>
      </c>
      <c r="U12" s="286">
        <f>IF(COUNTIF(_MSSB!$E$2:$E$6,'@MSSB'!N12) = 1,"IP65",K12)</f>
        <v>0</v>
      </c>
      <c r="V12" s="286">
        <f t="shared" si="7"/>
        <v>0</v>
      </c>
      <c r="W12" s="286">
        <f>IF(COUNTIF(_MSSB!$E$2:$E$6,'@MSSB'!N12) = 1,"MS3100",M12)</f>
        <v>0</v>
      </c>
      <c r="X12" s="286">
        <f t="shared" si="8"/>
        <v>0</v>
      </c>
      <c r="Y12" s="286">
        <f>IF(COUNTIF(_MSSB!$E$2:$E$6,'@MSSB'!N12) = 1,"N/A",O12)</f>
        <v>0</v>
      </c>
      <c r="Z12" s="114" t="str">
        <f>IF(COUNTIF(_MSSB!$E$2:$E$6,'@MSSB'!N12) = 1,_xlfn.CONCAT(X12, "mm Enclosure"),_xlfn.CONCAT(X12, " Pole MSSB"))</f>
        <v>0 Pole MSSB</v>
      </c>
      <c r="AA12" s="114" t="str">
        <f>_xlfn.CONCAT(AD12," - Electrical services for ",S12, " (", VLOOKUP(S12,Backend!C:D,2,FALSE), ") ",Z12," (Form ",T12, "-", U12, " Rated)
")</f>
        <v xml:space="preserve">2 - Electrical services for 0 (Zero) 0 Pole MSSB (Form 0-0 Rated)
</v>
      </c>
      <c r="AB1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2" s="347" t="str">
        <f t="shared" si="0"/>
        <v/>
      </c>
      <c r="AD12" s="114">
        <f t="shared" si="10"/>
        <v>2</v>
      </c>
    </row>
    <row r="13" spans="1:30" x14ac:dyDescent="0.4">
      <c r="A13" s="319" t="str">
        <f t="shared" si="1"/>
        <v>INVALID</v>
      </c>
      <c r="B13" s="114" t="str">
        <f t="shared" si="2"/>
        <v>MSSB 12</v>
      </c>
      <c r="C13" s="302" t="e">
        <f t="shared" si="3"/>
        <v>#N/A</v>
      </c>
      <c r="D13" s="114" t="e">
        <f t="shared" si="4"/>
        <v>#N/A</v>
      </c>
      <c r="G13" s="114" t="e">
        <f>VLOOKUP(I13,'Part List'!A:G,3,FALSE) + IF(W13="MS3100", VLOOKUP(W13,'Part List'!A:G,3,FALSE), 0)</f>
        <v>#N/A</v>
      </c>
      <c r="H13" s="114" t="e">
        <f>VLOOKUP(I13,'Part List'!A:G,5,FALSE) + IF(W13="MS3100", VLOOKUP(W13,'Part List'!A:G,5,FALSE), 0)</f>
        <v>#N/A</v>
      </c>
      <c r="I13" s="114">
        <f>IF(COUNTIF(_MSSB!$E$2:$E$6,'@MSSB'!N13) = 1,INDEX(_MSSB!J:J,MATCH(1,INDEX(('@MSSB'!L13=_MSSB!H:H)*('@MSSB'!N13=_MSSB!I:I),0,1),0)),INDEX(_MSSB!M:M,MATCH(1,INDEX((K13=_MSSB!L:L)*(L13=_MSSB!H:H)*(M13=_MSSB!I:I)*(N13=_MSSB!J:J)*(O13=_MSSB!K:K),0,1),0)))</f>
        <v>0</v>
      </c>
      <c r="P13" s="114" t="str">
        <f>IFERROR((VLOOKUP(I13,_MSSB!J:K,2,FALSE)),"")</f>
        <v/>
      </c>
      <c r="R13" s="286">
        <f t="shared" si="5"/>
        <v>0</v>
      </c>
      <c r="S13" s="286">
        <f t="shared" si="6"/>
        <v>0</v>
      </c>
      <c r="T13" s="286">
        <f>IF(COUNTIF(_MSSB!$E$2:$E$6,'@MSSB'!N13) = 1,1,J13)</f>
        <v>0</v>
      </c>
      <c r="U13" s="286">
        <f>IF(COUNTIF(_MSSB!$E$2:$E$6,'@MSSB'!N13) = 1,"IP65",K13)</f>
        <v>0</v>
      </c>
      <c r="V13" s="286">
        <f t="shared" si="7"/>
        <v>0</v>
      </c>
      <c r="W13" s="286">
        <f>IF(COUNTIF(_MSSB!$E$2:$E$6,'@MSSB'!N13) = 1,"MS3100",M13)</f>
        <v>0</v>
      </c>
      <c r="X13" s="286">
        <f t="shared" si="8"/>
        <v>0</v>
      </c>
      <c r="Y13" s="286">
        <f>IF(COUNTIF(_MSSB!$E$2:$E$6,'@MSSB'!N13) = 1,"N/A",O13)</f>
        <v>0</v>
      </c>
      <c r="Z13" s="114" t="str">
        <f>IF(COUNTIF(_MSSB!$E$2:$E$6,'@MSSB'!N13) = 1,_xlfn.CONCAT(X13, "mm Enclosure"),_xlfn.CONCAT(X13, " Pole MSSB"))</f>
        <v>0 Pole MSSB</v>
      </c>
      <c r="AA13" s="114" t="str">
        <f>_xlfn.CONCAT(AD13," - Electrical services for ",S13, " (", VLOOKUP(S13,Backend!C:D,2,FALSE), ") ",Z13," (Form ",T13, "-", U13, " Rated)
")</f>
        <v xml:space="preserve">2 - Electrical services for 0 (Zero) 0 Pole MSSB (Form 0-0 Rated)
</v>
      </c>
      <c r="AB13"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3" s="347" t="str">
        <f t="shared" si="0"/>
        <v/>
      </c>
      <c r="AD13" s="114">
        <f t="shared" si="10"/>
        <v>2</v>
      </c>
    </row>
    <row r="14" spans="1:30" x14ac:dyDescent="0.4">
      <c r="A14" s="319" t="str">
        <f t="shared" si="1"/>
        <v>INVALID</v>
      </c>
      <c r="B14" s="114" t="str">
        <f t="shared" si="2"/>
        <v>MSSB 13</v>
      </c>
      <c r="C14" s="302" t="e">
        <f t="shared" si="3"/>
        <v>#N/A</v>
      </c>
      <c r="D14" s="114" t="e">
        <f t="shared" si="4"/>
        <v>#N/A</v>
      </c>
      <c r="G14" s="114" t="e">
        <f>VLOOKUP(I14,'Part List'!A:G,3,FALSE) + IF(W14="MS3100", VLOOKUP(W14,'Part List'!A:G,3,FALSE), 0)</f>
        <v>#N/A</v>
      </c>
      <c r="H14" s="114" t="e">
        <f>VLOOKUP(I14,'Part List'!A:G,5,FALSE) + IF(W14="MS3100", VLOOKUP(W14,'Part List'!A:G,5,FALSE), 0)</f>
        <v>#N/A</v>
      </c>
      <c r="I14" s="114">
        <f>IF(COUNTIF(_MSSB!$E$2:$E$6,'@MSSB'!N14) = 1,INDEX(_MSSB!J:J,MATCH(1,INDEX(('@MSSB'!L14=_MSSB!H:H)*('@MSSB'!N14=_MSSB!I:I),0,1),0)),INDEX(_MSSB!M:M,MATCH(1,INDEX((K14=_MSSB!L:L)*(L14=_MSSB!H:H)*(M14=_MSSB!I:I)*(N14=_MSSB!J:J)*(O14=_MSSB!K:K),0,1),0)))</f>
        <v>0</v>
      </c>
      <c r="P14" s="114" t="str">
        <f>IFERROR((VLOOKUP(I14,_MSSB!J:K,2,FALSE)),"")</f>
        <v/>
      </c>
      <c r="R14" s="286">
        <f t="shared" si="5"/>
        <v>0</v>
      </c>
      <c r="S14" s="286">
        <f t="shared" si="6"/>
        <v>0</v>
      </c>
      <c r="T14" s="286">
        <f>IF(COUNTIF(_MSSB!$E$2:$E$6,'@MSSB'!N14) = 1,1,J14)</f>
        <v>0</v>
      </c>
      <c r="U14" s="286">
        <f>IF(COUNTIF(_MSSB!$E$2:$E$6,'@MSSB'!N14) = 1,"IP65",K14)</f>
        <v>0</v>
      </c>
      <c r="V14" s="286">
        <f t="shared" si="7"/>
        <v>0</v>
      </c>
      <c r="W14" s="286">
        <f>IF(COUNTIF(_MSSB!$E$2:$E$6,'@MSSB'!N14) = 1,"MS3100",M14)</f>
        <v>0</v>
      </c>
      <c r="X14" s="286">
        <f t="shared" si="8"/>
        <v>0</v>
      </c>
      <c r="Y14" s="286">
        <f>IF(COUNTIF(_MSSB!$E$2:$E$6,'@MSSB'!N14) = 1,"N/A",O14)</f>
        <v>0</v>
      </c>
      <c r="Z14" s="114" t="str">
        <f>IF(COUNTIF(_MSSB!$E$2:$E$6,'@MSSB'!N14) = 1,_xlfn.CONCAT(X14, "mm Enclosure"),_xlfn.CONCAT(X14, " Pole MSSB"))</f>
        <v>0 Pole MSSB</v>
      </c>
      <c r="AA14" s="114" t="str">
        <f>_xlfn.CONCAT(AD14," - Electrical services for ",S14, " (", VLOOKUP(S14,Backend!C:D,2,FALSE), ") ",Z14," (Form ",T14, "-", U14, " Rated)
")</f>
        <v xml:space="preserve">2 - Electrical services for 0 (Zero) 0 Pole MSSB (Form 0-0 Rated)
</v>
      </c>
      <c r="AB14"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4" s="347" t="str">
        <f t="shared" si="0"/>
        <v/>
      </c>
      <c r="AD14" s="114">
        <f t="shared" si="10"/>
        <v>2</v>
      </c>
    </row>
    <row r="15" spans="1:30" x14ac:dyDescent="0.4">
      <c r="A15" s="319" t="str">
        <f t="shared" si="1"/>
        <v>INVALID</v>
      </c>
      <c r="B15" s="114" t="str">
        <f t="shared" si="2"/>
        <v>MSSB 14</v>
      </c>
      <c r="C15" s="302" t="e">
        <f t="shared" si="3"/>
        <v>#N/A</v>
      </c>
      <c r="D15" s="114" t="e">
        <f t="shared" si="4"/>
        <v>#N/A</v>
      </c>
      <c r="G15" s="114" t="e">
        <f>VLOOKUP(I15,'Part List'!A:G,3,FALSE) + IF(W15="MS3100", VLOOKUP(W15,'Part List'!A:G,3,FALSE), 0)</f>
        <v>#N/A</v>
      </c>
      <c r="H15" s="114" t="e">
        <f>VLOOKUP(I15,'Part List'!A:G,5,FALSE) + IF(W15="MS3100", VLOOKUP(W15,'Part List'!A:G,5,FALSE), 0)</f>
        <v>#N/A</v>
      </c>
      <c r="I15" s="114">
        <f>IF(COUNTIF(_MSSB!$E$2:$E$6,'@MSSB'!N15) = 1,INDEX(_MSSB!J:J,MATCH(1,INDEX(('@MSSB'!L15=_MSSB!H:H)*('@MSSB'!N15=_MSSB!I:I),0,1),0)),INDEX(_MSSB!M:M,MATCH(1,INDEX((K15=_MSSB!L:L)*(L15=_MSSB!H:H)*(M15=_MSSB!I:I)*(N15=_MSSB!J:J)*(O15=_MSSB!K:K),0,1),0)))</f>
        <v>0</v>
      </c>
      <c r="P15" s="114" t="str">
        <f>IFERROR((VLOOKUP(I15,_MSSB!J:K,2,FALSE)),"")</f>
        <v/>
      </c>
      <c r="R15" s="286">
        <f t="shared" si="5"/>
        <v>0</v>
      </c>
      <c r="S15" s="286">
        <f t="shared" si="6"/>
        <v>0</v>
      </c>
      <c r="T15" s="286">
        <f>IF(COUNTIF(_MSSB!$E$2:$E$6,'@MSSB'!N15) = 1,1,J15)</f>
        <v>0</v>
      </c>
      <c r="U15" s="286">
        <f>IF(COUNTIF(_MSSB!$E$2:$E$6,'@MSSB'!N15) = 1,"IP65",K15)</f>
        <v>0</v>
      </c>
      <c r="V15" s="286">
        <f t="shared" si="7"/>
        <v>0</v>
      </c>
      <c r="W15" s="286">
        <f>IF(COUNTIF(_MSSB!$E$2:$E$6,'@MSSB'!N15) = 1,"MS3100",M15)</f>
        <v>0</v>
      </c>
      <c r="X15" s="286">
        <f t="shared" si="8"/>
        <v>0</v>
      </c>
      <c r="Y15" s="286">
        <f>IF(COUNTIF(_MSSB!$E$2:$E$6,'@MSSB'!N15) = 1,"N/A",O15)</f>
        <v>0</v>
      </c>
      <c r="Z15" s="114" t="str">
        <f>IF(COUNTIF(_MSSB!$E$2:$E$6,'@MSSB'!N15) = 1,_xlfn.CONCAT(X15, "mm Enclosure"),_xlfn.CONCAT(X15, " Pole MSSB"))</f>
        <v>0 Pole MSSB</v>
      </c>
      <c r="AA15" s="114" t="str">
        <f>_xlfn.CONCAT(AD15," - Electrical services for ",S15, " (", VLOOKUP(S15,Backend!C:D,2,FALSE), ") ",Z15," (Form ",T15, "-", U15, " Rated)
")</f>
        <v xml:space="preserve">2 - Electrical services for 0 (Zero) 0 Pole MSSB (Form 0-0 Rated)
</v>
      </c>
      <c r="AB15"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5" s="347" t="str">
        <f t="shared" si="0"/>
        <v/>
      </c>
      <c r="AD15" s="114">
        <f t="shared" si="10"/>
        <v>2</v>
      </c>
    </row>
    <row r="16" spans="1:30" x14ac:dyDescent="0.4">
      <c r="A16" s="319" t="str">
        <f t="shared" si="1"/>
        <v>INVALID</v>
      </c>
      <c r="B16" s="114" t="str">
        <f t="shared" si="2"/>
        <v>MSSB 15</v>
      </c>
      <c r="C16" s="302" t="e">
        <f t="shared" si="3"/>
        <v>#N/A</v>
      </c>
      <c r="D16" s="114" t="e">
        <f t="shared" si="4"/>
        <v>#N/A</v>
      </c>
      <c r="G16" s="114" t="e">
        <f>VLOOKUP(I16,'Part List'!A:G,3,FALSE) + IF(W16="MS3100", VLOOKUP(W16,'Part List'!A:G,3,FALSE), 0)</f>
        <v>#N/A</v>
      </c>
      <c r="H16" s="114" t="e">
        <f>VLOOKUP(I16,'Part List'!A:G,5,FALSE) + IF(W16="MS3100", VLOOKUP(W16,'Part List'!A:G,5,FALSE), 0)</f>
        <v>#N/A</v>
      </c>
      <c r="I16" s="114">
        <f>IF(COUNTIF(_MSSB!$E$2:$E$6,'@MSSB'!N16) = 1,INDEX(_MSSB!J:J,MATCH(1,INDEX(('@MSSB'!L16=_MSSB!H:H)*('@MSSB'!N16=_MSSB!I:I),0,1),0)),INDEX(_MSSB!M:M,MATCH(1,INDEX((K16=_MSSB!L:L)*(L16=_MSSB!H:H)*(M16=_MSSB!I:I)*(N16=_MSSB!J:J)*(O16=_MSSB!K:K),0,1),0)))</f>
        <v>0</v>
      </c>
      <c r="P16" s="114" t="str">
        <f>IFERROR((VLOOKUP(I16,_MSSB!J:K,2,FALSE)),"")</f>
        <v/>
      </c>
      <c r="R16" s="286">
        <f t="shared" si="5"/>
        <v>0</v>
      </c>
      <c r="S16" s="286">
        <f t="shared" si="6"/>
        <v>0</v>
      </c>
      <c r="T16" s="286">
        <f>IF(COUNTIF(_MSSB!$E$2:$E$6,'@MSSB'!N16) = 1,1,J16)</f>
        <v>0</v>
      </c>
      <c r="U16" s="286">
        <f>IF(COUNTIF(_MSSB!$E$2:$E$6,'@MSSB'!N16) = 1,"IP65",K16)</f>
        <v>0</v>
      </c>
      <c r="V16" s="286">
        <f t="shared" si="7"/>
        <v>0</v>
      </c>
      <c r="W16" s="286">
        <f>IF(COUNTIF(_MSSB!$E$2:$E$6,'@MSSB'!N16) = 1,"MS3100",M16)</f>
        <v>0</v>
      </c>
      <c r="X16" s="286">
        <f t="shared" si="8"/>
        <v>0</v>
      </c>
      <c r="Y16" s="286">
        <f>IF(COUNTIF(_MSSB!$E$2:$E$6,'@MSSB'!N16) = 1,"N/A",O16)</f>
        <v>0</v>
      </c>
      <c r="Z16" s="114" t="str">
        <f>IF(COUNTIF(_MSSB!$E$2:$E$6,'@MSSB'!N16) = 1,_xlfn.CONCAT(X16, "mm Enclosure"),_xlfn.CONCAT(X16, " Pole MSSB"))</f>
        <v>0 Pole MSSB</v>
      </c>
      <c r="AA16" s="114" t="str">
        <f>_xlfn.CONCAT(AD16," - Electrical services for ",S16, " (", VLOOKUP(S16,Backend!C:D,2,FALSE), ") ",Z16," (Form ",T16, "-", U16, " Rated)
")</f>
        <v xml:space="preserve">2 - Electrical services for 0 (Zero) 0 Pole MSSB (Form 0-0 Rated)
</v>
      </c>
      <c r="AB16"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6" s="347" t="str">
        <f t="shared" si="0"/>
        <v/>
      </c>
      <c r="AD16" s="114">
        <f t="shared" si="10"/>
        <v>2</v>
      </c>
    </row>
    <row r="17" spans="1:30" x14ac:dyDescent="0.4">
      <c r="A17" s="319" t="str">
        <f t="shared" si="1"/>
        <v>INVALID</v>
      </c>
      <c r="B17" s="114" t="str">
        <f t="shared" si="2"/>
        <v>MSSB 16</v>
      </c>
      <c r="C17" s="302" t="e">
        <f t="shared" si="3"/>
        <v>#N/A</v>
      </c>
      <c r="D17" s="114" t="e">
        <f t="shared" si="4"/>
        <v>#N/A</v>
      </c>
      <c r="G17" s="114" t="e">
        <f>VLOOKUP(I17,'Part List'!A:G,3,FALSE) + IF(W17="MS3100", VLOOKUP(W17,'Part List'!A:G,3,FALSE), 0)</f>
        <v>#N/A</v>
      </c>
      <c r="H17" s="114" t="e">
        <f>VLOOKUP(I17,'Part List'!A:G,5,FALSE) + IF(W17="MS3100", VLOOKUP(W17,'Part List'!A:G,5,FALSE), 0)</f>
        <v>#N/A</v>
      </c>
      <c r="I17" s="114">
        <f>IF(COUNTIF(_MSSB!$E$2:$E$6,'@MSSB'!N17) = 1,INDEX(_MSSB!J:J,MATCH(1,INDEX(('@MSSB'!L17=_MSSB!H:H)*('@MSSB'!N17=_MSSB!I:I),0,1),0)),INDEX(_MSSB!M:M,MATCH(1,INDEX((K17=_MSSB!L:L)*(L17=_MSSB!H:H)*(M17=_MSSB!I:I)*(N17=_MSSB!J:J)*(O17=_MSSB!K:K),0,1),0)))</f>
        <v>0</v>
      </c>
      <c r="P17" s="114" t="str">
        <f>IFERROR((VLOOKUP(I17,_MSSB!J:K,2,FALSE)),"")</f>
        <v/>
      </c>
      <c r="R17" s="286">
        <f t="shared" si="5"/>
        <v>0</v>
      </c>
      <c r="S17" s="286">
        <f t="shared" si="6"/>
        <v>0</v>
      </c>
      <c r="T17" s="286">
        <f>IF(COUNTIF(_MSSB!$E$2:$E$6,'@MSSB'!N17) = 1,1,J17)</f>
        <v>0</v>
      </c>
      <c r="U17" s="286">
        <f>IF(COUNTIF(_MSSB!$E$2:$E$6,'@MSSB'!N17) = 1,"IP65",K17)</f>
        <v>0</v>
      </c>
      <c r="V17" s="286">
        <f t="shared" si="7"/>
        <v>0</v>
      </c>
      <c r="W17" s="286">
        <f>IF(COUNTIF(_MSSB!$E$2:$E$6,'@MSSB'!N17) = 1,"MS3100",M17)</f>
        <v>0</v>
      </c>
      <c r="X17" s="286">
        <f t="shared" si="8"/>
        <v>0</v>
      </c>
      <c r="Y17" s="286">
        <f>IF(COUNTIF(_MSSB!$E$2:$E$6,'@MSSB'!N17) = 1,"N/A",O17)</f>
        <v>0</v>
      </c>
      <c r="Z17" s="114" t="str">
        <f>IF(COUNTIF(_MSSB!$E$2:$E$6,'@MSSB'!N17) = 1,_xlfn.CONCAT(X17, "mm Enclosure"),_xlfn.CONCAT(X17, " Pole MSSB"))</f>
        <v>0 Pole MSSB</v>
      </c>
      <c r="AA17" s="114" t="str">
        <f>_xlfn.CONCAT(AD17," - Electrical services for ",S17, " (", VLOOKUP(S17,Backend!C:D,2,FALSE), ") ",Z17," (Form ",T17, "-", U17, " Rated)
")</f>
        <v xml:space="preserve">2 - Electrical services for 0 (Zero) 0 Pole MSSB (Form 0-0 Rated)
</v>
      </c>
      <c r="AB17"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7" s="347" t="str">
        <f t="shared" si="0"/>
        <v/>
      </c>
      <c r="AD17" s="114">
        <f t="shared" si="10"/>
        <v>2</v>
      </c>
    </row>
    <row r="18" spans="1:30" x14ac:dyDescent="0.4">
      <c r="A18" s="319" t="str">
        <f t="shared" si="1"/>
        <v>INVALID</v>
      </c>
      <c r="B18" s="114" t="str">
        <f t="shared" si="2"/>
        <v>MSSB 17</v>
      </c>
      <c r="C18" s="302" t="e">
        <f t="shared" si="3"/>
        <v>#N/A</v>
      </c>
      <c r="D18" s="114" t="e">
        <f t="shared" si="4"/>
        <v>#N/A</v>
      </c>
      <c r="G18" s="114" t="e">
        <f>VLOOKUP(I18,'Part List'!A:G,3,FALSE) + IF(W18="MS3100", VLOOKUP(W18,'Part List'!A:G,3,FALSE), 0)</f>
        <v>#N/A</v>
      </c>
      <c r="H18" s="114" t="e">
        <f>VLOOKUP(I18,'Part List'!A:G,5,FALSE) + IF(W18="MS3100", VLOOKUP(W18,'Part List'!A:G,5,FALSE), 0)</f>
        <v>#N/A</v>
      </c>
      <c r="I18" s="114">
        <f>IF(COUNTIF(_MSSB!$E$2:$E$6,'@MSSB'!N18) = 1,INDEX(_MSSB!J:J,MATCH(1,INDEX(('@MSSB'!L18=_MSSB!H:H)*('@MSSB'!N18=_MSSB!I:I),0,1),0)),INDEX(_MSSB!M:M,MATCH(1,INDEX((K18=_MSSB!L:L)*(L18=_MSSB!H:H)*(M18=_MSSB!I:I)*(N18=_MSSB!J:J)*(O18=_MSSB!K:K),0,1),0)))</f>
        <v>0</v>
      </c>
      <c r="P18" s="114" t="str">
        <f>IFERROR((VLOOKUP(I18,_MSSB!J:K,2,FALSE)),"")</f>
        <v/>
      </c>
      <c r="R18" s="286">
        <f t="shared" si="5"/>
        <v>0</v>
      </c>
      <c r="S18" s="286">
        <f t="shared" si="6"/>
        <v>0</v>
      </c>
      <c r="T18" s="286">
        <f>IF(COUNTIF(_MSSB!$E$2:$E$6,'@MSSB'!N18) = 1,1,J18)</f>
        <v>0</v>
      </c>
      <c r="U18" s="286">
        <f>IF(COUNTIF(_MSSB!$E$2:$E$6,'@MSSB'!N18) = 1,"IP65",K18)</f>
        <v>0</v>
      </c>
      <c r="V18" s="286">
        <f t="shared" si="7"/>
        <v>0</v>
      </c>
      <c r="W18" s="286">
        <f>IF(COUNTIF(_MSSB!$E$2:$E$6,'@MSSB'!N18) = 1,"MS3100",M18)</f>
        <v>0</v>
      </c>
      <c r="X18" s="286">
        <f t="shared" si="8"/>
        <v>0</v>
      </c>
      <c r="Y18" s="286">
        <f>IF(COUNTIF(_MSSB!$E$2:$E$6,'@MSSB'!N18) = 1,"N/A",O18)</f>
        <v>0</v>
      </c>
      <c r="Z18" s="114" t="str">
        <f>IF(COUNTIF(_MSSB!$E$2:$E$6,'@MSSB'!N18) = 1,_xlfn.CONCAT(X18, "mm Enclosure"),_xlfn.CONCAT(X18, " Pole MSSB"))</f>
        <v>0 Pole MSSB</v>
      </c>
      <c r="AA18" s="114" t="str">
        <f>_xlfn.CONCAT(AD18," - Electrical services for ",S18, " (", VLOOKUP(S18,Backend!C:D,2,FALSE), ") ",Z18," (Form ",T18, "-", U18, " Rated)
")</f>
        <v xml:space="preserve">2 - Electrical services for 0 (Zero) 0 Pole MSSB (Form 0-0 Rated)
</v>
      </c>
      <c r="AB18"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8" s="347" t="str">
        <f t="shared" si="0"/>
        <v/>
      </c>
      <c r="AD18" s="114">
        <f t="shared" si="10"/>
        <v>2</v>
      </c>
    </row>
    <row r="19" spans="1:30" x14ac:dyDescent="0.4">
      <c r="A19" s="319" t="str">
        <f t="shared" si="1"/>
        <v>INVALID</v>
      </c>
      <c r="B19" s="114" t="str">
        <f t="shared" si="2"/>
        <v>MSSB 18</v>
      </c>
      <c r="C19" s="302" t="e">
        <f t="shared" si="3"/>
        <v>#N/A</v>
      </c>
      <c r="D19" s="114" t="e">
        <f t="shared" si="4"/>
        <v>#N/A</v>
      </c>
      <c r="G19" s="114" t="e">
        <f>VLOOKUP(I19,'Part List'!A:G,3,FALSE) + IF(W19="MS3100", VLOOKUP(W19,'Part List'!A:G,3,FALSE), 0)</f>
        <v>#N/A</v>
      </c>
      <c r="H19" s="114" t="e">
        <f>VLOOKUP(I19,'Part List'!A:G,5,FALSE) + IF(W19="MS3100", VLOOKUP(W19,'Part List'!A:G,5,FALSE), 0)</f>
        <v>#N/A</v>
      </c>
      <c r="I19" s="114">
        <f>IF(COUNTIF(_MSSB!$E$2:$E$6,'@MSSB'!N19) = 1,INDEX(_MSSB!J:J,MATCH(1,INDEX(('@MSSB'!L19=_MSSB!H:H)*('@MSSB'!N19=_MSSB!I:I),0,1),0)),INDEX(_MSSB!M:M,MATCH(1,INDEX((K19=_MSSB!L:L)*(L19=_MSSB!H:H)*(M19=_MSSB!I:I)*(N19=_MSSB!J:J)*(O19=_MSSB!K:K),0,1),0)))</f>
        <v>0</v>
      </c>
      <c r="P19" s="114" t="str">
        <f>IFERROR((VLOOKUP(I19,_MSSB!J:K,2,FALSE)),"")</f>
        <v/>
      </c>
      <c r="R19" s="286">
        <f t="shared" si="5"/>
        <v>0</v>
      </c>
      <c r="S19" s="286">
        <f t="shared" si="6"/>
        <v>0</v>
      </c>
      <c r="T19" s="286">
        <f>IF(COUNTIF(_MSSB!$E$2:$E$6,'@MSSB'!N19) = 1,1,J19)</f>
        <v>0</v>
      </c>
      <c r="U19" s="286">
        <f>IF(COUNTIF(_MSSB!$E$2:$E$6,'@MSSB'!N19) = 1,"IP65",K19)</f>
        <v>0</v>
      </c>
      <c r="V19" s="286">
        <f t="shared" si="7"/>
        <v>0</v>
      </c>
      <c r="W19" s="286">
        <f>IF(COUNTIF(_MSSB!$E$2:$E$6,'@MSSB'!N19) = 1,"MS3100",M19)</f>
        <v>0</v>
      </c>
      <c r="X19" s="286">
        <f t="shared" si="8"/>
        <v>0</v>
      </c>
      <c r="Y19" s="286">
        <f>IF(COUNTIF(_MSSB!$E$2:$E$6,'@MSSB'!N19) = 1,"N/A",O19)</f>
        <v>0</v>
      </c>
      <c r="Z19" s="114" t="str">
        <f>IF(COUNTIF(_MSSB!$E$2:$E$6,'@MSSB'!N19) = 1,_xlfn.CONCAT(X19, "mm Enclosure"),_xlfn.CONCAT(X19, " Pole MSSB"))</f>
        <v>0 Pole MSSB</v>
      </c>
      <c r="AA19" s="114" t="str">
        <f>_xlfn.CONCAT(AD19," - Electrical services for ",S19, " (", VLOOKUP(S19,Backend!C:D,2,FALSE), ") ",Z19," (Form ",T19, "-", U19, " Rated)
")</f>
        <v xml:space="preserve">2 - Electrical services for 0 (Zero) 0 Pole MSSB (Form 0-0 Rated)
</v>
      </c>
      <c r="AB19"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19" s="347" t="str">
        <f t="shared" si="0"/>
        <v/>
      </c>
      <c r="AD19" s="114">
        <f t="shared" si="10"/>
        <v>2</v>
      </c>
    </row>
    <row r="20" spans="1:30" x14ac:dyDescent="0.4">
      <c r="A20" s="319" t="str">
        <f t="shared" si="1"/>
        <v>INVALID</v>
      </c>
      <c r="B20" s="114" t="str">
        <f t="shared" si="2"/>
        <v>MSSB 19</v>
      </c>
      <c r="C20" s="302" t="e">
        <f t="shared" si="3"/>
        <v>#N/A</v>
      </c>
      <c r="D20" s="114" t="e">
        <f t="shared" si="4"/>
        <v>#N/A</v>
      </c>
      <c r="G20" s="114" t="e">
        <f>VLOOKUP(I20,'Part List'!A:G,3,FALSE) + IF(W20="MS3100", VLOOKUP(W20,'Part List'!A:G,3,FALSE), 0)</f>
        <v>#N/A</v>
      </c>
      <c r="H20" s="114" t="e">
        <f>VLOOKUP(I20,'Part List'!A:G,5,FALSE) + IF(W20="MS3100", VLOOKUP(W20,'Part List'!A:G,5,FALSE), 0)</f>
        <v>#N/A</v>
      </c>
      <c r="I20" s="114">
        <f>IF(COUNTIF(_MSSB!$E$2:$E$6,'@MSSB'!N20) = 1,INDEX(_MSSB!J:J,MATCH(1,INDEX(('@MSSB'!L20=_MSSB!H:H)*('@MSSB'!N20=_MSSB!I:I),0,1),0)),INDEX(_MSSB!M:M,MATCH(1,INDEX((K20=_MSSB!L:L)*(L20=_MSSB!H:H)*(M20=_MSSB!I:I)*(N20=_MSSB!J:J)*(O20=_MSSB!K:K),0,1),0)))</f>
        <v>0</v>
      </c>
      <c r="P20" s="114" t="str">
        <f>IFERROR((VLOOKUP(I20,_MSSB!J:K,2,FALSE)),"")</f>
        <v/>
      </c>
      <c r="R20" s="286">
        <f t="shared" si="5"/>
        <v>0</v>
      </c>
      <c r="S20" s="286">
        <f t="shared" si="6"/>
        <v>0</v>
      </c>
      <c r="T20" s="286">
        <f>IF(COUNTIF(_MSSB!$E$2:$E$6,'@MSSB'!N20) = 1,1,J20)</f>
        <v>0</v>
      </c>
      <c r="U20" s="286">
        <f>IF(COUNTIF(_MSSB!$E$2:$E$6,'@MSSB'!N20) = 1,"IP65",K20)</f>
        <v>0</v>
      </c>
      <c r="V20" s="286">
        <f t="shared" si="7"/>
        <v>0</v>
      </c>
      <c r="W20" s="286">
        <f>IF(COUNTIF(_MSSB!$E$2:$E$6,'@MSSB'!N20) = 1,"MS3100",M20)</f>
        <v>0</v>
      </c>
      <c r="X20" s="286">
        <f t="shared" si="8"/>
        <v>0</v>
      </c>
      <c r="Y20" s="286">
        <f>IF(COUNTIF(_MSSB!$E$2:$E$6,'@MSSB'!N20) = 1,"N/A",O20)</f>
        <v>0</v>
      </c>
      <c r="Z20" s="114" t="str">
        <f>IF(COUNTIF(_MSSB!$E$2:$E$6,'@MSSB'!N20) = 1,_xlfn.CONCAT(X20, "mm Enclosure"),_xlfn.CONCAT(X20, " Pole MSSB"))</f>
        <v>0 Pole MSSB</v>
      </c>
      <c r="AA20" s="114" t="str">
        <f>_xlfn.CONCAT(AD20," - Electrical services for ",S20, " (", VLOOKUP(S20,Backend!C:D,2,FALSE), ") ",Z20," (Form ",T20, "-", U20, " Rated)
")</f>
        <v xml:space="preserve">2 - Electrical services for 0 (Zero) 0 Pole MSSB (Form 0-0 Rated)
</v>
      </c>
      <c r="AB20"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0" s="347" t="str">
        <f t="shared" si="0"/>
        <v/>
      </c>
      <c r="AD20" s="114">
        <f t="shared" si="10"/>
        <v>2</v>
      </c>
    </row>
    <row r="21" spans="1:30" x14ac:dyDescent="0.4">
      <c r="A21" s="319" t="str">
        <f t="shared" si="1"/>
        <v>INVALID</v>
      </c>
      <c r="B21" s="114" t="str">
        <f t="shared" si="2"/>
        <v>MSSB 20</v>
      </c>
      <c r="C21" s="302" t="e">
        <f t="shared" si="3"/>
        <v>#N/A</v>
      </c>
      <c r="D21" s="114" t="e">
        <f t="shared" si="4"/>
        <v>#N/A</v>
      </c>
      <c r="G21" s="114" t="e">
        <f>VLOOKUP(I21,'Part List'!A:G,3,FALSE) + IF(W21="MS3100", VLOOKUP(W21,'Part List'!A:G,3,FALSE), 0)</f>
        <v>#N/A</v>
      </c>
      <c r="H21" s="114" t="e">
        <f>VLOOKUP(I21,'Part List'!A:G,5,FALSE) + IF(W21="MS3100", VLOOKUP(W21,'Part List'!A:G,5,FALSE), 0)</f>
        <v>#N/A</v>
      </c>
      <c r="I21" s="114">
        <f>IF(COUNTIF(_MSSB!$E$2:$E$6,'@MSSB'!N21) = 1,INDEX(_MSSB!J:J,MATCH(1,INDEX(('@MSSB'!L21=_MSSB!H:H)*('@MSSB'!N21=_MSSB!I:I),0,1),0)),INDEX(_MSSB!M:M,MATCH(1,INDEX((K21=_MSSB!L:L)*(L21=_MSSB!H:H)*(M21=_MSSB!I:I)*(N21=_MSSB!J:J)*(O21=_MSSB!K:K),0,1),0)))</f>
        <v>0</v>
      </c>
      <c r="P21" s="114" t="str">
        <f>IFERROR((VLOOKUP(I21,_MSSB!J:K,2,FALSE)),"")</f>
        <v/>
      </c>
      <c r="R21" s="286">
        <f t="shared" si="5"/>
        <v>0</v>
      </c>
      <c r="S21" s="286">
        <f t="shared" si="6"/>
        <v>0</v>
      </c>
      <c r="T21" s="286">
        <f>IF(COUNTIF(_MSSB!$E$2:$E$6,'@MSSB'!N21) = 1,1,J21)</f>
        <v>0</v>
      </c>
      <c r="U21" s="286">
        <f>IF(COUNTIF(_MSSB!$E$2:$E$6,'@MSSB'!N21) = 1,"IP65",K21)</f>
        <v>0</v>
      </c>
      <c r="V21" s="286">
        <f t="shared" si="7"/>
        <v>0</v>
      </c>
      <c r="W21" s="286">
        <f>IF(COUNTIF(_MSSB!$E$2:$E$6,'@MSSB'!N21) = 1,"MS3100",M21)</f>
        <v>0</v>
      </c>
      <c r="X21" s="286">
        <f t="shared" si="8"/>
        <v>0</v>
      </c>
      <c r="Y21" s="286">
        <f>IF(COUNTIF(_MSSB!$E$2:$E$6,'@MSSB'!N21) = 1,"N/A",O21)</f>
        <v>0</v>
      </c>
      <c r="Z21" s="114" t="str">
        <f>IF(COUNTIF(_MSSB!$E$2:$E$6,'@MSSB'!N21) = 1,_xlfn.CONCAT(X21, "mm Enclosure"),_xlfn.CONCAT(X21, " Pole MSSB"))</f>
        <v>0 Pole MSSB</v>
      </c>
      <c r="AA21" s="114" t="str">
        <f>_xlfn.CONCAT(AD21," - Electrical services for ",S21, " (", VLOOKUP(S21,Backend!C:D,2,FALSE), ") ",Z21," (Form ",T21, "-", U21, " Rated)
")</f>
        <v xml:space="preserve">2 - Electrical services for 0 (Zero) 0 Pole MSSB (Form 0-0 Rated)
</v>
      </c>
      <c r="AB21"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1" s="347" t="str">
        <f t="shared" si="0"/>
        <v/>
      </c>
      <c r="AD21" s="114">
        <f t="shared" si="10"/>
        <v>2</v>
      </c>
    </row>
    <row r="22" spans="1:30" x14ac:dyDescent="0.4">
      <c r="A22" s="319" t="str">
        <f t="shared" si="1"/>
        <v>INVALID</v>
      </c>
      <c r="B22" s="114" t="str">
        <f t="shared" si="2"/>
        <v>MSSB 21</v>
      </c>
      <c r="C22" s="302" t="e">
        <f t="shared" si="3"/>
        <v>#N/A</v>
      </c>
      <c r="D22" s="114" t="e">
        <f t="shared" si="4"/>
        <v>#N/A</v>
      </c>
      <c r="G22" s="114" t="e">
        <f>VLOOKUP(I22,'Part List'!A:G,3,FALSE) + IF(W22="MS3100", VLOOKUP(W22,'Part List'!A:G,3,FALSE), 0)</f>
        <v>#N/A</v>
      </c>
      <c r="H22" s="114" t="e">
        <f>VLOOKUP(I22,'Part List'!A:G,5,FALSE) + IF(W22="MS3100", VLOOKUP(W22,'Part List'!A:G,5,FALSE), 0)</f>
        <v>#N/A</v>
      </c>
      <c r="I22" s="114">
        <f>IF(COUNTIF(_MSSB!$E$2:$E$6,'@MSSB'!N22) = 1,INDEX(_MSSB!J:J,MATCH(1,INDEX(('@MSSB'!L22=_MSSB!H:H)*('@MSSB'!N22=_MSSB!I:I),0,1),0)),INDEX(_MSSB!M:M,MATCH(1,INDEX((K22=_MSSB!L:L)*(L22=_MSSB!H:H)*(M22=_MSSB!I:I)*(N22=_MSSB!J:J)*(O22=_MSSB!K:K),0,1),0)))</f>
        <v>0</v>
      </c>
      <c r="P22" s="114" t="str">
        <f>IFERROR((VLOOKUP(I22,_MSSB!J:K,2,FALSE)),"")</f>
        <v/>
      </c>
      <c r="R22" s="286">
        <f t="shared" si="5"/>
        <v>0</v>
      </c>
      <c r="S22" s="286">
        <f t="shared" si="6"/>
        <v>0</v>
      </c>
      <c r="T22" s="286">
        <f>IF(COUNTIF(_MSSB!$E$2:$E$6,'@MSSB'!N22) = 1,1,J22)</f>
        <v>0</v>
      </c>
      <c r="U22" s="286">
        <f>IF(COUNTIF(_MSSB!$E$2:$E$6,'@MSSB'!N22) = 1,"IP65",K22)</f>
        <v>0</v>
      </c>
      <c r="V22" s="286">
        <f t="shared" si="7"/>
        <v>0</v>
      </c>
      <c r="W22" s="286">
        <f>IF(COUNTIF(_MSSB!$E$2:$E$6,'@MSSB'!N22) = 1,"MS3100",M22)</f>
        <v>0</v>
      </c>
      <c r="X22" s="286">
        <f t="shared" si="8"/>
        <v>0</v>
      </c>
      <c r="Y22" s="286">
        <f>IF(COUNTIF(_MSSB!$E$2:$E$6,'@MSSB'!N22) = 1,"N/A",O22)</f>
        <v>0</v>
      </c>
      <c r="Z22" s="114" t="str">
        <f>IF(COUNTIF(_MSSB!$E$2:$E$6,'@MSSB'!N22) = 1,_xlfn.CONCAT(X22, "mm Enclosure"),_xlfn.CONCAT(X22, " Pole MSSB"))</f>
        <v>0 Pole MSSB</v>
      </c>
      <c r="AA22" s="114" t="str">
        <f>_xlfn.CONCAT(AD22," - Electrical services for ",S22, " (", VLOOKUP(S22,Backend!C:D,2,FALSE), ") ",Z22," (Form ",T22, "-", U22, " Rated)
")</f>
        <v xml:space="preserve">2 - Electrical services for 0 (Zero) 0 Pole MSSB (Form 0-0 Rated)
</v>
      </c>
      <c r="AB22" s="114" t="str">
        <f t="shared" si="9"/>
        <v xml:space="preserve">        2.1 - This includes supply and install of Main switch (0 Amp), contactors circuit breakers busbar and wiring trefolyte labelling miscellaneous items testing escutcheon plate (to retain IP rating for mounting of lights and switches), inside powder coated enclosure.
        2.2 - Please note: MSSB includes other components listed under each system type.</v>
      </c>
      <c r="AC22" s="347" t="str">
        <f t="shared" si="0"/>
        <v/>
      </c>
      <c r="AD22" s="114">
        <f t="shared" si="10"/>
        <v>2</v>
      </c>
    </row>
    <row r="23" spans="1:30" x14ac:dyDescent="0.4">
      <c r="Y23" s="286"/>
    </row>
    <row r="24" spans="1:30" x14ac:dyDescent="0.4">
      <c r="Y24" s="286"/>
    </row>
  </sheetData>
  <conditionalFormatting sqref="A2:A22">
    <cfRule type="cellIs" dxfId="14" priority="2" operator="equal">
      <formula>"INVALID"</formula>
    </cfRule>
    <cfRule type="cellIs" dxfId="13" priority="3" operator="equal">
      <formula>"VALID"</formula>
    </cfRule>
  </conditionalFormatting>
  <conditionalFormatting sqref="J2:O22">
    <cfRule type="cellIs" dxfId="12" priority="1" operator="equal">
      <formula>$ZU$2</formula>
    </cfRule>
  </conditionalFormatting>
  <dataValidations disablePrompts="1" count="1">
    <dataValidation type="decimal" operator="greaterThanOrEqual" allowBlank="1" showInputMessage="1" showErrorMessage="1" promptTitle="[OVERRIDE] Hours" prompt="Override the default hours for the unit_x000a_" sqref="H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M34" sqref="M34"/>
    </sheetView>
  </sheetViews>
  <sheetFormatPr defaultRowHeight="14.6" x14ac:dyDescent="0.4"/>
  <cols>
    <col min="11" max="11" width="9.23046875" style="315"/>
    <col min="13" max="13" width="30.3046875" customWidth="1"/>
    <col min="16" max="17" width="20.61328125" customWidth="1"/>
  </cols>
  <sheetData>
    <row r="1" spans="1:17" ht="43.75" x14ac:dyDescent="0.4">
      <c r="A1" s="33" t="s">
        <v>841</v>
      </c>
      <c r="B1" s="33" t="s">
        <v>842</v>
      </c>
      <c r="C1" s="33" t="s">
        <v>843</v>
      </c>
      <c r="D1" s="33" t="s">
        <v>844</v>
      </c>
      <c r="E1" s="33" t="s">
        <v>845</v>
      </c>
      <c r="F1" s="321" t="s">
        <v>873</v>
      </c>
      <c r="G1" s="33" t="s">
        <v>868</v>
      </c>
      <c r="H1" s="114" t="str">
        <f>C1</f>
        <v>Colour</v>
      </c>
      <c r="I1" t="s">
        <v>867</v>
      </c>
      <c r="J1" s="33" t="s">
        <v>880</v>
      </c>
      <c r="K1" s="315" t="s">
        <v>870</v>
      </c>
      <c r="L1" s="33" t="s">
        <v>825</v>
      </c>
      <c r="P1" t="str">
        <f>J1</f>
        <v>IGOC</v>
      </c>
      <c r="Q1" t="str">
        <f>L1</f>
        <v>Dore</v>
      </c>
    </row>
    <row r="2" spans="1:17" x14ac:dyDescent="0.4">
      <c r="A2">
        <v>1</v>
      </c>
      <c r="B2" t="s">
        <v>864</v>
      </c>
      <c r="C2" t="s">
        <v>846</v>
      </c>
      <c r="D2">
        <v>250</v>
      </c>
      <c r="E2" t="s">
        <v>854</v>
      </c>
      <c r="F2" t="s">
        <v>874</v>
      </c>
      <c r="H2" s="114" t="s">
        <v>846</v>
      </c>
      <c r="I2" s="114" t="s">
        <v>854</v>
      </c>
      <c r="J2" s="324" t="str">
        <f>_xlfn.CONCAT("EN",IF(I2=$E$2,46,IF(I2=$E$3,66,IF(I2=$E$4,68,IF(I2=$E$5,88,810)))),IF(H2="Orange","-O","-G"))</f>
        <v>EN46-O</v>
      </c>
      <c r="K2" s="315" t="s">
        <v>872</v>
      </c>
      <c r="L2" t="s">
        <v>861</v>
      </c>
      <c r="P2" s="114" t="str">
        <f t="shared" ref="P2:P11" si="0">J2</f>
        <v>EN46-O</v>
      </c>
      <c r="Q2" s="114" t="str">
        <f t="shared" ref="Q2:Q11" si="1">L2</f>
        <v>MBO4620</v>
      </c>
    </row>
    <row r="3" spans="1:17" x14ac:dyDescent="0.4">
      <c r="A3">
        <v>2</v>
      </c>
      <c r="B3" t="s">
        <v>877</v>
      </c>
      <c r="C3" t="s">
        <v>847</v>
      </c>
      <c r="D3">
        <v>400</v>
      </c>
      <c r="E3" t="s">
        <v>851</v>
      </c>
      <c r="F3" t="s">
        <v>875</v>
      </c>
      <c r="H3" s="114" t="s">
        <v>846</v>
      </c>
      <c r="I3" s="114" t="s">
        <v>851</v>
      </c>
      <c r="J3" s="324" t="str">
        <f t="shared" ref="J3:J11" si="2">_xlfn.CONCAT("EN",IF(I3=$E$2,46,IF(I3=$E$3,66,IF(I3=$E$4,68,IF(I3=$E$5,88,810)))),IF(H3="Orange","-O","-G"))</f>
        <v>EN66-O</v>
      </c>
      <c r="K3" s="315" t="s">
        <v>872</v>
      </c>
      <c r="L3" t="s">
        <v>756</v>
      </c>
      <c r="P3" s="114" t="str">
        <f t="shared" si="0"/>
        <v>EN66-O</v>
      </c>
      <c r="Q3" s="114" t="str">
        <f t="shared" si="1"/>
        <v>MBO6620</v>
      </c>
    </row>
    <row r="4" spans="1:17" x14ac:dyDescent="0.4">
      <c r="A4">
        <v>3</v>
      </c>
      <c r="B4" t="s">
        <v>878</v>
      </c>
      <c r="E4" t="s">
        <v>852</v>
      </c>
      <c r="H4" s="114" t="s">
        <v>846</v>
      </c>
      <c r="I4" s="114" t="s">
        <v>852</v>
      </c>
      <c r="J4" s="324" t="str">
        <f t="shared" si="2"/>
        <v>EN68-O</v>
      </c>
      <c r="K4" s="315" t="s">
        <v>872</v>
      </c>
      <c r="L4" t="s">
        <v>862</v>
      </c>
      <c r="P4" s="114" t="str">
        <f t="shared" si="0"/>
        <v>EN68-O</v>
      </c>
      <c r="Q4" s="114" t="str">
        <f t="shared" si="1"/>
        <v>MBO6825</v>
      </c>
    </row>
    <row r="5" spans="1:17" x14ac:dyDescent="0.4">
      <c r="A5" t="s">
        <v>865</v>
      </c>
      <c r="E5" t="s">
        <v>853</v>
      </c>
      <c r="H5" s="114" t="s">
        <v>846</v>
      </c>
      <c r="I5" s="114" t="s">
        <v>853</v>
      </c>
      <c r="J5" s="324" t="str">
        <f t="shared" si="2"/>
        <v>EN88-O</v>
      </c>
      <c r="K5" s="315" t="s">
        <v>871</v>
      </c>
      <c r="L5" t="s">
        <v>863</v>
      </c>
      <c r="P5" s="114" t="str">
        <f t="shared" si="0"/>
        <v>EN88-O</v>
      </c>
      <c r="Q5" s="114" t="str">
        <f t="shared" si="1"/>
        <v>N/A</v>
      </c>
    </row>
    <row r="6" spans="1:17" x14ac:dyDescent="0.4">
      <c r="E6" t="s">
        <v>856</v>
      </c>
      <c r="H6" s="114" t="s">
        <v>846</v>
      </c>
      <c r="I6" s="114" t="s">
        <v>856</v>
      </c>
      <c r="J6" s="324" t="str">
        <f t="shared" si="2"/>
        <v>EN810-O</v>
      </c>
      <c r="K6" s="315" t="s">
        <v>872</v>
      </c>
      <c r="L6" t="s">
        <v>855</v>
      </c>
      <c r="P6" s="114" t="str">
        <f t="shared" si="0"/>
        <v>EN810-O</v>
      </c>
      <c r="Q6" s="114" t="str">
        <f t="shared" si="1"/>
        <v>MB81030</v>
      </c>
    </row>
    <row r="7" spans="1:17" x14ac:dyDescent="0.4">
      <c r="E7">
        <v>24</v>
      </c>
      <c r="H7" s="114" t="s">
        <v>847</v>
      </c>
      <c r="I7" s="114" t="s">
        <v>854</v>
      </c>
      <c r="J7" s="324" t="str">
        <f t="shared" si="2"/>
        <v>EN46-G</v>
      </c>
      <c r="K7" s="315" t="s">
        <v>872</v>
      </c>
      <c r="L7" t="s">
        <v>860</v>
      </c>
      <c r="P7" s="114" t="str">
        <f t="shared" si="0"/>
        <v>EN46-G</v>
      </c>
      <c r="Q7" s="114" t="str">
        <f t="shared" si="1"/>
        <v>MB4620</v>
      </c>
    </row>
    <row r="8" spans="1:17" x14ac:dyDescent="0.4">
      <c r="E8">
        <v>36</v>
      </c>
      <c r="H8" s="114" t="s">
        <v>847</v>
      </c>
      <c r="I8" s="114" t="s">
        <v>851</v>
      </c>
      <c r="J8" s="324" t="str">
        <f t="shared" si="2"/>
        <v>EN66-G</v>
      </c>
      <c r="K8" s="315" t="s">
        <v>872</v>
      </c>
      <c r="L8" t="s">
        <v>859</v>
      </c>
      <c r="P8" s="114" t="str">
        <f t="shared" si="0"/>
        <v>EN66-G</v>
      </c>
      <c r="Q8" s="114" t="str">
        <f t="shared" si="1"/>
        <v>MB6630</v>
      </c>
    </row>
    <row r="9" spans="1:17" x14ac:dyDescent="0.4">
      <c r="E9">
        <v>48</v>
      </c>
      <c r="H9" s="114" t="s">
        <v>847</v>
      </c>
      <c r="I9" s="114" t="s">
        <v>852</v>
      </c>
      <c r="J9" s="324" t="str">
        <f t="shared" si="2"/>
        <v>EN68-G</v>
      </c>
      <c r="K9" s="315" t="s">
        <v>872</v>
      </c>
      <c r="L9" t="s">
        <v>858</v>
      </c>
      <c r="P9" s="114" t="str">
        <f t="shared" si="0"/>
        <v>EN68-G</v>
      </c>
      <c r="Q9" s="114" t="str">
        <f t="shared" si="1"/>
        <v>MB6830</v>
      </c>
    </row>
    <row r="10" spans="1:17" x14ac:dyDescent="0.4">
      <c r="E10">
        <v>60</v>
      </c>
      <c r="H10" s="114" t="s">
        <v>847</v>
      </c>
      <c r="I10" s="114" t="s">
        <v>853</v>
      </c>
      <c r="J10" s="324" t="str">
        <f t="shared" si="2"/>
        <v>EN88-G</v>
      </c>
      <c r="K10" s="315" t="s">
        <v>872</v>
      </c>
      <c r="L10" t="s">
        <v>857</v>
      </c>
      <c r="P10" s="114" t="str">
        <f t="shared" si="0"/>
        <v>EN88-G</v>
      </c>
      <c r="Q10" s="114" t="str">
        <f t="shared" si="1"/>
        <v>MB8830</v>
      </c>
    </row>
    <row r="11" spans="1:17" x14ac:dyDescent="0.4">
      <c r="E11">
        <v>72</v>
      </c>
      <c r="H11" s="114" t="s">
        <v>847</v>
      </c>
      <c r="I11" s="114" t="s">
        <v>856</v>
      </c>
      <c r="J11" s="324" t="str">
        <f t="shared" si="2"/>
        <v>EN810-G</v>
      </c>
      <c r="K11" s="315" t="s">
        <v>872</v>
      </c>
      <c r="L11" t="s">
        <v>855</v>
      </c>
      <c r="P11" s="114" t="str">
        <f t="shared" si="0"/>
        <v>EN810-G</v>
      </c>
      <c r="Q11" s="114" t="str">
        <f t="shared" si="1"/>
        <v>MB81030</v>
      </c>
    </row>
    <row r="12" spans="1:17" x14ac:dyDescent="0.4">
      <c r="M12" s="33"/>
      <c r="N12" s="33"/>
    </row>
    <row r="13" spans="1:17" x14ac:dyDescent="0.4">
      <c r="A13" s="33" t="s">
        <v>883</v>
      </c>
      <c r="G13" t="s">
        <v>876</v>
      </c>
      <c r="H13" t="s">
        <v>846</v>
      </c>
      <c r="I13">
        <f>D2</f>
        <v>250</v>
      </c>
      <c r="J13">
        <v>24</v>
      </c>
      <c r="K13" s="315" t="str">
        <f>F2</f>
        <v>Non-Auto</v>
      </c>
      <c r="L13" s="114" t="s">
        <v>877</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865</v>
      </c>
      <c r="B14" t="s">
        <v>882</v>
      </c>
      <c r="H14" s="114" t="s">
        <v>846</v>
      </c>
      <c r="I14">
        <f>D2</f>
        <v>250</v>
      </c>
      <c r="J14">
        <v>24</v>
      </c>
      <c r="K14" s="315" t="str">
        <f>F3</f>
        <v>MCCB</v>
      </c>
      <c r="L14" s="114" t="s">
        <v>877</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881</v>
      </c>
      <c r="B15" t="s">
        <v>884</v>
      </c>
      <c r="H15" t="s">
        <v>846</v>
      </c>
      <c r="I15">
        <f>D2</f>
        <v>250</v>
      </c>
      <c r="J15">
        <v>36</v>
      </c>
      <c r="K15" s="315" t="s">
        <v>874</v>
      </c>
      <c r="L15" s="114" t="s">
        <v>877</v>
      </c>
      <c r="M15" s="114" t="str">
        <f t="shared" si="5"/>
        <v>DB36-2-42-O</v>
      </c>
      <c r="N15" s="114" t="str">
        <f t="shared" si="6"/>
        <v>EUR-MDB36OR</v>
      </c>
      <c r="P15" s="114" t="str">
        <f t="shared" si="3"/>
        <v>DB36-2-42-O</v>
      </c>
      <c r="Q15" s="114" t="str">
        <f t="shared" si="4"/>
        <v>EUR-MDB36OR</v>
      </c>
    </row>
    <row r="16" spans="1:17" x14ac:dyDescent="0.4">
      <c r="H16" t="s">
        <v>846</v>
      </c>
      <c r="I16">
        <f>D2</f>
        <v>250</v>
      </c>
      <c r="J16">
        <v>36</v>
      </c>
      <c r="K16" s="315" t="s">
        <v>875</v>
      </c>
      <c r="L16" s="114" t="s">
        <v>877</v>
      </c>
      <c r="M16" s="114" t="str">
        <f t="shared" si="5"/>
        <v>DB36-2-42-O-M</v>
      </c>
      <c r="N16" s="114" t="str">
        <f t="shared" si="6"/>
        <v>EUR-MDB36O2MC</v>
      </c>
      <c r="P16" s="114" t="str">
        <f t="shared" si="3"/>
        <v>DB36-2-42-O-M</v>
      </c>
      <c r="Q16" s="114" t="str">
        <f t="shared" si="4"/>
        <v>EUR-MDB36O2MC</v>
      </c>
    </row>
    <row r="17" spans="8:17" x14ac:dyDescent="0.4">
      <c r="H17" t="s">
        <v>846</v>
      </c>
      <c r="I17">
        <f>D2</f>
        <v>250</v>
      </c>
      <c r="J17">
        <f>E9</f>
        <v>48</v>
      </c>
      <c r="K17" s="315" t="str">
        <f>K15</f>
        <v>Non-Auto</v>
      </c>
      <c r="L17" s="114" t="s">
        <v>877</v>
      </c>
      <c r="M17" s="114" t="str">
        <f t="shared" si="5"/>
        <v>DB48-2-42-O</v>
      </c>
      <c r="N17" s="114" t="str">
        <f t="shared" si="6"/>
        <v>EUR-MDB48OR</v>
      </c>
      <c r="P17" s="114" t="str">
        <f t="shared" si="3"/>
        <v>DB48-2-42-O</v>
      </c>
      <c r="Q17" s="114" t="str">
        <f t="shared" si="4"/>
        <v>EUR-MDB48OR</v>
      </c>
    </row>
    <row r="18" spans="8:17" x14ac:dyDescent="0.4">
      <c r="H18" t="s">
        <v>846</v>
      </c>
      <c r="I18">
        <f>D2</f>
        <v>250</v>
      </c>
      <c r="J18">
        <f>E9</f>
        <v>48</v>
      </c>
      <c r="K18" s="315" t="str">
        <f>K16</f>
        <v>MCCB</v>
      </c>
      <c r="L18" s="114" t="s">
        <v>877</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846</v>
      </c>
      <c r="I23" s="114">
        <v>250</v>
      </c>
      <c r="J23" s="114">
        <v>24</v>
      </c>
      <c r="K23" s="315" t="s">
        <v>874</v>
      </c>
      <c r="L23" s="114" t="s">
        <v>878</v>
      </c>
      <c r="M23" s="114" t="str">
        <f t="shared" si="5"/>
        <v>DB24-2-56-O</v>
      </c>
      <c r="N23" s="114" t="str">
        <f t="shared" si="6"/>
        <v>EUR-MDB24OR/WP</v>
      </c>
      <c r="P23" s="114" t="str">
        <f t="shared" si="3"/>
        <v>DB24-2-56-O</v>
      </c>
      <c r="Q23" s="114" t="str">
        <f t="shared" si="4"/>
        <v>EUR-MDB24OR/WP</v>
      </c>
    </row>
    <row r="24" spans="8:17" x14ac:dyDescent="0.4">
      <c r="H24" t="s">
        <v>846</v>
      </c>
      <c r="I24" s="114">
        <v>250</v>
      </c>
      <c r="J24" s="114">
        <v>24</v>
      </c>
      <c r="K24" s="315" t="s">
        <v>875</v>
      </c>
      <c r="L24" s="114" t="s">
        <v>878</v>
      </c>
      <c r="M24" s="114" t="str">
        <f t="shared" si="5"/>
        <v>DB24-2-56-O-M</v>
      </c>
      <c r="N24" s="114" t="str">
        <f t="shared" si="6"/>
        <v>EUR-MDB24O2MCWP</v>
      </c>
      <c r="P24" s="114" t="str">
        <f t="shared" si="3"/>
        <v>DB24-2-56-O-M</v>
      </c>
      <c r="Q24" s="114" t="str">
        <f t="shared" si="4"/>
        <v>EUR-MDB24O2MCWP</v>
      </c>
    </row>
    <row r="25" spans="8:17" x14ac:dyDescent="0.4">
      <c r="H25" t="s">
        <v>846</v>
      </c>
      <c r="I25" s="114">
        <v>250</v>
      </c>
      <c r="J25" s="114">
        <v>36</v>
      </c>
      <c r="K25" s="315" t="s">
        <v>874</v>
      </c>
      <c r="L25" s="114" t="s">
        <v>878</v>
      </c>
      <c r="M25" s="114" t="str">
        <f t="shared" si="5"/>
        <v>DB36-2-56-O</v>
      </c>
      <c r="N25" s="114" t="str">
        <f t="shared" si="6"/>
        <v>EUR-MDB36OR/WP</v>
      </c>
      <c r="P25" s="114" t="str">
        <f t="shared" si="3"/>
        <v>DB36-2-56-O</v>
      </c>
      <c r="Q25" s="114" t="str">
        <f t="shared" si="4"/>
        <v>EUR-MDB36OR/WP</v>
      </c>
    </row>
    <row r="26" spans="8:17" x14ac:dyDescent="0.4">
      <c r="H26" t="s">
        <v>846</v>
      </c>
      <c r="I26" s="114">
        <v>250</v>
      </c>
      <c r="J26" s="114">
        <v>36</v>
      </c>
      <c r="K26" s="315" t="s">
        <v>875</v>
      </c>
      <c r="L26" s="114" t="s">
        <v>878</v>
      </c>
      <c r="M26" s="114" t="str">
        <f t="shared" si="5"/>
        <v>DB36-2-56-O-M</v>
      </c>
      <c r="N26" s="114" t="str">
        <f t="shared" si="6"/>
        <v>EUR-MDB36O2MCWP</v>
      </c>
      <c r="P26" s="114" t="str">
        <f t="shared" si="3"/>
        <v>DB36-2-56-O-M</v>
      </c>
      <c r="Q26" s="114" t="str">
        <f t="shared" si="4"/>
        <v>EUR-MDB36O2MCWP</v>
      </c>
    </row>
    <row r="27" spans="8:17" x14ac:dyDescent="0.4">
      <c r="H27" t="s">
        <v>846</v>
      </c>
      <c r="I27" s="114">
        <v>250</v>
      </c>
      <c r="J27" s="114">
        <v>48</v>
      </c>
      <c r="K27" s="315" t="s">
        <v>874</v>
      </c>
      <c r="L27" s="114" t="s">
        <v>878</v>
      </c>
      <c r="M27" s="114" t="str">
        <f t="shared" si="5"/>
        <v>DB48-2-56-O</v>
      </c>
      <c r="N27" s="114" t="str">
        <f t="shared" si="6"/>
        <v>EUR-MDB48OR/WP</v>
      </c>
      <c r="P27" s="114" t="str">
        <f t="shared" si="3"/>
        <v>DB48-2-56-O</v>
      </c>
      <c r="Q27" s="114" t="str">
        <f t="shared" si="4"/>
        <v>EUR-MDB48OR/WP</v>
      </c>
    </row>
    <row r="28" spans="8:17" x14ac:dyDescent="0.4">
      <c r="H28" t="s">
        <v>846</v>
      </c>
      <c r="I28" s="114">
        <v>250</v>
      </c>
      <c r="J28" s="114">
        <v>48</v>
      </c>
      <c r="K28" s="315" t="s">
        <v>875</v>
      </c>
      <c r="L28" s="114" t="s">
        <v>878</v>
      </c>
      <c r="M28" s="114" t="str">
        <f t="shared" si="5"/>
        <v>DB48-2-56-O-M</v>
      </c>
      <c r="N28" s="114" t="str">
        <f t="shared" si="6"/>
        <v>EUR-MDB48O2MCWP</v>
      </c>
      <c r="P28" s="114" t="str">
        <f t="shared" si="3"/>
        <v>DB48-2-56-O-M</v>
      </c>
      <c r="Q28" s="114" t="str">
        <f t="shared" si="4"/>
        <v>EUR-MDB48O2MCWP</v>
      </c>
    </row>
    <row r="29" spans="8:17" x14ac:dyDescent="0.4">
      <c r="H29" s="114" t="s">
        <v>846</v>
      </c>
      <c r="I29" s="114">
        <v>250</v>
      </c>
      <c r="J29" s="114">
        <v>60</v>
      </c>
      <c r="K29" s="315" t="s">
        <v>874</v>
      </c>
      <c r="L29" s="114" t="s">
        <v>878</v>
      </c>
      <c r="M29" s="114" t="str">
        <f t="shared" si="5"/>
        <v>DB60-2-56-O</v>
      </c>
      <c r="N29" s="114" t="str">
        <f t="shared" si="6"/>
        <v>EUR-MDB60OR/WP</v>
      </c>
      <c r="P29" s="114" t="str">
        <f t="shared" si="3"/>
        <v>DB60-2-56-O</v>
      </c>
      <c r="Q29" s="114" t="str">
        <f t="shared" si="4"/>
        <v>EUR-MDB60OR/WP</v>
      </c>
    </row>
    <row r="30" spans="8:17" x14ac:dyDescent="0.4">
      <c r="H30" s="114" t="s">
        <v>846</v>
      </c>
      <c r="I30" s="114">
        <v>250</v>
      </c>
      <c r="J30" s="114">
        <v>60</v>
      </c>
      <c r="K30" s="315" t="s">
        <v>875</v>
      </c>
      <c r="L30" s="114" t="s">
        <v>878</v>
      </c>
      <c r="M30" s="114" t="str">
        <f t="shared" si="5"/>
        <v>DB60-2-56-O-M</v>
      </c>
      <c r="N30" s="114" t="str">
        <f t="shared" si="6"/>
        <v>EUR-MDB60O2MCWP</v>
      </c>
      <c r="P30" s="114" t="str">
        <f t="shared" si="3"/>
        <v>DB60-2-56-O-M</v>
      </c>
      <c r="Q30" s="114" t="str">
        <f t="shared" si="4"/>
        <v>EUR-MDB60O2MCWP</v>
      </c>
    </row>
    <row r="31" spans="8:17" x14ac:dyDescent="0.4">
      <c r="H31" s="114" t="s">
        <v>846</v>
      </c>
      <c r="I31" s="114">
        <v>250</v>
      </c>
      <c r="J31" s="114">
        <v>72</v>
      </c>
      <c r="K31" s="315" t="s">
        <v>874</v>
      </c>
      <c r="L31" s="114" t="s">
        <v>878</v>
      </c>
      <c r="M31" s="114" t="str">
        <f t="shared" si="5"/>
        <v>DB72-2-56-O</v>
      </c>
      <c r="N31" s="114" t="str">
        <f t="shared" si="6"/>
        <v>EUR-MDB72OR/WP</v>
      </c>
      <c r="P31" s="114" t="str">
        <f t="shared" si="3"/>
        <v>DB72-2-56-O</v>
      </c>
      <c r="Q31" s="114" t="str">
        <f t="shared" si="4"/>
        <v>EUR-MDB72OR/WP</v>
      </c>
    </row>
    <row r="32" spans="8:17" x14ac:dyDescent="0.4">
      <c r="H32" s="114" t="s">
        <v>846</v>
      </c>
      <c r="I32">
        <v>250</v>
      </c>
      <c r="J32">
        <v>72</v>
      </c>
      <c r="K32" s="315" t="s">
        <v>875</v>
      </c>
      <c r="L32" s="114" t="s">
        <v>878</v>
      </c>
      <c r="M32" s="114" t="str">
        <f t="shared" si="5"/>
        <v>DB72-2-56-O-M</v>
      </c>
      <c r="N32" s="114" t="str">
        <f t="shared" si="6"/>
        <v>EUR-MDB72O2MCWP</v>
      </c>
      <c r="P32" s="114" t="str">
        <f t="shared" si="3"/>
        <v>DB72-2-56-O-M</v>
      </c>
      <c r="Q32" s="114" t="str">
        <f t="shared" si="4"/>
        <v>EUR-MDB72O2MCWP</v>
      </c>
    </row>
    <row r="33" spans="8:17" x14ac:dyDescent="0.4">
      <c r="H33" s="114" t="s">
        <v>846</v>
      </c>
      <c r="I33">
        <v>400</v>
      </c>
      <c r="J33">
        <v>24</v>
      </c>
      <c r="K33" s="315" t="s">
        <v>874</v>
      </c>
      <c r="L33" s="114" t="s">
        <v>877</v>
      </c>
      <c r="M33" s="114" t="str">
        <f t="shared" si="5"/>
        <v>DB24-4-42-O</v>
      </c>
      <c r="N33" s="114" t="str">
        <f t="shared" si="6"/>
        <v>EUR-MDB24O4NA</v>
      </c>
      <c r="P33" s="114" t="str">
        <f t="shared" si="3"/>
        <v>DB24-4-42-O</v>
      </c>
      <c r="Q33" s="114" t="str">
        <f t="shared" si="4"/>
        <v>EUR-MDB24O4NA</v>
      </c>
    </row>
    <row r="34" spans="8:17" x14ac:dyDescent="0.4">
      <c r="H34" s="114" t="s">
        <v>846</v>
      </c>
      <c r="I34" s="114">
        <v>400</v>
      </c>
      <c r="J34">
        <v>24</v>
      </c>
      <c r="K34" s="315" t="s">
        <v>875</v>
      </c>
      <c r="L34" s="114" t="s">
        <v>877</v>
      </c>
      <c r="M34" s="114" t="str">
        <f t="shared" si="5"/>
        <v>DB24-4-42-O-M</v>
      </c>
      <c r="N34" s="114" t="str">
        <f t="shared" si="6"/>
        <v>EUR-MDB24O4MC</v>
      </c>
      <c r="P34" s="114" t="str">
        <f t="shared" si="3"/>
        <v>DB24-4-42-O-M</v>
      </c>
      <c r="Q34" s="114" t="str">
        <f t="shared" si="4"/>
        <v>EUR-MDB24O4MC</v>
      </c>
    </row>
    <row r="35" spans="8:17" x14ac:dyDescent="0.4">
      <c r="H35" s="114" t="s">
        <v>846</v>
      </c>
      <c r="I35" s="114">
        <v>400</v>
      </c>
      <c r="J35">
        <v>36</v>
      </c>
      <c r="K35" s="315" t="s">
        <v>874</v>
      </c>
      <c r="L35" s="114" t="s">
        <v>877</v>
      </c>
      <c r="M35" s="114" t="str">
        <f t="shared" si="5"/>
        <v>DB36-4-42-O</v>
      </c>
      <c r="N35" s="114" t="str">
        <f t="shared" si="6"/>
        <v>EUR-MDB36O4NA</v>
      </c>
      <c r="P35" s="114" t="str">
        <f t="shared" si="3"/>
        <v>DB36-4-42-O</v>
      </c>
      <c r="Q35" s="114" t="str">
        <f t="shared" si="4"/>
        <v>EUR-MDB36O4NA</v>
      </c>
    </row>
    <row r="36" spans="8:17" x14ac:dyDescent="0.4">
      <c r="H36" s="114" t="s">
        <v>846</v>
      </c>
      <c r="I36" s="114">
        <v>400</v>
      </c>
      <c r="J36">
        <v>36</v>
      </c>
      <c r="K36" s="315" t="s">
        <v>875</v>
      </c>
      <c r="L36" s="114" t="s">
        <v>877</v>
      </c>
      <c r="M36" s="114" t="str">
        <f t="shared" si="5"/>
        <v>DB36-4-42-O-M</v>
      </c>
      <c r="N36" s="114" t="str">
        <f t="shared" si="6"/>
        <v>EUR-MDB36O4MC</v>
      </c>
      <c r="P36" s="114" t="str">
        <f t="shared" si="3"/>
        <v>DB36-4-42-O-M</v>
      </c>
      <c r="Q36" s="114" t="str">
        <f t="shared" si="4"/>
        <v>EUR-MDB36O4MC</v>
      </c>
    </row>
    <row r="37" spans="8:17" x14ac:dyDescent="0.4">
      <c r="H37" s="114" t="s">
        <v>846</v>
      </c>
      <c r="I37" s="114">
        <v>400</v>
      </c>
      <c r="J37">
        <v>48</v>
      </c>
      <c r="K37" s="315" t="s">
        <v>874</v>
      </c>
      <c r="L37" s="114" t="s">
        <v>877</v>
      </c>
      <c r="M37" s="114" t="str">
        <f t="shared" si="5"/>
        <v>DB48-4-42-O</v>
      </c>
      <c r="N37" s="114" t="str">
        <f t="shared" si="6"/>
        <v>EUR-MDB48O4NA</v>
      </c>
      <c r="P37" s="114" t="str">
        <f t="shared" si="3"/>
        <v>DB48-4-42-O</v>
      </c>
      <c r="Q37" s="114" t="str">
        <f t="shared" si="4"/>
        <v>EUR-MDB48O4NA</v>
      </c>
    </row>
    <row r="38" spans="8:17" x14ac:dyDescent="0.4">
      <c r="H38" s="114" t="s">
        <v>846</v>
      </c>
      <c r="I38" s="114">
        <v>400</v>
      </c>
      <c r="J38">
        <v>48</v>
      </c>
      <c r="K38" s="315" t="s">
        <v>875</v>
      </c>
      <c r="L38" s="114" t="s">
        <v>877</v>
      </c>
      <c r="M38" s="114" t="str">
        <f t="shared" si="5"/>
        <v>DB48-4-42-O-M</v>
      </c>
      <c r="N38" s="114" t="str">
        <f t="shared" si="6"/>
        <v>EUR-MDB48O4MC</v>
      </c>
      <c r="P38" s="114" t="str">
        <f t="shared" si="3"/>
        <v>DB48-4-42-O-M</v>
      </c>
      <c r="Q38" s="114" t="str">
        <f t="shared" si="4"/>
        <v>EUR-MDB48O4MC</v>
      </c>
    </row>
    <row r="39" spans="8:17" x14ac:dyDescent="0.4">
      <c r="H39" s="114" t="s">
        <v>846</v>
      </c>
      <c r="I39" s="114">
        <v>400</v>
      </c>
      <c r="J39">
        <v>60</v>
      </c>
      <c r="K39" s="315" t="s">
        <v>874</v>
      </c>
      <c r="L39" s="114" t="s">
        <v>877</v>
      </c>
      <c r="M39" s="114" t="str">
        <f t="shared" si="5"/>
        <v>DB60-4-42-O</v>
      </c>
      <c r="N39" s="114" t="str">
        <f t="shared" si="6"/>
        <v>EUR-MDB60O4NA</v>
      </c>
      <c r="P39" s="114" t="str">
        <f t="shared" si="3"/>
        <v>DB60-4-42-O</v>
      </c>
      <c r="Q39" s="114" t="str">
        <f t="shared" si="4"/>
        <v>EUR-MDB60O4NA</v>
      </c>
    </row>
    <row r="40" spans="8:17" x14ac:dyDescent="0.4">
      <c r="H40" s="114" t="s">
        <v>846</v>
      </c>
      <c r="I40" s="114">
        <v>400</v>
      </c>
      <c r="J40">
        <v>60</v>
      </c>
      <c r="K40" s="315" t="s">
        <v>875</v>
      </c>
      <c r="L40" s="114" t="s">
        <v>877</v>
      </c>
      <c r="M40" s="114" t="str">
        <f t="shared" si="5"/>
        <v>DB60-4-42-O-M</v>
      </c>
      <c r="N40" s="114" t="str">
        <f t="shared" si="6"/>
        <v>EUR-MDB60O4MC</v>
      </c>
      <c r="P40" s="114" t="str">
        <f t="shared" si="3"/>
        <v>DB60-4-42-O-M</v>
      </c>
      <c r="Q40" s="114" t="str">
        <f t="shared" si="4"/>
        <v>EUR-MDB60O4MC</v>
      </c>
    </row>
    <row r="41" spans="8:17" x14ac:dyDescent="0.4">
      <c r="H41" s="114" t="s">
        <v>846</v>
      </c>
      <c r="I41" s="114">
        <v>400</v>
      </c>
      <c r="J41">
        <v>72</v>
      </c>
      <c r="K41" s="315" t="s">
        <v>874</v>
      </c>
      <c r="L41" s="114" t="s">
        <v>877</v>
      </c>
      <c r="M41" s="114" t="str">
        <f t="shared" si="5"/>
        <v>DB72-4-42-O</v>
      </c>
      <c r="N41" s="114" t="str">
        <f t="shared" si="6"/>
        <v>EUR-MDB72O4NA</v>
      </c>
      <c r="P41" s="114" t="str">
        <f t="shared" si="3"/>
        <v>DB72-4-42-O</v>
      </c>
      <c r="Q41" s="114" t="str">
        <f t="shared" si="4"/>
        <v>EUR-MDB72O4NA</v>
      </c>
    </row>
    <row r="42" spans="8:17" x14ac:dyDescent="0.4">
      <c r="H42" s="114" t="s">
        <v>846</v>
      </c>
      <c r="I42" s="114">
        <v>400</v>
      </c>
      <c r="J42">
        <v>72</v>
      </c>
      <c r="K42" s="315" t="s">
        <v>875</v>
      </c>
      <c r="L42" s="114" t="s">
        <v>877</v>
      </c>
      <c r="M42" s="114" t="str">
        <f t="shared" si="5"/>
        <v>DB72-4-42-O-M</v>
      </c>
      <c r="N42" s="114" t="str">
        <f t="shared" si="6"/>
        <v>EUR-MDB72O4MC</v>
      </c>
      <c r="P42" s="114" t="str">
        <f t="shared" si="3"/>
        <v>DB72-4-42-O-M</v>
      </c>
      <c r="Q42" s="114" t="str">
        <f t="shared" si="4"/>
        <v>EUR-MDB72O4MC</v>
      </c>
    </row>
    <row r="43" spans="8:17" x14ac:dyDescent="0.4">
      <c r="H43" s="114" t="s">
        <v>846</v>
      </c>
      <c r="I43" s="114">
        <v>400</v>
      </c>
      <c r="J43">
        <v>24</v>
      </c>
      <c r="K43" s="315" t="s">
        <v>874</v>
      </c>
      <c r="L43" s="114" t="s">
        <v>878</v>
      </c>
      <c r="M43" s="114" t="str">
        <f t="shared" si="5"/>
        <v>DB24-4-56-O</v>
      </c>
      <c r="N43" s="114" t="str">
        <f t="shared" si="6"/>
        <v>EUR-MDB24O4NAWP</v>
      </c>
      <c r="P43" s="114" t="str">
        <f t="shared" si="3"/>
        <v>DB24-4-56-O</v>
      </c>
      <c r="Q43" s="114" t="str">
        <f t="shared" si="4"/>
        <v>EUR-MDB24O4NAWP</v>
      </c>
    </row>
    <row r="44" spans="8:17" x14ac:dyDescent="0.4">
      <c r="H44" s="114" t="s">
        <v>846</v>
      </c>
      <c r="I44" s="114">
        <v>400</v>
      </c>
      <c r="J44">
        <v>24</v>
      </c>
      <c r="K44" s="315" t="s">
        <v>875</v>
      </c>
      <c r="L44" s="114" t="s">
        <v>878</v>
      </c>
      <c r="M44" s="114" t="str">
        <f t="shared" si="5"/>
        <v>DB24-4-56-O-M</v>
      </c>
      <c r="N44" s="114" t="str">
        <f t="shared" si="6"/>
        <v>EUR-MDB24O4MCWP</v>
      </c>
      <c r="P44" s="114" t="str">
        <f t="shared" si="3"/>
        <v>DB24-4-56-O-M</v>
      </c>
      <c r="Q44" s="114" t="str">
        <f t="shared" si="4"/>
        <v>EUR-MDB24O4MCWP</v>
      </c>
    </row>
    <row r="45" spans="8:17" x14ac:dyDescent="0.4">
      <c r="H45" t="s">
        <v>846</v>
      </c>
      <c r="I45" s="114">
        <v>400</v>
      </c>
      <c r="J45">
        <v>36</v>
      </c>
      <c r="K45" s="315" t="s">
        <v>874</v>
      </c>
      <c r="L45" s="114" t="s">
        <v>878</v>
      </c>
      <c r="M45" s="114" t="str">
        <f t="shared" si="5"/>
        <v>DB36-4-56-O</v>
      </c>
      <c r="N45" s="114" t="str">
        <f t="shared" si="6"/>
        <v>EUR-MDB36O4NAWP</v>
      </c>
      <c r="P45" s="114" t="str">
        <f t="shared" si="3"/>
        <v>DB36-4-56-O</v>
      </c>
      <c r="Q45" s="114" t="str">
        <f t="shared" si="4"/>
        <v>EUR-MDB36O4NAWP</v>
      </c>
    </row>
    <row r="46" spans="8:17" x14ac:dyDescent="0.4">
      <c r="H46" t="s">
        <v>846</v>
      </c>
      <c r="I46" s="114">
        <v>400</v>
      </c>
      <c r="J46">
        <v>36</v>
      </c>
      <c r="K46" s="315" t="s">
        <v>875</v>
      </c>
      <c r="L46" s="114" t="s">
        <v>878</v>
      </c>
      <c r="M46" s="114" t="str">
        <f t="shared" si="5"/>
        <v>DB36-4-56-O-M</v>
      </c>
      <c r="N46" s="114" t="str">
        <f t="shared" si="6"/>
        <v>EUR-MDB36O4MCWP</v>
      </c>
      <c r="P46" s="114" t="str">
        <f t="shared" si="3"/>
        <v>DB36-4-56-O-M</v>
      </c>
      <c r="Q46" s="114" t="str">
        <f t="shared" si="4"/>
        <v>EUR-MDB36O4MCWP</v>
      </c>
    </row>
    <row r="47" spans="8:17" x14ac:dyDescent="0.4">
      <c r="H47" t="s">
        <v>846</v>
      </c>
      <c r="I47" s="114">
        <v>400</v>
      </c>
      <c r="J47">
        <v>48</v>
      </c>
      <c r="K47" s="315" t="s">
        <v>874</v>
      </c>
      <c r="L47" s="114" t="s">
        <v>878</v>
      </c>
      <c r="M47" s="114" t="str">
        <f t="shared" si="5"/>
        <v>DB48-4-56-O</v>
      </c>
      <c r="N47" s="114" t="str">
        <f t="shared" si="6"/>
        <v>EUR-MDB48O4NAWP</v>
      </c>
      <c r="P47" s="114" t="str">
        <f t="shared" si="3"/>
        <v>DB48-4-56-O</v>
      </c>
      <c r="Q47" s="114" t="str">
        <f t="shared" si="4"/>
        <v>EUR-MDB48O4NAWP</v>
      </c>
    </row>
    <row r="48" spans="8:17" x14ac:dyDescent="0.4">
      <c r="H48" t="s">
        <v>846</v>
      </c>
      <c r="I48" s="114">
        <v>400</v>
      </c>
      <c r="J48">
        <v>48</v>
      </c>
      <c r="K48" s="315" t="s">
        <v>875</v>
      </c>
      <c r="L48" s="114" t="s">
        <v>878</v>
      </c>
      <c r="M48" s="114" t="str">
        <f t="shared" si="5"/>
        <v>DB48-4-56-O-M</v>
      </c>
      <c r="N48" s="114" t="str">
        <f t="shared" si="6"/>
        <v>EUR-MDB48O4MCWP</v>
      </c>
      <c r="P48" s="114" t="str">
        <f t="shared" si="3"/>
        <v>DB48-4-56-O-M</v>
      </c>
      <c r="Q48" s="114" t="str">
        <f t="shared" si="4"/>
        <v>EUR-MDB48O4MCWP</v>
      </c>
    </row>
    <row r="49" spans="8:17" x14ac:dyDescent="0.4">
      <c r="H49" t="s">
        <v>846</v>
      </c>
      <c r="I49" s="114">
        <v>400</v>
      </c>
      <c r="J49">
        <v>60</v>
      </c>
      <c r="K49" s="315" t="s">
        <v>874</v>
      </c>
      <c r="L49" s="114" t="s">
        <v>878</v>
      </c>
      <c r="M49" s="114" t="str">
        <f t="shared" si="5"/>
        <v>DB60-4-56-O</v>
      </c>
      <c r="N49" s="114" t="str">
        <f t="shared" si="6"/>
        <v>EUR-MDB60O4NAWP</v>
      </c>
      <c r="P49" s="114" t="str">
        <f t="shared" si="3"/>
        <v>DB60-4-56-O</v>
      </c>
      <c r="Q49" s="114" t="str">
        <f t="shared" si="4"/>
        <v>EUR-MDB60O4NAWP</v>
      </c>
    </row>
    <row r="50" spans="8:17" x14ac:dyDescent="0.4">
      <c r="H50" t="s">
        <v>846</v>
      </c>
      <c r="I50" s="114">
        <v>400</v>
      </c>
      <c r="J50">
        <v>60</v>
      </c>
      <c r="K50" s="315" t="s">
        <v>875</v>
      </c>
      <c r="L50" s="114" t="s">
        <v>878</v>
      </c>
      <c r="M50" s="114" t="str">
        <f t="shared" si="5"/>
        <v>DB60-4-56-O-M</v>
      </c>
      <c r="N50" s="114" t="str">
        <f t="shared" si="6"/>
        <v>EUR-MDB60O4MCWP</v>
      </c>
      <c r="P50" s="114" t="str">
        <f t="shared" si="3"/>
        <v>DB60-4-56-O-M</v>
      </c>
      <c r="Q50" s="114" t="str">
        <f t="shared" si="4"/>
        <v>EUR-MDB60O4MCWP</v>
      </c>
    </row>
    <row r="51" spans="8:17" x14ac:dyDescent="0.4">
      <c r="H51" t="s">
        <v>846</v>
      </c>
      <c r="I51" s="114">
        <v>400</v>
      </c>
      <c r="J51">
        <v>72</v>
      </c>
      <c r="K51" s="315" t="s">
        <v>874</v>
      </c>
      <c r="L51" s="114" t="s">
        <v>878</v>
      </c>
      <c r="M51" s="114" t="str">
        <f t="shared" si="5"/>
        <v>DB72-4-56-O</v>
      </c>
      <c r="N51" s="114" t="str">
        <f t="shared" si="6"/>
        <v>EUR-MDB72O4NAWP</v>
      </c>
      <c r="P51" s="114" t="str">
        <f t="shared" si="3"/>
        <v>DB72-4-56-O</v>
      </c>
      <c r="Q51" s="114" t="str">
        <f t="shared" si="4"/>
        <v>EUR-MDB72O4NAWP</v>
      </c>
    </row>
    <row r="52" spans="8:17" x14ac:dyDescent="0.4">
      <c r="H52" t="s">
        <v>846</v>
      </c>
      <c r="I52" s="114">
        <v>400</v>
      </c>
      <c r="J52">
        <v>72</v>
      </c>
      <c r="K52" s="315" t="s">
        <v>875</v>
      </c>
      <c r="L52" s="114" t="s">
        <v>878</v>
      </c>
      <c r="M52" s="114" t="str">
        <f t="shared" si="5"/>
        <v>DB72-4-56-O-M</v>
      </c>
      <c r="N52" s="114" t="str">
        <f t="shared" si="6"/>
        <v>EUR-MDB72O4MCWP</v>
      </c>
      <c r="P52" s="114" t="str">
        <f t="shared" si="3"/>
        <v>DB72-4-56-O-M</v>
      </c>
      <c r="Q52" s="114" t="str">
        <f t="shared" si="4"/>
        <v>EUR-MDB72O4MCWP</v>
      </c>
    </row>
    <row r="53" spans="8:17" x14ac:dyDescent="0.4">
      <c r="H53" t="s">
        <v>847</v>
      </c>
      <c r="I53">
        <v>250</v>
      </c>
      <c r="J53">
        <v>24</v>
      </c>
      <c r="K53" s="315" t="s">
        <v>874</v>
      </c>
      <c r="L53" s="114" t="s">
        <v>877</v>
      </c>
      <c r="M53" s="114" t="str">
        <f t="shared" si="5"/>
        <v>DB24-2-42-G</v>
      </c>
      <c r="N53" s="114" t="str">
        <f t="shared" si="6"/>
        <v>EUR-MDB24G</v>
      </c>
      <c r="P53" s="114" t="str">
        <f t="shared" si="3"/>
        <v>DB24-2-42-G</v>
      </c>
      <c r="Q53" s="114" t="str">
        <f t="shared" si="4"/>
        <v>EUR-MDB24G</v>
      </c>
    </row>
    <row r="54" spans="8:17" x14ac:dyDescent="0.4">
      <c r="H54" s="114" t="s">
        <v>847</v>
      </c>
      <c r="I54">
        <v>250</v>
      </c>
      <c r="J54">
        <v>24</v>
      </c>
      <c r="K54" s="315" t="s">
        <v>875</v>
      </c>
      <c r="L54" s="114" t="s">
        <v>877</v>
      </c>
      <c r="M54" s="114" t="str">
        <f t="shared" si="5"/>
        <v>DB24-2-42-G-M</v>
      </c>
      <c r="N54" s="114" t="str">
        <f t="shared" si="6"/>
        <v>EUR-MDB24G2MC</v>
      </c>
      <c r="P54" s="114" t="str">
        <f t="shared" si="3"/>
        <v>DB24-2-42-G-M</v>
      </c>
      <c r="Q54" s="114" t="str">
        <f t="shared" si="4"/>
        <v>EUR-MDB24G2MC</v>
      </c>
    </row>
    <row r="55" spans="8:17" x14ac:dyDescent="0.4">
      <c r="H55" s="114" t="s">
        <v>847</v>
      </c>
      <c r="I55">
        <v>250</v>
      </c>
      <c r="J55">
        <v>36</v>
      </c>
      <c r="K55" s="315" t="s">
        <v>874</v>
      </c>
      <c r="L55" s="114" t="s">
        <v>877</v>
      </c>
      <c r="M55" s="114" t="str">
        <f t="shared" si="5"/>
        <v>DB36-2-42-G</v>
      </c>
      <c r="N55" s="114" t="str">
        <f t="shared" si="6"/>
        <v>EUR-MDB36G</v>
      </c>
      <c r="P55" s="114" t="str">
        <f t="shared" si="3"/>
        <v>DB36-2-42-G</v>
      </c>
      <c r="Q55" s="114" t="str">
        <f t="shared" si="4"/>
        <v>EUR-MDB36G</v>
      </c>
    </row>
    <row r="56" spans="8:17" x14ac:dyDescent="0.4">
      <c r="H56" s="114" t="s">
        <v>847</v>
      </c>
      <c r="I56">
        <v>250</v>
      </c>
      <c r="J56">
        <v>36</v>
      </c>
      <c r="K56" s="315" t="s">
        <v>875</v>
      </c>
      <c r="L56" s="114" t="s">
        <v>877</v>
      </c>
      <c r="M56" s="114" t="str">
        <f t="shared" si="5"/>
        <v>DB36-2-42-G-M</v>
      </c>
      <c r="N56" s="114" t="str">
        <f t="shared" si="6"/>
        <v>EUR-MDB36G2MC</v>
      </c>
      <c r="P56" s="114" t="str">
        <f t="shared" si="3"/>
        <v>DB36-2-42-G-M</v>
      </c>
      <c r="Q56" s="114" t="str">
        <f t="shared" si="4"/>
        <v>EUR-MDB36G2MC</v>
      </c>
    </row>
    <row r="57" spans="8:17" x14ac:dyDescent="0.4">
      <c r="H57" s="114" t="s">
        <v>847</v>
      </c>
      <c r="I57">
        <v>250</v>
      </c>
      <c r="J57">
        <v>48</v>
      </c>
      <c r="K57" s="315" t="s">
        <v>874</v>
      </c>
      <c r="L57" s="114" t="s">
        <v>877</v>
      </c>
      <c r="M57" s="114" t="str">
        <f t="shared" si="5"/>
        <v>DB48-2-42-G</v>
      </c>
      <c r="N57" s="114" t="str">
        <f t="shared" si="6"/>
        <v>EUR-MDB48G</v>
      </c>
      <c r="P57" s="114" t="str">
        <f t="shared" si="3"/>
        <v>DB48-2-42-G</v>
      </c>
      <c r="Q57" s="114" t="str">
        <f t="shared" si="4"/>
        <v>EUR-MDB48G</v>
      </c>
    </row>
    <row r="58" spans="8:17" x14ac:dyDescent="0.4">
      <c r="H58" s="114" t="s">
        <v>847</v>
      </c>
      <c r="I58">
        <v>250</v>
      </c>
      <c r="J58">
        <v>48</v>
      </c>
      <c r="K58" s="315" t="s">
        <v>875</v>
      </c>
      <c r="L58" s="114" t="s">
        <v>877</v>
      </c>
      <c r="M58" s="114" t="str">
        <f t="shared" si="5"/>
        <v>DB48-2-42-G-M</v>
      </c>
      <c r="N58" s="114" t="str">
        <f t="shared" si="6"/>
        <v>EUR-MDB48G2MC</v>
      </c>
      <c r="P58" s="114" t="str">
        <f t="shared" si="3"/>
        <v>DB48-2-42-G-M</v>
      </c>
      <c r="Q58" s="114" t="str">
        <f t="shared" si="4"/>
        <v>EUR-MDB48G2MC</v>
      </c>
    </row>
    <row r="59" spans="8:17" x14ac:dyDescent="0.4">
      <c r="H59" s="114" t="s">
        <v>847</v>
      </c>
      <c r="I59">
        <v>250</v>
      </c>
      <c r="J59">
        <v>60</v>
      </c>
      <c r="K59" s="315" t="s">
        <v>874</v>
      </c>
      <c r="L59" s="114" t="s">
        <v>877</v>
      </c>
      <c r="M59" s="114" t="str">
        <f t="shared" si="5"/>
        <v>DB60-2-42-G</v>
      </c>
      <c r="N59" s="114" t="str">
        <f t="shared" si="6"/>
        <v>EUR-MDB60G</v>
      </c>
      <c r="P59" s="114" t="str">
        <f t="shared" si="3"/>
        <v>DB60-2-42-G</v>
      </c>
      <c r="Q59" s="114" t="str">
        <f t="shared" si="4"/>
        <v>EUR-MDB60G</v>
      </c>
    </row>
    <row r="60" spans="8:17" x14ac:dyDescent="0.4">
      <c r="H60" s="114" t="s">
        <v>847</v>
      </c>
      <c r="I60">
        <v>250</v>
      </c>
      <c r="J60">
        <v>60</v>
      </c>
      <c r="K60" s="315" t="s">
        <v>875</v>
      </c>
      <c r="L60" s="114" t="s">
        <v>877</v>
      </c>
      <c r="M60" s="114" t="str">
        <f t="shared" si="5"/>
        <v>DB60-2-42-G-M</v>
      </c>
      <c r="N60" s="114" t="str">
        <f t="shared" si="6"/>
        <v>EUR-MDB60G2MC</v>
      </c>
      <c r="P60" s="114" t="str">
        <f t="shared" si="3"/>
        <v>DB60-2-42-G-M</v>
      </c>
      <c r="Q60" s="114" t="str">
        <f t="shared" si="4"/>
        <v>EUR-MDB60G2MC</v>
      </c>
    </row>
    <row r="61" spans="8:17" x14ac:dyDescent="0.4">
      <c r="H61" s="114" t="s">
        <v>847</v>
      </c>
      <c r="I61">
        <v>250</v>
      </c>
      <c r="J61">
        <v>72</v>
      </c>
      <c r="K61" s="315" t="s">
        <v>874</v>
      </c>
      <c r="L61" s="114" t="s">
        <v>877</v>
      </c>
      <c r="M61" s="114" t="str">
        <f t="shared" si="5"/>
        <v>DB72-2-42-G</v>
      </c>
      <c r="N61" s="114" t="str">
        <f t="shared" si="6"/>
        <v>EUR-MDB72G</v>
      </c>
      <c r="P61" s="114" t="str">
        <f t="shared" si="3"/>
        <v>DB72-2-42-G</v>
      </c>
      <c r="Q61" s="114" t="str">
        <f t="shared" si="4"/>
        <v>EUR-MDB72G</v>
      </c>
    </row>
    <row r="62" spans="8:17" x14ac:dyDescent="0.4">
      <c r="H62" s="114" t="s">
        <v>847</v>
      </c>
      <c r="I62">
        <v>250</v>
      </c>
      <c r="J62">
        <v>72</v>
      </c>
      <c r="K62" s="315" t="s">
        <v>875</v>
      </c>
      <c r="L62" s="114" t="s">
        <v>877</v>
      </c>
      <c r="M62" s="114" t="str">
        <f t="shared" si="5"/>
        <v>DB72-2-42-G-M</v>
      </c>
      <c r="N62" s="114" t="str">
        <f t="shared" si="6"/>
        <v>EUR-MDB72G2MC</v>
      </c>
      <c r="P62" s="114" t="str">
        <f t="shared" si="3"/>
        <v>DB72-2-42-G-M</v>
      </c>
      <c r="Q62" s="114" t="str">
        <f t="shared" si="4"/>
        <v>EUR-MDB72G2MC</v>
      </c>
    </row>
    <row r="63" spans="8:17" x14ac:dyDescent="0.4">
      <c r="H63" s="114" t="s">
        <v>847</v>
      </c>
      <c r="I63">
        <v>250</v>
      </c>
      <c r="J63">
        <v>24</v>
      </c>
      <c r="K63" s="315" t="s">
        <v>874</v>
      </c>
      <c r="L63" s="114" t="s">
        <v>878</v>
      </c>
      <c r="M63" s="114" t="str">
        <f t="shared" si="5"/>
        <v>DB24-2-56-G</v>
      </c>
      <c r="N63" s="114" t="str">
        <f t="shared" si="6"/>
        <v>EUR-MDB24G/WP</v>
      </c>
      <c r="P63" s="114" t="str">
        <f t="shared" si="3"/>
        <v>DB24-2-56-G</v>
      </c>
      <c r="Q63" s="114" t="str">
        <f t="shared" si="4"/>
        <v>EUR-MDB24G/WP</v>
      </c>
    </row>
    <row r="64" spans="8:17" x14ac:dyDescent="0.4">
      <c r="H64" s="114" t="s">
        <v>847</v>
      </c>
      <c r="I64">
        <v>250</v>
      </c>
      <c r="J64">
        <v>24</v>
      </c>
      <c r="K64" s="315" t="s">
        <v>875</v>
      </c>
      <c r="L64" s="114" t="s">
        <v>878</v>
      </c>
      <c r="M64" s="114" t="str">
        <f t="shared" si="5"/>
        <v>DB24-2-56-G-M</v>
      </c>
      <c r="N64" s="114" t="str">
        <f t="shared" si="6"/>
        <v>EUR-MDB24G2MCWP</v>
      </c>
      <c r="P64" s="114" t="str">
        <f t="shared" si="3"/>
        <v>DB24-2-56-G-M</v>
      </c>
      <c r="Q64" s="114" t="str">
        <f t="shared" si="4"/>
        <v>EUR-MDB24G2MCWP</v>
      </c>
    </row>
    <row r="65" spans="8:17" x14ac:dyDescent="0.4">
      <c r="H65" s="114" t="s">
        <v>847</v>
      </c>
      <c r="I65">
        <v>250</v>
      </c>
      <c r="J65">
        <v>36</v>
      </c>
      <c r="K65" s="315" t="s">
        <v>874</v>
      </c>
      <c r="L65" s="114" t="s">
        <v>878</v>
      </c>
      <c r="M65" s="114" t="str">
        <f t="shared" si="5"/>
        <v>DB36-2-56-G</v>
      </c>
      <c r="N65" s="114" t="str">
        <f t="shared" si="6"/>
        <v>EUR-MDB36G/WP</v>
      </c>
      <c r="P65" s="114" t="str">
        <f t="shared" si="3"/>
        <v>DB36-2-56-G</v>
      </c>
      <c r="Q65" s="114" t="str">
        <f t="shared" si="4"/>
        <v>EUR-MDB36G/WP</v>
      </c>
    </row>
    <row r="66" spans="8:17" x14ac:dyDescent="0.4">
      <c r="H66" s="114" t="s">
        <v>847</v>
      </c>
      <c r="I66">
        <v>250</v>
      </c>
      <c r="J66">
        <v>36</v>
      </c>
      <c r="K66" s="315" t="s">
        <v>875</v>
      </c>
      <c r="L66" s="114" t="s">
        <v>878</v>
      </c>
      <c r="M66" s="114" t="str">
        <f t="shared" si="5"/>
        <v>DB36-2-56-G-M</v>
      </c>
      <c r="N66" s="114" t="str">
        <f t="shared" si="6"/>
        <v>EUR-MDB36G2MCWP</v>
      </c>
      <c r="P66" s="114" t="str">
        <f t="shared" si="3"/>
        <v>DB36-2-56-G-M</v>
      </c>
      <c r="Q66" s="114" t="str">
        <f t="shared" si="4"/>
        <v>EUR-MDB36G2MCWP</v>
      </c>
    </row>
    <row r="67" spans="8:17" x14ac:dyDescent="0.4">
      <c r="H67" s="114" t="s">
        <v>847</v>
      </c>
      <c r="I67">
        <v>250</v>
      </c>
      <c r="J67">
        <v>48</v>
      </c>
      <c r="K67" s="315" t="s">
        <v>874</v>
      </c>
      <c r="L67" s="114" t="s">
        <v>878</v>
      </c>
      <c r="M67" s="114" t="str">
        <f t="shared" si="5"/>
        <v>DB48-2-56-G</v>
      </c>
      <c r="N67" s="114" t="str">
        <f t="shared" si="6"/>
        <v>EUR-MDB48G/WP</v>
      </c>
      <c r="P67" s="114" t="str">
        <f t="shared" si="3"/>
        <v>DB48-2-56-G</v>
      </c>
      <c r="Q67" s="114" t="str">
        <f t="shared" si="4"/>
        <v>EUR-MDB48G/WP</v>
      </c>
    </row>
    <row r="68" spans="8:17" x14ac:dyDescent="0.4">
      <c r="H68" s="114" t="s">
        <v>847</v>
      </c>
      <c r="I68">
        <v>250</v>
      </c>
      <c r="J68">
        <v>48</v>
      </c>
      <c r="K68" s="315" t="s">
        <v>875</v>
      </c>
      <c r="L68" s="114" t="s">
        <v>878</v>
      </c>
      <c r="M68" s="114" t="str">
        <f t="shared" si="5"/>
        <v>DB48-2-56-G-M</v>
      </c>
      <c r="N68" s="114" t="str">
        <f t="shared" si="6"/>
        <v>EUR-MDB48G2MCWP</v>
      </c>
      <c r="P68" s="114" t="str">
        <f t="shared" si="3"/>
        <v>DB48-2-56-G-M</v>
      </c>
      <c r="Q68" s="114" t="str">
        <f t="shared" si="4"/>
        <v>EUR-MDB48G2MCWP</v>
      </c>
    </row>
    <row r="69" spans="8:17" x14ac:dyDescent="0.4">
      <c r="H69" s="114" t="s">
        <v>847</v>
      </c>
      <c r="I69">
        <v>250</v>
      </c>
      <c r="J69">
        <v>60</v>
      </c>
      <c r="K69" s="315" t="s">
        <v>874</v>
      </c>
      <c r="L69" s="114" t="s">
        <v>878</v>
      </c>
      <c r="M69" s="114" t="str">
        <f t="shared" si="5"/>
        <v>DB60-2-56-G</v>
      </c>
      <c r="N69" s="114" t="str">
        <f t="shared" si="6"/>
        <v>EUR-MDB60G/WP</v>
      </c>
      <c r="P69" s="114" t="str">
        <f t="shared" si="3"/>
        <v>DB60-2-56-G</v>
      </c>
      <c r="Q69" s="114" t="str">
        <f t="shared" si="4"/>
        <v>EUR-MDB60G/WP</v>
      </c>
    </row>
    <row r="70" spans="8:17" x14ac:dyDescent="0.4">
      <c r="H70" s="114" t="s">
        <v>847</v>
      </c>
      <c r="I70">
        <v>250</v>
      </c>
      <c r="J70">
        <v>60</v>
      </c>
      <c r="K70" s="315" t="s">
        <v>875</v>
      </c>
      <c r="L70" s="114" t="s">
        <v>878</v>
      </c>
      <c r="M70" s="114" t="str">
        <f t="shared" si="5"/>
        <v>DB60-2-56-G-M</v>
      </c>
      <c r="N70" s="114" t="str">
        <f t="shared" si="6"/>
        <v>EUR-MDB60G2MCWP</v>
      </c>
      <c r="P70" s="114" t="str">
        <f t="shared" si="3"/>
        <v>DB60-2-56-G-M</v>
      </c>
      <c r="Q70" s="114" t="str">
        <f t="shared" si="4"/>
        <v>EUR-MDB60G2MCWP</v>
      </c>
    </row>
    <row r="71" spans="8:17" x14ac:dyDescent="0.4">
      <c r="H71" s="114" t="s">
        <v>847</v>
      </c>
      <c r="I71">
        <v>250</v>
      </c>
      <c r="J71">
        <v>72</v>
      </c>
      <c r="K71" s="315" t="s">
        <v>874</v>
      </c>
      <c r="L71" s="114" t="s">
        <v>878</v>
      </c>
      <c r="M71" s="114" t="str">
        <f t="shared" si="5"/>
        <v>DB72-2-56-G</v>
      </c>
      <c r="N71" s="114" t="str">
        <f t="shared" si="6"/>
        <v>EUR-MDB72G/WP</v>
      </c>
      <c r="P71" s="114" t="str">
        <f t="shared" si="3"/>
        <v>DB72-2-56-G</v>
      </c>
      <c r="Q71" s="114" t="str">
        <f t="shared" si="4"/>
        <v>EUR-MDB72G/WP</v>
      </c>
    </row>
    <row r="72" spans="8:17" x14ac:dyDescent="0.4">
      <c r="H72" s="114" t="s">
        <v>847</v>
      </c>
      <c r="I72">
        <v>250</v>
      </c>
      <c r="J72">
        <v>72</v>
      </c>
      <c r="K72" s="315" t="s">
        <v>875</v>
      </c>
      <c r="L72" s="114" t="s">
        <v>878</v>
      </c>
      <c r="M72" s="114" t="str">
        <f t="shared" si="5"/>
        <v>DB72-2-56-G-M</v>
      </c>
      <c r="N72" s="114" t="str">
        <f t="shared" si="6"/>
        <v>EUR-MDB72G2MCWP</v>
      </c>
      <c r="P72" s="114" t="str">
        <f t="shared" si="3"/>
        <v>DB72-2-56-G-M</v>
      </c>
      <c r="Q72" s="114" t="str">
        <f t="shared" si="4"/>
        <v>EUR-MDB72G2MCWP</v>
      </c>
    </row>
    <row r="73" spans="8:17" x14ac:dyDescent="0.4">
      <c r="H73" s="114" t="s">
        <v>847</v>
      </c>
      <c r="I73">
        <v>400</v>
      </c>
      <c r="J73">
        <v>24</v>
      </c>
      <c r="K73" s="315" t="s">
        <v>874</v>
      </c>
      <c r="L73" s="114" t="s">
        <v>877</v>
      </c>
      <c r="M73" s="114" t="str">
        <f t="shared" si="5"/>
        <v>DB24-4-42-G</v>
      </c>
      <c r="N73" s="114" t="str">
        <f t="shared" si="6"/>
        <v>EUR-MDB24G4NA</v>
      </c>
      <c r="P73" s="114" t="str">
        <f t="shared" si="3"/>
        <v>DB24-4-42-G</v>
      </c>
      <c r="Q73" s="114" t="str">
        <f t="shared" si="4"/>
        <v>EUR-MDB24G4NA</v>
      </c>
    </row>
    <row r="74" spans="8:17" x14ac:dyDescent="0.4">
      <c r="H74" s="114" t="s">
        <v>847</v>
      </c>
      <c r="I74">
        <v>400</v>
      </c>
      <c r="J74">
        <v>24</v>
      </c>
      <c r="K74" s="315" t="s">
        <v>875</v>
      </c>
      <c r="L74" s="114" t="s">
        <v>877</v>
      </c>
      <c r="M74" s="114" t="str">
        <f t="shared" si="5"/>
        <v>DB24-4-42-G-M</v>
      </c>
      <c r="N74" s="114" t="str">
        <f t="shared" si="6"/>
        <v>EUR-MDB24G4MC</v>
      </c>
      <c r="P74" s="114" t="str">
        <f t="shared" si="3"/>
        <v>DB24-4-42-G-M</v>
      </c>
      <c r="Q74" s="114" t="str">
        <f t="shared" si="4"/>
        <v>EUR-MDB24G4MC</v>
      </c>
    </row>
    <row r="75" spans="8:17" x14ac:dyDescent="0.4">
      <c r="H75" s="114" t="s">
        <v>847</v>
      </c>
      <c r="I75">
        <v>400</v>
      </c>
      <c r="J75">
        <v>36</v>
      </c>
      <c r="K75" s="315" t="s">
        <v>874</v>
      </c>
      <c r="L75" s="114" t="s">
        <v>877</v>
      </c>
      <c r="M75" s="114" t="str">
        <f t="shared" si="5"/>
        <v>DB36-4-42-G</v>
      </c>
      <c r="N75" s="114" t="str">
        <f t="shared" si="6"/>
        <v>EUR-MDB36G4NA</v>
      </c>
      <c r="P75" s="114" t="str">
        <f t="shared" si="3"/>
        <v>DB36-4-42-G</v>
      </c>
      <c r="Q75" s="114" t="str">
        <f t="shared" si="4"/>
        <v>EUR-MDB36G4NA</v>
      </c>
    </row>
    <row r="76" spans="8:17" x14ac:dyDescent="0.4">
      <c r="H76" s="114" t="s">
        <v>847</v>
      </c>
      <c r="I76">
        <v>400</v>
      </c>
      <c r="J76">
        <v>36</v>
      </c>
      <c r="K76" s="315" t="s">
        <v>875</v>
      </c>
      <c r="L76" s="114" t="s">
        <v>877</v>
      </c>
      <c r="M76" s="114" t="str">
        <f t="shared" si="5"/>
        <v>DB36-4-42-G-M</v>
      </c>
      <c r="N76" s="114" t="str">
        <f t="shared" si="6"/>
        <v>EUR-MDB36G4MC</v>
      </c>
      <c r="P76" s="114" t="str">
        <f t="shared" si="3"/>
        <v>DB36-4-42-G-M</v>
      </c>
      <c r="Q76" s="114" t="str">
        <f t="shared" si="4"/>
        <v>EUR-MDB36G4MC</v>
      </c>
    </row>
    <row r="77" spans="8:17" x14ac:dyDescent="0.4">
      <c r="H77" s="114" t="s">
        <v>847</v>
      </c>
      <c r="I77">
        <v>400</v>
      </c>
      <c r="J77">
        <v>48</v>
      </c>
      <c r="K77" s="315" t="s">
        <v>874</v>
      </c>
      <c r="L77" t="s">
        <v>877</v>
      </c>
      <c r="M77" s="114" t="str">
        <f t="shared" si="5"/>
        <v>DB48-4-42-G</v>
      </c>
      <c r="N77" s="114" t="str">
        <f t="shared" si="6"/>
        <v>EUR-MDB48G4NA</v>
      </c>
      <c r="P77" s="114" t="str">
        <f t="shared" ref="P77:P92" si="11">M77</f>
        <v>DB48-4-42-G</v>
      </c>
      <c r="Q77" s="114" t="str">
        <f t="shared" ref="Q77:Q92" si="12">N77</f>
        <v>EUR-MDB48G4NA</v>
      </c>
    </row>
    <row r="78" spans="8:17" x14ac:dyDescent="0.4">
      <c r="H78" s="114" t="s">
        <v>847</v>
      </c>
      <c r="I78">
        <v>400</v>
      </c>
      <c r="J78">
        <v>48</v>
      </c>
      <c r="K78" s="315" t="s">
        <v>875</v>
      </c>
      <c r="L78" t="s">
        <v>877</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847</v>
      </c>
      <c r="I79">
        <v>400</v>
      </c>
      <c r="J79">
        <v>60</v>
      </c>
      <c r="K79" s="315" t="s">
        <v>874</v>
      </c>
      <c r="L79" t="s">
        <v>877</v>
      </c>
      <c r="M79" s="114" t="str">
        <f t="shared" si="13"/>
        <v>DB60-4-42-G</v>
      </c>
      <c r="N79" s="114" t="str">
        <f t="shared" si="14"/>
        <v>EUR-MDB60G4NA</v>
      </c>
      <c r="P79" s="114" t="str">
        <f t="shared" si="11"/>
        <v>DB60-4-42-G</v>
      </c>
      <c r="Q79" s="114" t="str">
        <f t="shared" si="12"/>
        <v>EUR-MDB60G4NA</v>
      </c>
    </row>
    <row r="80" spans="8:17" x14ac:dyDescent="0.4">
      <c r="H80" s="114" t="s">
        <v>847</v>
      </c>
      <c r="I80">
        <v>400</v>
      </c>
      <c r="J80">
        <v>60</v>
      </c>
      <c r="K80" s="315" t="s">
        <v>875</v>
      </c>
      <c r="L80" t="s">
        <v>877</v>
      </c>
      <c r="M80" s="114" t="str">
        <f t="shared" si="13"/>
        <v>DB60-4-42-G-M</v>
      </c>
      <c r="N80" s="114" t="str">
        <f t="shared" si="14"/>
        <v>EUR-MDB60G4MC</v>
      </c>
      <c r="P80" s="114" t="str">
        <f t="shared" si="11"/>
        <v>DB60-4-42-G-M</v>
      </c>
      <c r="Q80" s="114" t="str">
        <f t="shared" si="12"/>
        <v>EUR-MDB60G4MC</v>
      </c>
    </row>
    <row r="81" spans="8:17" x14ac:dyDescent="0.4">
      <c r="H81" s="114" t="s">
        <v>847</v>
      </c>
      <c r="I81">
        <v>400</v>
      </c>
      <c r="J81">
        <v>72</v>
      </c>
      <c r="K81" s="315" t="s">
        <v>874</v>
      </c>
      <c r="L81" t="s">
        <v>877</v>
      </c>
      <c r="M81" s="114" t="str">
        <f t="shared" si="13"/>
        <v>DB72-4-42-G</v>
      </c>
      <c r="N81" s="114" t="str">
        <f t="shared" si="14"/>
        <v>EUR-MDB72G4NA</v>
      </c>
      <c r="P81" s="114" t="str">
        <f t="shared" si="11"/>
        <v>DB72-4-42-G</v>
      </c>
      <c r="Q81" s="114" t="str">
        <f t="shared" si="12"/>
        <v>EUR-MDB72G4NA</v>
      </c>
    </row>
    <row r="82" spans="8:17" x14ac:dyDescent="0.4">
      <c r="H82" s="114" t="s">
        <v>847</v>
      </c>
      <c r="I82">
        <v>400</v>
      </c>
      <c r="J82">
        <v>72</v>
      </c>
      <c r="K82" s="315" t="s">
        <v>875</v>
      </c>
      <c r="L82" t="s">
        <v>877</v>
      </c>
      <c r="M82" s="114" t="str">
        <f t="shared" si="13"/>
        <v>DB72-4-42-G-M</v>
      </c>
      <c r="N82" s="114" t="str">
        <f t="shared" si="14"/>
        <v>EUR-MDB72G4MC</v>
      </c>
      <c r="P82" s="114" t="str">
        <f t="shared" si="11"/>
        <v>DB72-4-42-G-M</v>
      </c>
      <c r="Q82" s="114" t="str">
        <f t="shared" si="12"/>
        <v>EUR-MDB72G4MC</v>
      </c>
    </row>
    <row r="83" spans="8:17" x14ac:dyDescent="0.4">
      <c r="H83" s="114" t="s">
        <v>847</v>
      </c>
      <c r="I83">
        <v>400</v>
      </c>
      <c r="J83">
        <v>24</v>
      </c>
      <c r="K83" s="315" t="s">
        <v>874</v>
      </c>
      <c r="L83" t="s">
        <v>878</v>
      </c>
      <c r="M83" s="114" t="str">
        <f t="shared" si="13"/>
        <v>DB24-4-56-G</v>
      </c>
      <c r="N83" s="114" t="str">
        <f t="shared" si="14"/>
        <v>EUR-MDB24G4NAWP</v>
      </c>
      <c r="P83" s="114" t="str">
        <f t="shared" si="11"/>
        <v>DB24-4-56-G</v>
      </c>
      <c r="Q83" s="114" t="str">
        <f t="shared" si="12"/>
        <v>EUR-MDB24G4NAWP</v>
      </c>
    </row>
    <row r="84" spans="8:17" x14ac:dyDescent="0.4">
      <c r="H84" s="114" t="s">
        <v>847</v>
      </c>
      <c r="I84">
        <v>400</v>
      </c>
      <c r="J84">
        <v>24</v>
      </c>
      <c r="K84" s="315" t="s">
        <v>875</v>
      </c>
      <c r="L84" t="s">
        <v>878</v>
      </c>
      <c r="M84" s="114" t="str">
        <f t="shared" si="13"/>
        <v>DB24-4-56-G-M</v>
      </c>
      <c r="N84" s="114" t="str">
        <f t="shared" si="14"/>
        <v>EUR-MDB24G4MCWP</v>
      </c>
      <c r="P84" s="114" t="str">
        <f t="shared" si="11"/>
        <v>DB24-4-56-G-M</v>
      </c>
      <c r="Q84" s="114" t="str">
        <f t="shared" si="12"/>
        <v>EUR-MDB24G4MCWP</v>
      </c>
    </row>
    <row r="85" spans="8:17" x14ac:dyDescent="0.4">
      <c r="H85" s="114" t="s">
        <v>847</v>
      </c>
      <c r="I85">
        <v>400</v>
      </c>
      <c r="J85">
        <v>36</v>
      </c>
      <c r="K85" s="315" t="s">
        <v>874</v>
      </c>
      <c r="L85" t="s">
        <v>878</v>
      </c>
      <c r="M85" s="114" t="str">
        <f t="shared" si="13"/>
        <v>DB36-4-56-G</v>
      </c>
      <c r="N85" s="114" t="str">
        <f t="shared" si="14"/>
        <v>EUR-MDB36G4NAWP</v>
      </c>
      <c r="P85" s="114" t="str">
        <f t="shared" si="11"/>
        <v>DB36-4-56-G</v>
      </c>
      <c r="Q85" s="114" t="str">
        <f t="shared" si="12"/>
        <v>EUR-MDB36G4NAWP</v>
      </c>
    </row>
    <row r="86" spans="8:17" x14ac:dyDescent="0.4">
      <c r="H86" s="114" t="s">
        <v>847</v>
      </c>
      <c r="I86">
        <v>400</v>
      </c>
      <c r="J86">
        <v>36</v>
      </c>
      <c r="K86" s="315" t="s">
        <v>875</v>
      </c>
      <c r="L86" t="s">
        <v>878</v>
      </c>
      <c r="M86" s="114" t="str">
        <f t="shared" si="13"/>
        <v>DB36-4-56-G-M</v>
      </c>
      <c r="N86" s="114" t="str">
        <f t="shared" si="14"/>
        <v>EUR-MDB36G4MCWP</v>
      </c>
      <c r="P86" s="114" t="str">
        <f t="shared" si="11"/>
        <v>DB36-4-56-G-M</v>
      </c>
      <c r="Q86" s="114" t="str">
        <f t="shared" si="12"/>
        <v>EUR-MDB36G4MCWP</v>
      </c>
    </row>
    <row r="87" spans="8:17" x14ac:dyDescent="0.4">
      <c r="H87" s="114" t="s">
        <v>847</v>
      </c>
      <c r="I87">
        <v>400</v>
      </c>
      <c r="J87">
        <v>48</v>
      </c>
      <c r="K87" s="315" t="s">
        <v>874</v>
      </c>
      <c r="L87" t="s">
        <v>878</v>
      </c>
      <c r="M87" s="114" t="str">
        <f t="shared" si="13"/>
        <v>DB48-4-56-G</v>
      </c>
      <c r="N87" s="114" t="str">
        <f t="shared" si="14"/>
        <v>EUR-MDB48G4NAWP</v>
      </c>
      <c r="P87" s="114" t="str">
        <f t="shared" si="11"/>
        <v>DB48-4-56-G</v>
      </c>
      <c r="Q87" s="114" t="str">
        <f t="shared" si="12"/>
        <v>EUR-MDB48G4NAWP</v>
      </c>
    </row>
    <row r="88" spans="8:17" x14ac:dyDescent="0.4">
      <c r="H88" s="114" t="s">
        <v>847</v>
      </c>
      <c r="I88">
        <v>400</v>
      </c>
      <c r="J88">
        <v>48</v>
      </c>
      <c r="K88" s="315" t="s">
        <v>875</v>
      </c>
      <c r="L88" t="s">
        <v>878</v>
      </c>
      <c r="M88" s="114" t="str">
        <f t="shared" si="13"/>
        <v>DB48-4-56-G-M</v>
      </c>
      <c r="N88" s="114" t="str">
        <f t="shared" si="14"/>
        <v>EUR-MDB48G4MCWP</v>
      </c>
      <c r="P88" s="114" t="str">
        <f t="shared" si="11"/>
        <v>DB48-4-56-G-M</v>
      </c>
      <c r="Q88" s="114" t="str">
        <f t="shared" si="12"/>
        <v>EUR-MDB48G4MCWP</v>
      </c>
    </row>
    <row r="89" spans="8:17" x14ac:dyDescent="0.4">
      <c r="H89" s="114" t="s">
        <v>847</v>
      </c>
      <c r="I89">
        <v>400</v>
      </c>
      <c r="J89">
        <v>60</v>
      </c>
      <c r="K89" s="315" t="s">
        <v>874</v>
      </c>
      <c r="L89" t="s">
        <v>878</v>
      </c>
      <c r="M89" s="114" t="str">
        <f t="shared" si="13"/>
        <v>DB60-4-56-G</v>
      </c>
      <c r="N89" s="114" t="str">
        <f t="shared" si="14"/>
        <v>EUR-MDB60G4NAWP</v>
      </c>
      <c r="P89" s="114" t="str">
        <f t="shared" si="11"/>
        <v>DB60-4-56-G</v>
      </c>
      <c r="Q89" s="114" t="str">
        <f t="shared" si="12"/>
        <v>EUR-MDB60G4NAWP</v>
      </c>
    </row>
    <row r="90" spans="8:17" x14ac:dyDescent="0.4">
      <c r="H90" s="114" t="s">
        <v>847</v>
      </c>
      <c r="I90">
        <v>400</v>
      </c>
      <c r="J90">
        <v>60</v>
      </c>
      <c r="K90" s="315" t="s">
        <v>875</v>
      </c>
      <c r="L90" t="s">
        <v>878</v>
      </c>
      <c r="M90" s="114" t="str">
        <f t="shared" si="13"/>
        <v>DB60-4-56-G-M</v>
      </c>
      <c r="N90" s="114" t="str">
        <f t="shared" si="14"/>
        <v>EUR-MDB60G4MCWP</v>
      </c>
      <c r="P90" s="114" t="str">
        <f t="shared" si="11"/>
        <v>DB60-4-56-G-M</v>
      </c>
      <c r="Q90" s="114" t="str">
        <f t="shared" si="12"/>
        <v>EUR-MDB60G4MCWP</v>
      </c>
    </row>
    <row r="91" spans="8:17" x14ac:dyDescent="0.4">
      <c r="H91" s="114" t="s">
        <v>847</v>
      </c>
      <c r="I91">
        <v>400</v>
      </c>
      <c r="J91">
        <v>72</v>
      </c>
      <c r="K91" s="315" t="s">
        <v>874</v>
      </c>
      <c r="L91" t="s">
        <v>878</v>
      </c>
      <c r="M91" s="114" t="str">
        <f t="shared" si="13"/>
        <v>DB72-4-56-G</v>
      </c>
      <c r="N91" s="114" t="str">
        <f t="shared" si="14"/>
        <v>EUR-MDB72G4NAWP</v>
      </c>
      <c r="P91" s="114" t="str">
        <f t="shared" si="11"/>
        <v>DB72-4-56-G</v>
      </c>
      <c r="Q91" s="114" t="str">
        <f t="shared" si="12"/>
        <v>EUR-MDB72G4NAWP</v>
      </c>
    </row>
    <row r="92" spans="8:17" x14ac:dyDescent="0.4">
      <c r="H92" s="114" t="s">
        <v>847</v>
      </c>
      <c r="I92">
        <v>400</v>
      </c>
      <c r="J92">
        <v>72</v>
      </c>
      <c r="K92" s="315" t="s">
        <v>875</v>
      </c>
      <c r="L92" t="s">
        <v>878</v>
      </c>
      <c r="M92" s="114" t="str">
        <f t="shared" si="13"/>
        <v>DB72-4-56-G-M</v>
      </c>
      <c r="N92" s="114" t="str">
        <f t="shared" si="14"/>
        <v>EUR-MDB72G4MCWP</v>
      </c>
      <c r="P92" s="114" t="str">
        <f t="shared" si="11"/>
        <v>DB72-4-56-G-M</v>
      </c>
      <c r="Q92" s="114" t="str">
        <f t="shared" si="12"/>
        <v>EUR-MDB72G4MCWP</v>
      </c>
    </row>
  </sheetData>
  <conditionalFormatting sqref="K2:K11">
    <cfRule type="cellIs" dxfId="11" priority="1" operator="equal">
      <formula>$ZV$2</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63B-FD3D-4F52-A1DD-D215F4D20A04}">
  <dimension ref="A1:AF26"/>
  <sheetViews>
    <sheetView topLeftCell="P1" workbookViewId="0">
      <selection activeCell="Z2" sqref="Z2"/>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12.15234375" style="114" customWidth="1"/>
    <col min="7" max="8" width="13.3046875" style="114" customWidth="1"/>
    <col min="9" max="9" width="17.4609375" style="114" customWidth="1"/>
    <col min="10" max="19" width="12.23046875" style="114" customWidth="1"/>
    <col min="20" max="20" width="12.3828125" style="347" customWidth="1"/>
    <col min="21" max="21" width="12.3828125" style="114" customWidth="1"/>
    <col min="22" max="22" width="7.84375" style="114" customWidth="1"/>
    <col min="23" max="37" width="9.23046875" style="114" customWidth="1"/>
    <col min="38" max="16384" width="9.23046875" style="114"/>
  </cols>
  <sheetData>
    <row r="1" spans="1:31" s="305" customFormat="1" ht="29.15" x14ac:dyDescent="0.4">
      <c r="A1" s="339" t="s">
        <v>837</v>
      </c>
      <c r="B1" s="339" t="s">
        <v>836</v>
      </c>
      <c r="C1" s="340" t="s">
        <v>821</v>
      </c>
      <c r="D1" s="339" t="s">
        <v>840</v>
      </c>
      <c r="E1" s="339" t="s">
        <v>809</v>
      </c>
      <c r="F1" s="341" t="s">
        <v>1066</v>
      </c>
      <c r="G1" s="339" t="s">
        <v>824</v>
      </c>
      <c r="H1" s="339" t="s">
        <v>848</v>
      </c>
      <c r="I1" s="341" t="s">
        <v>1060</v>
      </c>
      <c r="J1" s="341" t="s">
        <v>679</v>
      </c>
      <c r="K1" s="341" t="s">
        <v>817</v>
      </c>
      <c r="L1" s="341" t="s">
        <v>818</v>
      </c>
      <c r="M1" s="341" t="s">
        <v>813</v>
      </c>
      <c r="N1" s="341" t="s">
        <v>672</v>
      </c>
      <c r="O1" s="341" t="s">
        <v>812</v>
      </c>
      <c r="P1" s="341" t="s">
        <v>816</v>
      </c>
      <c r="Q1" s="341" t="s">
        <v>810</v>
      </c>
      <c r="R1" s="341" t="s">
        <v>834</v>
      </c>
      <c r="S1" s="341" t="s">
        <v>835</v>
      </c>
      <c r="T1" s="348" t="s">
        <v>496</v>
      </c>
      <c r="U1" s="305">
        <f>MAX('@MSSB'!AD:AD)</f>
        <v>2</v>
      </c>
    </row>
    <row r="2" spans="1:31" x14ac:dyDescent="0.4">
      <c r="A2" s="343" t="str">
        <f>IF(NOT(I2="N/A"),IF(COUNTBLANK(J2:S2)=0,"VALID","INVALID"),"INVALID")</f>
        <v>VALID</v>
      </c>
      <c r="B2" s="344" t="str">
        <f>_xlfn.CONCAT("Fan ",(ROW()-1))</f>
        <v>Fan 1</v>
      </c>
      <c r="C2" s="345">
        <f>E2*G2</f>
        <v>1354.78</v>
      </c>
      <c r="D2" s="344">
        <f>IF(ISBLANK(F2),H2*E2,F2*E2)</f>
        <v>5</v>
      </c>
      <c r="E2" s="344">
        <v>2</v>
      </c>
      <c r="F2" s="344"/>
      <c r="G2" s="344">
        <f>VLOOKUP(J2,_Fan!L:N,2,FALSE)
+VLOOKUP(M2,_Fan!L:N,2,FALSE)
+IF(K2="YES",VLOOKUP(K$1,_Fan!L:N,2,FALSE),0)
+IF(L2="YES",VLOOKUP(L$1,_Fan!L:N,2,FALSE),0)
+IF(N2="YES",VLOOKUP(N$1,_Fan!L:N,2,FALSE),0)
+IF(O2="YES",VLOOKUP(O$1,_Fan!L:N,2,FALSE),0)
+IF(P2="YES",VLOOKUP(P$1,_Fan!L:N,2,FALSE),0)
+IF(Q2="YES",VLOOKUP(Q$1,_Fan!L:N,2,FALSE),0)
+IF(R2="YES",VLOOKUP(R$1,_Fan!L:N,2,FALSE),0)
+IF(S2="YES",VLOOKUP(S$1,_Fan!L:N,2,FALSE),0)</f>
        <v>677.39</v>
      </c>
      <c r="H2" s="344">
        <f>VLOOKUP(J2,_Fan!L:N,3,FALSE)</f>
        <v>2.5</v>
      </c>
      <c r="I2" s="344" t="str">
        <f>IF(COUNTBLANK(J2:S2)=0,_xlfn.CONCAT("F",IF(J2="Local","L","M"),"-",IF(K2="Yes",1,0),IF(L2="Yes",1,0),IF(N2="Yes",1,0),IF(O2="Yes",1,0),IF(P2="Yes",1,0),IF(Q2="Yes",1,0),IF(R2="Yes",1,0),IF(S2="Yes",1,0), IF(M2 = "Interlock", "-I",
IF(M2 = "Interlock with Associated Units", "-IA",
IF(M2 = "Interlock with Lighting Circuit", "-IC",
IF(M2 = "Interlock with Local Switch", "-IS",""))))),"")</f>
        <v>FL-10111100-IC</v>
      </c>
      <c r="J2" s="344" t="s">
        <v>811</v>
      </c>
      <c r="K2" s="344" t="s">
        <v>1061</v>
      </c>
      <c r="L2" s="344" t="s">
        <v>1062</v>
      </c>
      <c r="M2" s="344" t="s">
        <v>815</v>
      </c>
      <c r="N2" s="344" t="s">
        <v>1061</v>
      </c>
      <c r="O2" s="344" t="s">
        <v>1061</v>
      </c>
      <c r="P2" s="344" t="s">
        <v>1061</v>
      </c>
      <c r="Q2" s="344" t="s">
        <v>1061</v>
      </c>
      <c r="R2" s="344" t="s">
        <v>1062</v>
      </c>
      <c r="S2" s="344" t="s">
        <v>1062</v>
      </c>
      <c r="T2" s="349" t="str">
        <f>IF(A2="VALID",_xlfn.CONCAT(AA2,"
",REPT(" ",8),AB2,"
",REPT(" ",8),AC2,"
",REPT(" ", 8),AD2, "
"),"")</f>
        <v xml:space="preserve">3 - Electrical power supply and controls to 2 (two) fan with: BMS Provisions, Reed Switch, Mechanical Thermostat, Run On Timer, Time Clock, from Local Power Supply
        3.1 - This includes supply and install of power and controls.
        3.2 - Power for system includes: cabling to fan and control panel (from Builder's Electrician's isolator) and local isolator, 
        3.3 - Controls for system includes: BMS Provisions, Interlock with Lighting Circuit, Reed Switch, Mechanical Thermostat, Run On Timer, Time Clock, controls enclosure.
</v>
      </c>
      <c r="U2" s="114">
        <f xml:space="preserve"> IF(AND(E2&gt;0,A2="VALID"),U1+1,U1)</f>
        <v>3</v>
      </c>
      <c r="V2" s="114" t="str">
        <f>_xlfn.CONCAT(E2," (",VLOOKUP(E2,Backend!C:D,2,FALSE),")")</f>
        <v>2 (two)</v>
      </c>
      <c r="W2" s="114" t="str">
        <f>_xlfn.CONCAT(U2," - Electrical power supply and controls to ",V2," fan")</f>
        <v>3 - Electrical power supply and controls to 2 (two) fan</v>
      </c>
      <c r="X2" s="114" t="str">
        <f>IF((COUNTIF(K2:S2,"No") &lt; 9)," with: "," ")</f>
        <v xml:space="preserve"> with: </v>
      </c>
      <c r="Y2" s="114" t="str">
        <f>_xlfn.CONCAT(IF(K2 = "Yes",_xlfn.CONCAT($K$1, ", "),""),IF(L2 = "Yes",_xlfn.CONCAT($L$1, ", "),""),IF(N2 = "Yes",_xlfn.CONCAT($N$1, ", "),""),IF(O2 = "Yes",_xlfn.CONCAT($O$1, ", "),""),IF(P2 = "Yes",_xlfn.CONCAT($P$1, ", "),""),IF(Q2 = "Yes",_xlfn.CONCAT($Q$1, ", "),""),IF(R2 = "Yes",_xlfn.CONCAT($R$1, ", "),""),IF(S2 = "Yes",_xlfn.CONCAT($S$1, ", "),""))</f>
        <v xml:space="preserve">BMS Provisions, Reed Switch, Mechanical Thermostat, Run On Timer, Time Clock, </v>
      </c>
      <c r="Z2" s="114" t="str">
        <f>_xlfn.CONCAT("from ",J2, " Power Supply")</f>
        <v>from Local Power Supply</v>
      </c>
      <c r="AA2" s="114" t="str">
        <f>_xlfn.CONCAT(W2,X2,Y2,Z2)</f>
        <v>3 - Electrical power supply and controls to 2 (two) fan with: BMS Provisions, Reed Switch, Mechanical Thermostat, Run On Timer, Time Clock, from Local Power Supply</v>
      </c>
      <c r="AB2" s="114" t="str">
        <f>_xlfn.CONCAT(U2,".1 - This includes supply and install of power and controls.")</f>
        <v>3.1 - This includes supply and install of power and controls.</v>
      </c>
      <c r="AC2" s="114" t="str">
        <f>_xlfn.CONCAT(U2,".2 - Power for system includes: ",VLOOKUP(J2,_Fan!L:O,4,FALSE))</f>
        <v xml:space="preserve">3.2 - Power for system includes: cabling to fan and control panel (from Builder's Electrician's isolator) and local isolator, </v>
      </c>
      <c r="AD2" s="114" t="str">
        <f t="shared" ref="AD2:AD23" si="0">IF(OR((J2="Local"),NOT(M2="No"),(COUNTIF(K2:S2,"Yes")&gt;0)),_xlfn.CONCAT(U2,".3 - Controls for system includes: ",_xlfn.CONCAT(AE2,IF(J2="Local","controls enclosure.","")),""),"")</f>
        <v>3.3 - Controls for system includes: BMS Provisions, Interlock with Lighting Circuit, Reed Switch, Mechanical Thermostat, Run On Timer, Time Clock, controls enclosure.</v>
      </c>
      <c r="AE2" s="114" t="str">
        <f>_xlfn.CONCAT(IF(K2="Yes",VLOOKUP(K$1,_Fan!L:Z,4,FALSE),""),IF(L2="Yes",VLOOKUP(L$1,_Fan!L:Z,4,FALSE),""),IF(NOT(M2="No"),VLOOKUP(M2,_Fan!L:Z,4,FALSE),""),IF(N2="Yes",VLOOKUP(N$1,_Fan!L:Z,4,FALSE),""),IF(O2="Yes",VLOOKUP(O$1,_Fan!L:Z,4,FALSE),""),IF(P2="Yes",VLOOKUP(P$1,_Fan!L:Z,4,FALSE),""),IF(Q2="Yes",VLOOKUP(Q$1,_Fan!L:Z,4,FALSE),""),IF(R2="Yes",VLOOKUP(R$1,_Fan!L:Z,4,FALSE),""),IF(S2="Yes",VLOOKUP(S$1,_Fan!L:Z,4,FALSE),""))</f>
        <v xml:space="preserve">BMS Provisions, Interlock with Lighting Circuit, Reed Switch, Mechanical Thermostat, Run On Timer, Time Clock, </v>
      </c>
    </row>
    <row r="3" spans="1:31" x14ac:dyDescent="0.4">
      <c r="A3" s="343" t="str">
        <f>IF(NOT(I3="N/A"),IF(COUNTBLANK(J3:S3)=0,"VALID","INVALID"),"INVALID")</f>
        <v>VALID</v>
      </c>
      <c r="B3" s="344" t="str">
        <f t="shared" ref="B3:B22" si="1">_xlfn.CONCAT("Fan ",(ROW()-1))</f>
        <v>Fan 2</v>
      </c>
      <c r="C3" s="345">
        <f t="shared" ref="C3:C22" si="2">E3*G3</f>
        <v>570.25</v>
      </c>
      <c r="D3" s="344">
        <f t="shared" ref="D3:D22" si="3">IF(ISBLANK(F3),H3*E3,F3*E3)</f>
        <v>6</v>
      </c>
      <c r="E3" s="344">
        <v>1</v>
      </c>
      <c r="F3" s="344"/>
      <c r="G3" s="344">
        <f>VLOOKUP(J3,_Fan!L:N,2,FALSE)
+VLOOKUP(M3,_Fan!L:N,2,FALSE)
+IF(K3="YES",VLOOKUP(K$1,_Fan!L:N,2,FALSE))</f>
        <v>570.25</v>
      </c>
      <c r="H3" s="344">
        <f>VLOOKUP(J3,_Fan!L:N,3,FALSE)</f>
        <v>6</v>
      </c>
      <c r="I3" s="344" t="str">
        <f>IF(COUNTBLANK(J3:S3)=0,_xlfn.CONCAT("F-",IF(J3="Local","L","M"),"-",IF(K3="Yes",1,0),IF(L3="Yes",1,0),IF(N3="Yes",1,0),IF(O3="Yes",1,0),IF(P3="Yes",1,0),IF(Q3="Yes",1,0),IF(R3="Yes",1,0),IF(S3="Yes",1,0), IF(M3 = "Interlock", "-I",
IF(M3 = "Interlock with Associated Units", "-IA",
IF(M3 = "Interlock with Lighting Circuit", "-IC",
IF(M3 = "Interlock with Local Switch", "-IS",""))))),"")</f>
        <v>F-M-01000000</v>
      </c>
      <c r="J3" s="344" t="s">
        <v>681</v>
      </c>
      <c r="K3" s="344" t="s">
        <v>1062</v>
      </c>
      <c r="L3" s="344" t="s">
        <v>1061</v>
      </c>
      <c r="M3" s="344" t="s">
        <v>1062</v>
      </c>
      <c r="N3" s="344" t="s">
        <v>1062</v>
      </c>
      <c r="O3" s="344" t="s">
        <v>1062</v>
      </c>
      <c r="P3" s="344" t="s">
        <v>1062</v>
      </c>
      <c r="Q3" s="344" t="s">
        <v>1062</v>
      </c>
      <c r="R3" s="344" t="s">
        <v>1062</v>
      </c>
      <c r="S3" s="344" t="s">
        <v>1062</v>
      </c>
      <c r="T3" s="349" t="str">
        <f t="shared" ref="T3:T23" si="4">IF(A3="VALID",_xlfn.CONCAT(AA3,"
",REPT(" ",8),AB3,"
",REPT(" ",8),AC3,"
",REPT(" ", 8),AD3, "
"),"")</f>
        <v xml:space="preserve">4 - Electrical power supply and controls to 1 (one) fan with: Fire Shutdown, from MSSB Power Supply
        4.1 - This includes supply and install of power and controls.
        4.2 - Power for system includes: CB and cabling to fan from MSSB, and local isolator, 
        4.3 - Controls for system includes: Fire Shutdown, 
</v>
      </c>
      <c r="U3" s="114">
        <f t="shared" ref="U3:U22" si="5" xml:space="preserve"> IF(AND(E3&gt;0,A3="VALID"),U2+1,U2)</f>
        <v>4</v>
      </c>
      <c r="V3" s="114" t="str">
        <f>_xlfn.CONCAT(E3," (",VLOOKUP(E3,Backend!C:D,2,FALSE),")")</f>
        <v>1 (one)</v>
      </c>
      <c r="W3" s="114" t="str">
        <f t="shared" ref="W3:W22" si="6">_xlfn.CONCAT(U3," - Electrical power supply and controls to ",V3," fan")</f>
        <v>4 - Electrical power supply and controls to 1 (one) fan</v>
      </c>
      <c r="X3" s="114" t="str">
        <f t="shared" ref="X3:X22" si="7">IF((COUNTIF(K3:S3,"No") &lt; 9)," with: "," ")</f>
        <v xml:space="preserve"> with: </v>
      </c>
      <c r="Y3" s="114" t="str">
        <f t="shared" ref="Y3:Y22" si="8">_xlfn.CONCAT(IF(K3 = "Yes",_xlfn.CONCAT($K$1, ", "),""),IF(L3 = "Yes",_xlfn.CONCAT($L$1, ", "),""),IF(N3 = "Yes",_xlfn.CONCAT($N$1, ", "),""),IF(O3 = "Yes",_xlfn.CONCAT($O$1, ", "),""),IF(P3 = "Yes",_xlfn.CONCAT($P$1, ", "),""),IF(Q3 = "Yes",_xlfn.CONCAT($Q$1, ", "),""),IF(R3 = "Yes",_xlfn.CONCAT($R$1, ", "),""),IF(S3 = "Yes",_xlfn.CONCAT($S$1, ", "),""))</f>
        <v xml:space="preserve">Fire Shutdown, </v>
      </c>
      <c r="Z3" s="114" t="str">
        <f t="shared" ref="Z3:Z22" si="9">_xlfn.CONCAT("from ",J3, " Power Supply")</f>
        <v>from MSSB Power Supply</v>
      </c>
      <c r="AA3" s="114" t="str">
        <f>_xlfn.CONCAT(W3,X3,Y3,Z3)</f>
        <v>4 - Electrical power supply and controls to 1 (one) fan with: Fire Shutdown, from MSSB Power Supply</v>
      </c>
      <c r="AB3" s="114" t="str">
        <f t="shared" ref="AB3:AB22" si="10">_xlfn.CONCAT(U3,".1 - This includes supply and install of power and controls.")</f>
        <v>4.1 - This includes supply and install of power and controls.</v>
      </c>
      <c r="AC3" s="114" t="str">
        <f>_xlfn.CONCAT(U3,".2 - Power for system includes: ",VLOOKUP(J3,_Fan!L:O,4,FALSE))</f>
        <v xml:space="preserve">4.2 - Power for system includes: CB and cabling to fan from MSSB, and local isolator, </v>
      </c>
      <c r="AD3" s="114" t="str">
        <f t="shared" si="0"/>
        <v xml:space="preserve">4.3 - Controls for system includes: Fire Shutdown, </v>
      </c>
      <c r="AE3" s="114" t="str">
        <f>_xlfn.CONCAT(IF(K3="Yes",VLOOKUP(K$1,_Fan!L:Z,4,FALSE),""),IF(L3="Yes",VLOOKUP(L$1,_Fan!L:Z,4,FALSE),""),IF(NOT(M3="No"),VLOOKUP(M3,_Fan!L:Z,4,FALSE),""),IF(N3="Yes",VLOOKUP(N$1,_Fan!L:Z,4,FALSE),""),IF(O3="Yes",VLOOKUP(O$1,_Fan!L:Z,4,FALSE),""),IF(P3="Yes",VLOOKUP(P$1,_Fan!L:Z,4,FALSE),""),IF(Q3="Yes",VLOOKUP(Q$1,_Fan!L:Z,4,FALSE),""),IF(R3="Yes",VLOOKUP(R$1,_Fan!L:Z,4,FALSE),""),IF(S3="Yes",VLOOKUP(S$1,_Fan!L:Z,4,FALSE),""))</f>
        <v xml:space="preserve">Fire Shutdown, </v>
      </c>
    </row>
    <row r="4" spans="1:31" x14ac:dyDescent="0.4">
      <c r="A4" s="343" t="str">
        <f t="shared" ref="A4:A22" si="11">IF(NOT(I4="N/A"),IF(COUNTBLANK(J4:S4)=0,"VALID","INVALID"),"INVALID")</f>
        <v>INVALID</v>
      </c>
      <c r="B4" s="344" t="str">
        <f t="shared" si="1"/>
        <v>Fan 3</v>
      </c>
      <c r="C4" s="345">
        <f t="shared" si="2"/>
        <v>0</v>
      </c>
      <c r="D4" s="344">
        <f t="shared" si="3"/>
        <v>0</v>
      </c>
      <c r="E4" s="344"/>
      <c r="F4" s="344"/>
      <c r="G4" s="344">
        <f>VLOOKUP(J4,_Fan!L:N,2,FALSE)</f>
        <v>92.5</v>
      </c>
      <c r="H4" s="344">
        <f>VLOOKUP(J4,_Fan!L:N,3,FALSE)</f>
        <v>2.5</v>
      </c>
      <c r="I4" s="344" t="str">
        <f t="shared" ref="I4:I22" si="12">IF(COUNTBLANK(J4:S4)=0,_xlfn.CONCAT("F-",IF(J4="Local","L","M"),"-",IF(K4="Yes",1,0),IF(L4="Yes",1,0),IF(N4="Yes",1,0),IF(O4="Yes",1,0),IF(P4="Yes",1,0),IF(Q4="Yes",1,0),IF(R4="Yes",1,0),IF(S4="Yes",1,0), IF(M4 = "Interlock", "-I",
IF(M4 = "Interlock with Associated Units", "-IA",
IF(M4 = "Interlock with Lighting Circuit", "-IC",
IF(M4 = "Interlock with Local Switch", "-IS",""))))),"")</f>
        <v/>
      </c>
      <c r="J4" s="344" t="s">
        <v>811</v>
      </c>
      <c r="K4" s="344"/>
      <c r="L4" s="344"/>
      <c r="M4" s="344" t="s">
        <v>1062</v>
      </c>
      <c r="N4" s="344"/>
      <c r="O4" s="344"/>
      <c r="P4" s="344"/>
      <c r="Q4" s="344"/>
      <c r="R4" s="344"/>
      <c r="S4" s="344"/>
      <c r="T4" s="349" t="str">
        <f t="shared" si="4"/>
        <v/>
      </c>
      <c r="U4" s="114">
        <f t="shared" si="5"/>
        <v>4</v>
      </c>
      <c r="V4" s="114" t="str">
        <f>_xlfn.CONCAT(E4," (",VLOOKUP(E4,Backend!C:D,2,FALSE),")")</f>
        <v xml:space="preserve"> (Zero)</v>
      </c>
      <c r="W4" s="114" t="str">
        <f t="shared" si="6"/>
        <v>4 - Electrical power supply and controls to  (Zero) fan</v>
      </c>
      <c r="X4" s="114" t="str">
        <f t="shared" si="7"/>
        <v xml:space="preserve"> with: </v>
      </c>
      <c r="Y4" s="114" t="str">
        <f t="shared" si="8"/>
        <v/>
      </c>
      <c r="Z4" s="114" t="str">
        <f t="shared" si="9"/>
        <v>from Local Power Supply</v>
      </c>
      <c r="AA4" s="114" t="str">
        <f>_xlfn.CONCAT(W4,X4,Y4,Z4)</f>
        <v>4 - Electrical power supply and controls to  (Zero) fan with: from Local Power Supply</v>
      </c>
      <c r="AB4" s="114" t="str">
        <f t="shared" si="10"/>
        <v>4.1 - This includes supply and install of power and controls.</v>
      </c>
      <c r="AC4" s="114" t="str">
        <f>_xlfn.CONCAT(U4,".2 - Power for system includes: ",VLOOKUP(J4,_Fan!L:O,4,FALSE))</f>
        <v xml:space="preserve">4.2 - Power for system includes: cabling to fan and control panel (from Builder's Electrician's isolator) and local isolator, </v>
      </c>
      <c r="AD4" s="114" t="str">
        <f t="shared" si="0"/>
        <v>4.3 - Controls for system includes: controls enclosure.</v>
      </c>
      <c r="AE4" s="114" t="str">
        <f>_xlfn.CONCAT(IF(K4="Yes",VLOOKUP(K$1,_Fan!L:Z,4,FALSE),""),IF(L4="Yes",VLOOKUP(L$1,_Fan!L:Z,4,FALSE),""),IF(NOT(M4="No"),VLOOKUP(M4,_Fan!L:Z,4,FALSE),""),IF(N4="Yes",VLOOKUP(N$1,_Fan!L:Z,4,FALSE),""),IF(O4="Yes",VLOOKUP(O$1,_Fan!L:Z,4,FALSE),""),IF(P4="Yes",VLOOKUP(P$1,_Fan!L:Z,4,FALSE),""),IF(Q4="Yes",VLOOKUP(Q$1,_Fan!L:Z,4,FALSE),""),IF(R4="Yes",VLOOKUP(R$1,_Fan!L:Z,4,FALSE),""),IF(S4="Yes",VLOOKUP(S$1,_Fan!L:Z,4,FALSE),""))</f>
        <v/>
      </c>
    </row>
    <row r="5" spans="1:31" x14ac:dyDescent="0.4">
      <c r="A5" s="343" t="str">
        <f t="shared" si="11"/>
        <v>INVALID</v>
      </c>
      <c r="B5" s="344" t="str">
        <f t="shared" si="1"/>
        <v>Fan 4</v>
      </c>
      <c r="C5" s="345">
        <f t="shared" si="2"/>
        <v>0</v>
      </c>
      <c r="D5" s="344">
        <f t="shared" si="3"/>
        <v>0</v>
      </c>
      <c r="E5" s="344"/>
      <c r="F5" s="344"/>
      <c r="G5" s="344">
        <f>VLOOKUP(J5,_Fan!L:N,2,FALSE)</f>
        <v>570.25</v>
      </c>
      <c r="H5" s="344">
        <f>VLOOKUP(J5,_Fan!L:N,3,FALSE)</f>
        <v>6</v>
      </c>
      <c r="I5" s="344" t="str">
        <f t="shared" si="12"/>
        <v/>
      </c>
      <c r="J5" s="344" t="s">
        <v>681</v>
      </c>
      <c r="K5" s="344" t="s">
        <v>1061</v>
      </c>
      <c r="L5" s="344"/>
      <c r="M5" s="344" t="s">
        <v>1062</v>
      </c>
      <c r="N5" s="344"/>
      <c r="O5" s="344"/>
      <c r="P5" s="344"/>
      <c r="Q5" s="344"/>
      <c r="R5" s="344"/>
      <c r="S5" s="344"/>
      <c r="T5" s="349" t="str">
        <f t="shared" si="4"/>
        <v/>
      </c>
      <c r="U5" s="114">
        <f t="shared" si="5"/>
        <v>4</v>
      </c>
      <c r="V5" s="114" t="str">
        <f>_xlfn.CONCAT(E5," (",VLOOKUP(E5,Backend!C:D,2,FALSE),")")</f>
        <v xml:space="preserve"> (Zero)</v>
      </c>
      <c r="W5" s="114" t="str">
        <f t="shared" si="6"/>
        <v>4 - Electrical power supply and controls to  (Zero) fan</v>
      </c>
      <c r="X5" s="114" t="str">
        <f t="shared" si="7"/>
        <v xml:space="preserve"> with: </v>
      </c>
      <c r="Y5" s="114" t="str">
        <f t="shared" si="8"/>
        <v xml:space="preserve">BMS Provisions, </v>
      </c>
      <c r="Z5" s="114" t="str">
        <f t="shared" si="9"/>
        <v>from MSSB Power Supply</v>
      </c>
      <c r="AA5" s="114" t="str">
        <f>_xlfn.CONCAT(W5,X5,Y5,Z5)</f>
        <v>4 - Electrical power supply and controls to  (Zero) fan with: BMS Provisions, from MSSB Power Supply</v>
      </c>
      <c r="AB5" s="114" t="str">
        <f t="shared" si="10"/>
        <v>4.1 - This includes supply and install of power and controls.</v>
      </c>
      <c r="AC5" s="114" t="str">
        <f>_xlfn.CONCAT(U5,".2 - Power for system includes: ",VLOOKUP(J5,_Fan!L:O,4,FALSE))</f>
        <v xml:space="preserve">4.2 - Power for system includes: CB and cabling to fan from MSSB, and local isolator, </v>
      </c>
      <c r="AD5" s="114" t="str">
        <f t="shared" si="0"/>
        <v xml:space="preserve">4.3 - Controls for system includes: BMS Provisions, </v>
      </c>
      <c r="AE5" s="114" t="str">
        <f>_xlfn.CONCAT(IF(K5="Yes",VLOOKUP(K$1,_Fan!L:Z,4,FALSE),""),IF(L5="Yes",VLOOKUP(L$1,_Fan!L:Z,4,FALSE),""),IF(NOT(M5="No"),VLOOKUP(M5,_Fan!L:Z,4,FALSE),""),IF(N5="Yes",VLOOKUP(N$1,_Fan!L:Z,4,FALSE),""),IF(O5="Yes",VLOOKUP(O$1,_Fan!L:Z,4,FALSE),""),IF(P5="Yes",VLOOKUP(P$1,_Fan!L:Z,4,FALSE),""),IF(Q5="Yes",VLOOKUP(Q$1,_Fan!L:Z,4,FALSE),""),IF(R5="Yes",VLOOKUP(R$1,_Fan!L:Z,4,FALSE),""),IF(S5="Yes",VLOOKUP(S$1,_Fan!L:Z,4,FALSE),""))</f>
        <v xml:space="preserve">BMS Provisions, </v>
      </c>
    </row>
    <row r="6" spans="1:31" x14ac:dyDescent="0.4">
      <c r="A6" s="343" t="str">
        <f t="shared" si="11"/>
        <v>INVALID</v>
      </c>
      <c r="B6" s="344" t="str">
        <f t="shared" si="1"/>
        <v>Fan 5</v>
      </c>
      <c r="C6" s="345">
        <f t="shared" si="2"/>
        <v>0</v>
      </c>
      <c r="D6" s="344">
        <f t="shared" si="3"/>
        <v>0</v>
      </c>
      <c r="E6" s="344"/>
      <c r="F6" s="344"/>
      <c r="G6" s="344">
        <f>VLOOKUP(J6,_Fan!L:N,2,FALSE)</f>
        <v>570.25</v>
      </c>
      <c r="H6" s="344">
        <f>VLOOKUP(J6,_Fan!L:N,3,FALSE)</f>
        <v>6</v>
      </c>
      <c r="I6" s="344" t="str">
        <f t="shared" si="12"/>
        <v/>
      </c>
      <c r="J6" s="344" t="s">
        <v>681</v>
      </c>
      <c r="K6" s="344"/>
      <c r="L6" s="344"/>
      <c r="M6" s="344" t="s">
        <v>813</v>
      </c>
      <c r="N6" s="344"/>
      <c r="O6" s="344"/>
      <c r="P6" s="344"/>
      <c r="Q6" s="344"/>
      <c r="R6" s="344"/>
      <c r="S6" s="344"/>
      <c r="T6" s="349" t="str">
        <f t="shared" si="4"/>
        <v/>
      </c>
      <c r="U6" s="114">
        <f t="shared" si="5"/>
        <v>4</v>
      </c>
      <c r="V6" s="114" t="str">
        <f>_xlfn.CONCAT(E6," (",VLOOKUP(E6,Backend!C:D,2,FALSE),")")</f>
        <v xml:space="preserve"> (Zero)</v>
      </c>
      <c r="W6" s="114" t="str">
        <f t="shared" si="6"/>
        <v>4 - Electrical power supply and controls to  (Zero) fan</v>
      </c>
      <c r="X6" s="114" t="str">
        <f t="shared" si="7"/>
        <v xml:space="preserve"> with: </v>
      </c>
      <c r="Y6" s="114" t="str">
        <f t="shared" si="8"/>
        <v/>
      </c>
      <c r="Z6" s="114" t="str">
        <f t="shared" si="9"/>
        <v>from MSSB Power Supply</v>
      </c>
      <c r="AA6" s="114" t="str">
        <f t="shared" ref="AA6:AA22" si="13">_xlfn.CONCAT(W6,X6,Y6,Z6)</f>
        <v>4 - Electrical power supply and controls to  (Zero) fan with: from MSSB Power Supply</v>
      </c>
      <c r="AB6" s="114" t="str">
        <f t="shared" si="10"/>
        <v>4.1 - This includes supply and install of power and controls.</v>
      </c>
      <c r="AC6" s="114" t="str">
        <f>_xlfn.CONCAT(U6,".2 - Power for system includes: ",VLOOKUP(J6,_Fan!L:O,4,FALSE))</f>
        <v xml:space="preserve">4.2 - Power for system includes: CB and cabling to fan from MSSB, and local isolator, </v>
      </c>
      <c r="AD6" s="114" t="str">
        <f>IF(OR((J6="Local"),NOT(M6="No"),(COUNTIF(K6:S6,"Yes")&gt;0)),_xlfn.CONCAT(U6,".3 - Controls for system includes: ",_xlfn.CONCAT(AE6,IF(J6="Local","controls enclosure.","")),""),"")</f>
        <v xml:space="preserve">4.3 - Controls for system includes: Interlock, </v>
      </c>
      <c r="AE6" s="114" t="str">
        <f>_xlfn.CONCAT(IF(K6="Yes",VLOOKUP(K$1,_Fan!L:Z,4,FALSE),""),IF(L6="Yes",VLOOKUP(L$1,_Fan!L:Z,4,FALSE),""),IF(NOT(M6="No"),VLOOKUP(M6,_Fan!L:Z,4,FALSE),""),IF(N6="Yes",VLOOKUP(N$1,_Fan!L:Z,4,FALSE),""),IF(O6="Yes",VLOOKUP(O$1,_Fan!L:Z,4,FALSE),""),IF(P6="Yes",VLOOKUP(P$1,_Fan!L:Z,4,FALSE),""),IF(Q6="Yes",VLOOKUP(Q$1,_Fan!L:Z,4,FALSE),""),IF(R6="Yes",VLOOKUP(R$1,_Fan!L:Z,4,FALSE),""),IF(S6="Yes",VLOOKUP(S$1,_Fan!L:Z,4,FALSE),""))</f>
        <v xml:space="preserve">Interlock, </v>
      </c>
    </row>
    <row r="7" spans="1:31" x14ac:dyDescent="0.4">
      <c r="A7" s="343" t="str">
        <f t="shared" si="11"/>
        <v>INVALID</v>
      </c>
      <c r="B7" s="344" t="str">
        <f t="shared" si="1"/>
        <v>Fan 6</v>
      </c>
      <c r="C7" s="345">
        <f t="shared" si="2"/>
        <v>0</v>
      </c>
      <c r="D7" s="344">
        <f t="shared" si="3"/>
        <v>0</v>
      </c>
      <c r="E7" s="344"/>
      <c r="F7" s="344"/>
      <c r="G7" s="344">
        <f>VLOOKUP(J7,_Fan!L:N,2,FALSE)</f>
        <v>570.25</v>
      </c>
      <c r="H7" s="344">
        <f>VLOOKUP(J7,_Fan!L:N,3,FALSE)</f>
        <v>6</v>
      </c>
      <c r="I7" s="344" t="str">
        <f t="shared" si="12"/>
        <v/>
      </c>
      <c r="J7" s="344" t="s">
        <v>681</v>
      </c>
      <c r="K7" s="344"/>
      <c r="L7" s="344"/>
      <c r="M7" s="344" t="s">
        <v>833</v>
      </c>
      <c r="N7" s="344"/>
      <c r="O7" s="344"/>
      <c r="P7" s="344"/>
      <c r="Q7" s="344"/>
      <c r="R7" s="344"/>
      <c r="S7" s="344"/>
      <c r="T7" s="349" t="str">
        <f t="shared" si="4"/>
        <v/>
      </c>
      <c r="U7" s="114">
        <f t="shared" si="5"/>
        <v>4</v>
      </c>
      <c r="V7" s="114" t="str">
        <f>_xlfn.CONCAT(E7," (",VLOOKUP(E7,Backend!C:D,2,FALSE),")")</f>
        <v xml:space="preserve"> (Zero)</v>
      </c>
      <c r="W7" s="114" t="str">
        <f t="shared" si="6"/>
        <v>4 - Electrical power supply and controls to  (Zero) fan</v>
      </c>
      <c r="X7" s="114" t="str">
        <f t="shared" si="7"/>
        <v xml:space="preserve"> with: </v>
      </c>
      <c r="Y7" s="114" t="str">
        <f t="shared" si="8"/>
        <v/>
      </c>
      <c r="Z7" s="114" t="str">
        <f t="shared" si="9"/>
        <v>from MSSB Power Supply</v>
      </c>
      <c r="AA7" s="114" t="str">
        <f t="shared" si="13"/>
        <v>4 - Electrical power supply and controls to  (Zero) fan with: from MSSB Power Supply</v>
      </c>
      <c r="AB7" s="114" t="str">
        <f t="shared" si="10"/>
        <v>4.1 - This includes supply and install of power and controls.</v>
      </c>
      <c r="AC7" s="114" t="str">
        <f>_xlfn.CONCAT(U7,".2 - Power for system includes: ",VLOOKUP(J7,_Fan!L:O,4,FALSE))</f>
        <v xml:space="preserve">4.2 - Power for system includes: CB and cabling to fan from MSSB, and local isolator, </v>
      </c>
      <c r="AD7" s="114" t="str">
        <f t="shared" si="0"/>
        <v xml:space="preserve">4.3 - Controls for system includes: Interlock with Associated Units, </v>
      </c>
      <c r="AE7" s="114" t="str">
        <f>_xlfn.CONCAT(IF(K7="Yes",VLOOKUP(K$1,_Fan!L:Z,4,FALSE),""),IF(L7="Yes",VLOOKUP(L$1,_Fan!L:Z,4,FALSE),""),IF(NOT(M7="No"),VLOOKUP(M7,_Fan!L:Z,4,FALSE),""),IF(N7="Yes",VLOOKUP(N$1,_Fan!L:Z,4,FALSE),""),IF(O7="Yes",VLOOKUP(O$1,_Fan!L:Z,4,FALSE),""),IF(P7="Yes",VLOOKUP(P$1,_Fan!L:Z,4,FALSE),""),IF(Q7="Yes",VLOOKUP(Q$1,_Fan!L:Z,4,FALSE),""),IF(R7="Yes",VLOOKUP(R$1,_Fan!L:Z,4,FALSE),""),IF(S7="Yes",VLOOKUP(S$1,_Fan!L:Z,4,FALSE),""))</f>
        <v xml:space="preserve">Interlock with Associated Units, </v>
      </c>
    </row>
    <row r="8" spans="1:31" x14ac:dyDescent="0.4">
      <c r="A8" s="343" t="str">
        <f t="shared" si="11"/>
        <v>INVALID</v>
      </c>
      <c r="B8" s="344" t="str">
        <f t="shared" si="1"/>
        <v>Fan 7</v>
      </c>
      <c r="C8" s="345">
        <f t="shared" si="2"/>
        <v>0</v>
      </c>
      <c r="D8" s="344">
        <f t="shared" si="3"/>
        <v>0</v>
      </c>
      <c r="E8" s="344"/>
      <c r="F8" s="344"/>
      <c r="G8" s="344">
        <f>VLOOKUP(J8,_Fan!L:N,2,FALSE)</f>
        <v>570.25</v>
      </c>
      <c r="H8" s="344">
        <f>VLOOKUP(J8,_Fan!L:N,3,FALSE)</f>
        <v>6</v>
      </c>
      <c r="I8" s="344" t="str">
        <f t="shared" si="12"/>
        <v/>
      </c>
      <c r="J8" s="344" t="s">
        <v>681</v>
      </c>
      <c r="K8" s="344"/>
      <c r="L8" s="344"/>
      <c r="M8" s="344" t="s">
        <v>815</v>
      </c>
      <c r="N8" s="344"/>
      <c r="O8" s="344"/>
      <c r="P8" s="344"/>
      <c r="Q8" s="344"/>
      <c r="R8" s="344"/>
      <c r="S8" s="344"/>
      <c r="T8" s="349" t="str">
        <f t="shared" si="4"/>
        <v/>
      </c>
      <c r="U8" s="114">
        <f t="shared" si="5"/>
        <v>4</v>
      </c>
      <c r="V8" s="114" t="str">
        <f>_xlfn.CONCAT(E8," (",VLOOKUP(E8,Backend!C:D,2,FALSE),")")</f>
        <v xml:space="preserve"> (Zero)</v>
      </c>
      <c r="W8" s="114" t="str">
        <f t="shared" si="6"/>
        <v>4 - Electrical power supply and controls to  (Zero) fan</v>
      </c>
      <c r="X8" s="114" t="str">
        <f t="shared" si="7"/>
        <v xml:space="preserve"> with: </v>
      </c>
      <c r="Y8" s="114" t="str">
        <f t="shared" si="8"/>
        <v/>
      </c>
      <c r="Z8" s="114" t="str">
        <f t="shared" si="9"/>
        <v>from MSSB Power Supply</v>
      </c>
      <c r="AA8" s="114" t="str">
        <f t="shared" si="13"/>
        <v>4 - Electrical power supply and controls to  (Zero) fan with: from MSSB Power Supply</v>
      </c>
      <c r="AB8" s="114" t="str">
        <f t="shared" si="10"/>
        <v>4.1 - This includes supply and install of power and controls.</v>
      </c>
      <c r="AC8" s="114" t="str">
        <f>_xlfn.CONCAT(U8,".2 - Power for system includes: ",VLOOKUP(J8,_Fan!L:O,4,FALSE))</f>
        <v xml:space="preserve">4.2 - Power for system includes: CB and cabling to fan from MSSB, and local isolator, </v>
      </c>
      <c r="AD8" s="114" t="str">
        <f t="shared" si="0"/>
        <v xml:space="preserve">4.3 - Controls for system includes: Interlock with Lighting Circuit, </v>
      </c>
      <c r="AE8" s="114" t="str">
        <f>_xlfn.CONCAT(IF(K8="Yes",VLOOKUP(K$1,_Fan!L:Z,4,FALSE),""),IF(L8="Yes",VLOOKUP(L$1,_Fan!L:Z,4,FALSE),""),IF(NOT(M8="No"),VLOOKUP(M8,_Fan!L:Z,4,FALSE),""),IF(N8="Yes",VLOOKUP(N$1,_Fan!L:Z,4,FALSE),""),IF(O8="Yes",VLOOKUP(O$1,_Fan!L:Z,4,FALSE),""),IF(P8="Yes",VLOOKUP(P$1,_Fan!L:Z,4,FALSE),""),IF(Q8="Yes",VLOOKUP(Q$1,_Fan!L:Z,4,FALSE),""),IF(R8="Yes",VLOOKUP(R$1,_Fan!L:Z,4,FALSE),""),IF(S8="Yes",VLOOKUP(S$1,_Fan!L:Z,4,FALSE),""))</f>
        <v xml:space="preserve">Interlock with Lighting Circuit, </v>
      </c>
    </row>
    <row r="9" spans="1:31" x14ac:dyDescent="0.4">
      <c r="A9" s="343" t="str">
        <f t="shared" si="11"/>
        <v>INVALID</v>
      </c>
      <c r="B9" s="344" t="str">
        <f t="shared" si="1"/>
        <v>Fan 8</v>
      </c>
      <c r="C9" s="345">
        <f t="shared" si="2"/>
        <v>0</v>
      </c>
      <c r="D9" s="344">
        <f t="shared" si="3"/>
        <v>0</v>
      </c>
      <c r="E9" s="344"/>
      <c r="F9" s="344"/>
      <c r="G9" s="344">
        <f>VLOOKUP(J9,_Fan!L:N,2,FALSE)</f>
        <v>570.25</v>
      </c>
      <c r="H9" s="344">
        <f>VLOOKUP(J9,_Fan!L:N,3,FALSE)</f>
        <v>6</v>
      </c>
      <c r="I9" s="344" t="str">
        <f t="shared" si="12"/>
        <v/>
      </c>
      <c r="J9" s="344" t="s">
        <v>681</v>
      </c>
      <c r="K9" s="344"/>
      <c r="L9" s="344"/>
      <c r="M9" s="344" t="s">
        <v>814</v>
      </c>
      <c r="N9" s="344"/>
      <c r="O9" s="344"/>
      <c r="P9" s="344"/>
      <c r="Q9" s="344"/>
      <c r="R9" s="344"/>
      <c r="S9" s="344"/>
      <c r="T9" s="349" t="str">
        <f t="shared" si="4"/>
        <v/>
      </c>
      <c r="U9" s="114">
        <f t="shared" si="5"/>
        <v>4</v>
      </c>
      <c r="V9" s="114" t="str">
        <f>_xlfn.CONCAT(E9," (",VLOOKUP(E9,Backend!C:D,2,FALSE),")")</f>
        <v xml:space="preserve"> (Zero)</v>
      </c>
      <c r="W9" s="114" t="str">
        <f t="shared" si="6"/>
        <v>4 - Electrical power supply and controls to  (Zero) fan</v>
      </c>
      <c r="X9" s="114" t="str">
        <f t="shared" si="7"/>
        <v xml:space="preserve"> with: </v>
      </c>
      <c r="Y9" s="114" t="str">
        <f t="shared" si="8"/>
        <v/>
      </c>
      <c r="Z9" s="114" t="str">
        <f t="shared" si="9"/>
        <v>from MSSB Power Supply</v>
      </c>
      <c r="AA9" s="114" t="str">
        <f t="shared" si="13"/>
        <v>4 - Electrical power supply and controls to  (Zero) fan with: from MSSB Power Supply</v>
      </c>
      <c r="AB9" s="114" t="str">
        <f t="shared" si="10"/>
        <v>4.1 - This includes supply and install of power and controls.</v>
      </c>
      <c r="AC9" s="114" t="str">
        <f>_xlfn.CONCAT(U9,".2 - Power for system includes: ",VLOOKUP(J9,_Fan!L:O,4,FALSE))</f>
        <v xml:space="preserve">4.2 - Power for system includes: CB and cabling to fan from MSSB, and local isolator, </v>
      </c>
      <c r="AD9" s="114" t="str">
        <f t="shared" si="0"/>
        <v xml:space="preserve">4.3 - Controls for system includes: Interlock with Local Switch, </v>
      </c>
      <c r="AE9" s="114" t="str">
        <f>_xlfn.CONCAT(IF(K9="Yes",VLOOKUP(K$1,_Fan!L:Z,4,FALSE),""),IF(L9="Yes",VLOOKUP(L$1,_Fan!L:Z,4,FALSE),""),IF(NOT(M9="No"),VLOOKUP(M9,_Fan!L:Z,4,FALSE),""),IF(N9="Yes",VLOOKUP(N$1,_Fan!L:Z,4,FALSE),""),IF(O9="Yes",VLOOKUP(O$1,_Fan!L:Z,4,FALSE),""),IF(P9="Yes",VLOOKUP(P$1,_Fan!L:Z,4,FALSE),""),IF(Q9="Yes",VLOOKUP(Q$1,_Fan!L:Z,4,FALSE),""),IF(R9="Yes",VLOOKUP(R$1,_Fan!L:Z,4,FALSE),""),IF(S9="Yes",VLOOKUP(S$1,_Fan!L:Z,4,FALSE),""))</f>
        <v xml:space="preserve">Interlock with Local Switch, </v>
      </c>
    </row>
    <row r="10" spans="1:31" x14ac:dyDescent="0.4">
      <c r="A10" s="343" t="str">
        <f t="shared" si="11"/>
        <v>INVALID</v>
      </c>
      <c r="B10" s="344" t="str">
        <f t="shared" si="1"/>
        <v>Fan 9</v>
      </c>
      <c r="C10" s="345">
        <f t="shared" si="2"/>
        <v>0</v>
      </c>
      <c r="D10" s="344">
        <f t="shared" si="3"/>
        <v>0</v>
      </c>
      <c r="E10" s="344"/>
      <c r="F10" s="344"/>
      <c r="G10" s="344">
        <f>VLOOKUP(J10,_Fan!L:N,2,FALSE)</f>
        <v>570.25</v>
      </c>
      <c r="H10" s="344">
        <f>VLOOKUP(J10,_Fan!L:N,3,FALSE)</f>
        <v>6</v>
      </c>
      <c r="I10" s="344" t="str">
        <f t="shared" si="12"/>
        <v/>
      </c>
      <c r="J10" s="344" t="s">
        <v>681</v>
      </c>
      <c r="K10" s="344"/>
      <c r="L10" s="344"/>
      <c r="M10" s="344" t="s">
        <v>1062</v>
      </c>
      <c r="N10" s="344"/>
      <c r="O10" s="344"/>
      <c r="P10" s="344"/>
      <c r="Q10" s="344"/>
      <c r="R10" s="344"/>
      <c r="S10" s="344"/>
      <c r="T10" s="349" t="str">
        <f t="shared" si="4"/>
        <v/>
      </c>
      <c r="U10" s="114">
        <f t="shared" si="5"/>
        <v>4</v>
      </c>
      <c r="V10" s="114" t="str">
        <f>_xlfn.CONCAT(E10," (",VLOOKUP(E10,Backend!C:D,2,FALSE),")")</f>
        <v xml:space="preserve"> (Zero)</v>
      </c>
      <c r="W10" s="114" t="str">
        <f t="shared" si="6"/>
        <v>4 - Electrical power supply and controls to  (Zero) fan</v>
      </c>
      <c r="X10" s="114" t="str">
        <f t="shared" si="7"/>
        <v xml:space="preserve"> with: </v>
      </c>
      <c r="Y10" s="114" t="str">
        <f t="shared" si="8"/>
        <v/>
      </c>
      <c r="Z10" s="114" t="str">
        <f t="shared" si="9"/>
        <v>from MSSB Power Supply</v>
      </c>
      <c r="AA10" s="114" t="str">
        <f t="shared" si="13"/>
        <v>4 - Electrical power supply and controls to  (Zero) fan with: from MSSB Power Supply</v>
      </c>
      <c r="AB10" s="114" t="str">
        <f t="shared" si="10"/>
        <v>4.1 - This includes supply and install of power and controls.</v>
      </c>
      <c r="AC10" s="114" t="str">
        <f>_xlfn.CONCAT(U10,".2 - Power for system includes: ",VLOOKUP(J10,_Fan!L:O,4,FALSE))</f>
        <v xml:space="preserve">4.2 - Power for system includes: CB and cabling to fan from MSSB, and local isolator, </v>
      </c>
      <c r="AD10" s="114" t="str">
        <f t="shared" si="0"/>
        <v/>
      </c>
      <c r="AE10" s="114" t="str">
        <f>_xlfn.CONCAT(IF(K10="Yes",VLOOKUP(K$1,_Fan!L:Z,4,FALSE),""),IF(L10="Yes",VLOOKUP(L$1,_Fan!L:Z,4,FALSE),""),IF(NOT(M10="No"),VLOOKUP(M10,_Fan!L:Z,4,FALSE),""),IF(N10="Yes",VLOOKUP(N$1,_Fan!L:Z,4,FALSE),""),IF(O10="Yes",VLOOKUP(O$1,_Fan!L:Z,4,FALSE),""),IF(P10="Yes",VLOOKUP(P$1,_Fan!L:Z,4,FALSE),""),IF(Q10="Yes",VLOOKUP(Q$1,_Fan!L:Z,4,FALSE),""),IF(R10="Yes",VLOOKUP(R$1,_Fan!L:Z,4,FALSE),""),IF(S10="Yes",VLOOKUP(S$1,_Fan!L:Z,4,FALSE),""))</f>
        <v/>
      </c>
    </row>
    <row r="11" spans="1:31" x14ac:dyDescent="0.4">
      <c r="A11" s="343" t="str">
        <f t="shared" si="11"/>
        <v>INVALID</v>
      </c>
      <c r="B11" s="344" t="str">
        <f t="shared" si="1"/>
        <v>Fan 10</v>
      </c>
      <c r="C11" s="345">
        <f t="shared" si="2"/>
        <v>0</v>
      </c>
      <c r="D11" s="344">
        <f t="shared" si="3"/>
        <v>0</v>
      </c>
      <c r="E11" s="344"/>
      <c r="F11" s="344"/>
      <c r="G11" s="344">
        <f>VLOOKUP(J11,_Fan!L:N,2,FALSE)</f>
        <v>570.25</v>
      </c>
      <c r="H11" s="344">
        <f>VLOOKUP(J11,_Fan!L:N,3,FALSE)</f>
        <v>6</v>
      </c>
      <c r="I11" s="344" t="str">
        <f t="shared" si="12"/>
        <v/>
      </c>
      <c r="J11" s="344" t="s">
        <v>681</v>
      </c>
      <c r="K11" s="344"/>
      <c r="L11" s="344"/>
      <c r="M11" s="344" t="s">
        <v>1062</v>
      </c>
      <c r="N11" s="344"/>
      <c r="O11" s="344"/>
      <c r="P11" s="344"/>
      <c r="Q11" s="344"/>
      <c r="R11" s="344"/>
      <c r="S11" s="344"/>
      <c r="T11" s="349" t="str">
        <f t="shared" si="4"/>
        <v/>
      </c>
      <c r="U11" s="114">
        <f t="shared" si="5"/>
        <v>4</v>
      </c>
      <c r="V11" s="114" t="str">
        <f>_xlfn.CONCAT(E11," (",VLOOKUP(E11,Backend!C:D,2,FALSE),")")</f>
        <v xml:space="preserve"> (Zero)</v>
      </c>
      <c r="W11" s="114" t="str">
        <f t="shared" si="6"/>
        <v>4 - Electrical power supply and controls to  (Zero) fan</v>
      </c>
      <c r="X11" s="114" t="str">
        <f t="shared" si="7"/>
        <v xml:space="preserve"> with: </v>
      </c>
      <c r="Y11" s="114" t="str">
        <f t="shared" si="8"/>
        <v/>
      </c>
      <c r="Z11" s="114" t="str">
        <f t="shared" si="9"/>
        <v>from MSSB Power Supply</v>
      </c>
      <c r="AA11" s="114" t="str">
        <f t="shared" si="13"/>
        <v>4 - Electrical power supply and controls to  (Zero) fan with: from MSSB Power Supply</v>
      </c>
      <c r="AB11" s="114" t="str">
        <f t="shared" si="10"/>
        <v>4.1 - This includes supply and install of power and controls.</v>
      </c>
      <c r="AC11" s="114" t="str">
        <f>_xlfn.CONCAT(U11,".2 - Power for system includes: ",VLOOKUP(J11,_Fan!L:O,4,FALSE))</f>
        <v xml:space="preserve">4.2 - Power for system includes: CB and cabling to fan from MSSB, and local isolator, </v>
      </c>
      <c r="AD11" s="114" t="str">
        <f t="shared" si="0"/>
        <v/>
      </c>
      <c r="AE11" s="114" t="str">
        <f>_xlfn.CONCAT(IF(K11="Yes",VLOOKUP(K$1,_Fan!L:Z,4,FALSE),""),IF(L11="Yes",VLOOKUP(L$1,_Fan!L:Z,4,FALSE),""),IF(NOT(M11="No"),VLOOKUP(M11,_Fan!L:Z,4,FALSE),""),IF(N11="Yes",VLOOKUP(N$1,_Fan!L:Z,4,FALSE),""),IF(O11="Yes",VLOOKUP(O$1,_Fan!L:Z,4,FALSE),""),IF(P11="Yes",VLOOKUP(P$1,_Fan!L:Z,4,FALSE),""),IF(Q11="Yes",VLOOKUP(Q$1,_Fan!L:Z,4,FALSE),""),IF(R11="Yes",VLOOKUP(R$1,_Fan!L:Z,4,FALSE),""),IF(S11="Yes",VLOOKUP(S$1,_Fan!L:Z,4,FALSE),""))</f>
        <v/>
      </c>
    </row>
    <row r="12" spans="1:31" x14ac:dyDescent="0.4">
      <c r="A12" s="343" t="str">
        <f t="shared" si="11"/>
        <v>INVALID</v>
      </c>
      <c r="B12" s="344" t="str">
        <f t="shared" si="1"/>
        <v>Fan 11</v>
      </c>
      <c r="C12" s="345">
        <f t="shared" si="2"/>
        <v>0</v>
      </c>
      <c r="D12" s="344">
        <f t="shared" si="3"/>
        <v>0</v>
      </c>
      <c r="E12" s="344"/>
      <c r="F12" s="344"/>
      <c r="G12" s="344">
        <f>VLOOKUP(J12,_Fan!L:N,2,FALSE)</f>
        <v>570.25</v>
      </c>
      <c r="H12" s="344">
        <f>VLOOKUP(J12,_Fan!L:N,3,FALSE)</f>
        <v>6</v>
      </c>
      <c r="I12" s="344" t="str">
        <f t="shared" si="12"/>
        <v/>
      </c>
      <c r="J12" s="344" t="s">
        <v>681</v>
      </c>
      <c r="K12" s="344"/>
      <c r="L12" s="344"/>
      <c r="M12" s="344" t="s">
        <v>1062</v>
      </c>
      <c r="N12" s="344"/>
      <c r="O12" s="344"/>
      <c r="P12" s="344"/>
      <c r="Q12" s="344"/>
      <c r="R12" s="344"/>
      <c r="S12" s="344"/>
      <c r="T12" s="349" t="str">
        <f t="shared" si="4"/>
        <v/>
      </c>
      <c r="U12" s="114">
        <f t="shared" si="5"/>
        <v>4</v>
      </c>
      <c r="V12" s="114" t="str">
        <f>_xlfn.CONCAT(E12," (",VLOOKUP(E12,Backend!C:D,2,FALSE),")")</f>
        <v xml:space="preserve"> (Zero)</v>
      </c>
      <c r="W12" s="114" t="str">
        <f t="shared" si="6"/>
        <v>4 - Electrical power supply and controls to  (Zero) fan</v>
      </c>
      <c r="X12" s="114" t="str">
        <f t="shared" si="7"/>
        <v xml:space="preserve"> with: </v>
      </c>
      <c r="Y12" s="114" t="str">
        <f t="shared" si="8"/>
        <v/>
      </c>
      <c r="Z12" s="114" t="str">
        <f t="shared" si="9"/>
        <v>from MSSB Power Supply</v>
      </c>
      <c r="AA12" s="114" t="str">
        <f t="shared" si="13"/>
        <v>4 - Electrical power supply and controls to  (Zero) fan with: from MSSB Power Supply</v>
      </c>
      <c r="AB12" s="114" t="str">
        <f t="shared" si="10"/>
        <v>4.1 - This includes supply and install of power and controls.</v>
      </c>
      <c r="AC12" s="114" t="str">
        <f>_xlfn.CONCAT(U12,".2 - Power for system includes: ",VLOOKUP(J12,_Fan!L:O,4,FALSE))</f>
        <v xml:space="preserve">4.2 - Power for system includes: CB and cabling to fan from MSSB, and local isolator, </v>
      </c>
      <c r="AD12" s="114" t="str">
        <f t="shared" si="0"/>
        <v/>
      </c>
      <c r="AE12" s="114" t="str">
        <f>_xlfn.CONCAT(IF(K12="Yes",VLOOKUP(K$1,_Fan!L:Z,4,FALSE),""),IF(L12="Yes",VLOOKUP(L$1,_Fan!L:Z,4,FALSE),""),IF(NOT(M12="No"),VLOOKUP(M12,_Fan!L:Z,4,FALSE),""),IF(N12="Yes",VLOOKUP(N$1,_Fan!L:Z,4,FALSE),""),IF(O12="Yes",VLOOKUP(O$1,_Fan!L:Z,4,FALSE),""),IF(P12="Yes",VLOOKUP(P$1,_Fan!L:Z,4,FALSE),""),IF(Q12="Yes",VLOOKUP(Q$1,_Fan!L:Z,4,FALSE),""),IF(R12="Yes",VLOOKUP(R$1,_Fan!L:Z,4,FALSE),""),IF(S12="Yes",VLOOKUP(S$1,_Fan!L:Z,4,FALSE),""))</f>
        <v/>
      </c>
    </row>
    <row r="13" spans="1:31" x14ac:dyDescent="0.4">
      <c r="A13" s="343" t="str">
        <f t="shared" si="11"/>
        <v>INVALID</v>
      </c>
      <c r="B13" s="344" t="str">
        <f t="shared" si="1"/>
        <v>Fan 12</v>
      </c>
      <c r="C13" s="345">
        <f t="shared" si="2"/>
        <v>0</v>
      </c>
      <c r="D13" s="344">
        <f t="shared" si="3"/>
        <v>0</v>
      </c>
      <c r="E13" s="344"/>
      <c r="F13" s="344"/>
      <c r="G13" s="344">
        <f>VLOOKUP(J13,_Fan!L:N,2,FALSE)</f>
        <v>570.25</v>
      </c>
      <c r="H13" s="344">
        <f>VLOOKUP(J13,_Fan!L:N,3,FALSE)</f>
        <v>6</v>
      </c>
      <c r="I13" s="344" t="str">
        <f t="shared" si="12"/>
        <v/>
      </c>
      <c r="J13" s="344" t="s">
        <v>681</v>
      </c>
      <c r="K13" s="344"/>
      <c r="L13" s="344"/>
      <c r="M13" s="344" t="s">
        <v>1062</v>
      </c>
      <c r="N13" s="344"/>
      <c r="O13" s="344"/>
      <c r="P13" s="344"/>
      <c r="Q13" s="344"/>
      <c r="R13" s="344"/>
      <c r="S13" s="344"/>
      <c r="T13" s="349" t="str">
        <f t="shared" si="4"/>
        <v/>
      </c>
      <c r="U13" s="114">
        <f t="shared" si="5"/>
        <v>4</v>
      </c>
      <c r="V13" s="114" t="str">
        <f>_xlfn.CONCAT(E13," (",VLOOKUP(E13,Backend!C:D,2,FALSE),")")</f>
        <v xml:space="preserve"> (Zero)</v>
      </c>
      <c r="W13" s="114" t="str">
        <f t="shared" si="6"/>
        <v>4 - Electrical power supply and controls to  (Zero) fan</v>
      </c>
      <c r="X13" s="114" t="str">
        <f t="shared" si="7"/>
        <v xml:space="preserve"> with: </v>
      </c>
      <c r="Y13" s="114" t="str">
        <f t="shared" si="8"/>
        <v/>
      </c>
      <c r="Z13" s="114" t="str">
        <f t="shared" si="9"/>
        <v>from MSSB Power Supply</v>
      </c>
      <c r="AA13" s="114" t="str">
        <f t="shared" si="13"/>
        <v>4 - Electrical power supply and controls to  (Zero) fan with: from MSSB Power Supply</v>
      </c>
      <c r="AB13" s="114" t="str">
        <f t="shared" si="10"/>
        <v>4.1 - This includes supply and install of power and controls.</v>
      </c>
      <c r="AC13" s="114" t="str">
        <f>_xlfn.CONCAT(U13,".2 - Power for system includes: ",VLOOKUP(J13,_Fan!L:O,4,FALSE))</f>
        <v xml:space="preserve">4.2 - Power for system includes: CB and cabling to fan from MSSB, and local isolator, </v>
      </c>
      <c r="AD13" s="114" t="str">
        <f t="shared" si="0"/>
        <v/>
      </c>
      <c r="AE13" s="114" t="str">
        <f>_xlfn.CONCAT(IF(K13="Yes",VLOOKUP(K$1,_Fan!L:Z,4,FALSE),""),IF(L13="Yes",VLOOKUP(L$1,_Fan!L:Z,4,FALSE),""),IF(NOT(M13="No"),VLOOKUP(M13,_Fan!L:Z,4,FALSE),""),IF(N13="Yes",VLOOKUP(N$1,_Fan!L:Z,4,FALSE),""),IF(O13="Yes",VLOOKUP(O$1,_Fan!L:Z,4,FALSE),""),IF(P13="Yes",VLOOKUP(P$1,_Fan!L:Z,4,FALSE),""),IF(Q13="Yes",VLOOKUP(Q$1,_Fan!L:Z,4,FALSE),""),IF(R13="Yes",VLOOKUP(R$1,_Fan!L:Z,4,FALSE),""),IF(S13="Yes",VLOOKUP(S$1,_Fan!L:Z,4,FALSE),""))</f>
        <v/>
      </c>
    </row>
    <row r="14" spans="1:31" x14ac:dyDescent="0.4">
      <c r="A14" s="343" t="str">
        <f t="shared" si="11"/>
        <v>INVALID</v>
      </c>
      <c r="B14" s="344" t="str">
        <f t="shared" si="1"/>
        <v>Fan 13</v>
      </c>
      <c r="C14" s="345">
        <f t="shared" si="2"/>
        <v>0</v>
      </c>
      <c r="D14" s="344">
        <f t="shared" si="3"/>
        <v>0</v>
      </c>
      <c r="E14" s="344"/>
      <c r="F14" s="344"/>
      <c r="G14" s="344">
        <f>VLOOKUP(J14,_Fan!L:N,2,FALSE)</f>
        <v>570.25</v>
      </c>
      <c r="H14" s="344">
        <f>VLOOKUP(J14,_Fan!L:N,3,FALSE)</f>
        <v>6</v>
      </c>
      <c r="I14" s="344" t="str">
        <f t="shared" si="12"/>
        <v/>
      </c>
      <c r="J14" s="344" t="s">
        <v>681</v>
      </c>
      <c r="K14" s="344"/>
      <c r="L14" s="344"/>
      <c r="M14" s="344" t="s">
        <v>1062</v>
      </c>
      <c r="N14" s="344"/>
      <c r="O14" s="344"/>
      <c r="P14" s="344"/>
      <c r="Q14" s="344"/>
      <c r="R14" s="344"/>
      <c r="S14" s="344"/>
      <c r="T14" s="349" t="str">
        <f t="shared" si="4"/>
        <v/>
      </c>
      <c r="U14" s="114">
        <f t="shared" si="5"/>
        <v>4</v>
      </c>
      <c r="V14" s="114" t="str">
        <f>_xlfn.CONCAT(E14," (",VLOOKUP(E14,Backend!C:D,2,FALSE),")")</f>
        <v xml:space="preserve"> (Zero)</v>
      </c>
      <c r="W14" s="114" t="str">
        <f t="shared" si="6"/>
        <v>4 - Electrical power supply and controls to  (Zero) fan</v>
      </c>
      <c r="X14" s="114" t="str">
        <f t="shared" si="7"/>
        <v xml:space="preserve"> with: </v>
      </c>
      <c r="Y14" s="114" t="str">
        <f t="shared" si="8"/>
        <v/>
      </c>
      <c r="Z14" s="114" t="str">
        <f t="shared" si="9"/>
        <v>from MSSB Power Supply</v>
      </c>
      <c r="AA14" s="114" t="str">
        <f t="shared" si="13"/>
        <v>4 - Electrical power supply and controls to  (Zero) fan with: from MSSB Power Supply</v>
      </c>
      <c r="AB14" s="114" t="str">
        <f t="shared" si="10"/>
        <v>4.1 - This includes supply and install of power and controls.</v>
      </c>
      <c r="AC14" s="114" t="str">
        <f>_xlfn.CONCAT(U14,".2 - Power for system includes: ",VLOOKUP(J14,_Fan!L:O,4,FALSE))</f>
        <v xml:space="preserve">4.2 - Power for system includes: CB and cabling to fan from MSSB, and local isolator, </v>
      </c>
      <c r="AD14" s="114" t="str">
        <f t="shared" si="0"/>
        <v/>
      </c>
      <c r="AE14" s="114" t="str">
        <f>_xlfn.CONCAT(IF(K14="Yes",VLOOKUP(K$1,_Fan!L:Z,4,FALSE),""),IF(L14="Yes",VLOOKUP(L$1,_Fan!L:Z,4,FALSE),""),IF(NOT(M14="No"),VLOOKUP(M14,_Fan!L:Z,4,FALSE),""),IF(N14="Yes",VLOOKUP(N$1,_Fan!L:Z,4,FALSE),""),IF(O14="Yes",VLOOKUP(O$1,_Fan!L:Z,4,FALSE),""),IF(P14="Yes",VLOOKUP(P$1,_Fan!L:Z,4,FALSE),""),IF(Q14="Yes",VLOOKUP(Q$1,_Fan!L:Z,4,FALSE),""),IF(R14="Yes",VLOOKUP(R$1,_Fan!L:Z,4,FALSE),""),IF(S14="Yes",VLOOKUP(S$1,_Fan!L:Z,4,FALSE),""))</f>
        <v/>
      </c>
    </row>
    <row r="15" spans="1:31" x14ac:dyDescent="0.4">
      <c r="A15" s="343" t="str">
        <f t="shared" si="11"/>
        <v>INVALID</v>
      </c>
      <c r="B15" s="344" t="str">
        <f t="shared" si="1"/>
        <v>Fan 14</v>
      </c>
      <c r="C15" s="345">
        <f t="shared" si="2"/>
        <v>0</v>
      </c>
      <c r="D15" s="344">
        <f t="shared" si="3"/>
        <v>0</v>
      </c>
      <c r="E15" s="344"/>
      <c r="F15" s="344"/>
      <c r="G15" s="344">
        <f>VLOOKUP(J15,_Fan!L:N,2,FALSE)</f>
        <v>570.25</v>
      </c>
      <c r="H15" s="344">
        <f>VLOOKUP(J15,_Fan!L:N,3,FALSE)</f>
        <v>6</v>
      </c>
      <c r="I15" s="344" t="str">
        <f t="shared" si="12"/>
        <v/>
      </c>
      <c r="J15" s="344" t="s">
        <v>681</v>
      </c>
      <c r="K15" s="344"/>
      <c r="L15" s="344"/>
      <c r="M15" s="344" t="s">
        <v>1062</v>
      </c>
      <c r="N15" s="344"/>
      <c r="O15" s="344"/>
      <c r="P15" s="344"/>
      <c r="Q15" s="344"/>
      <c r="R15" s="344"/>
      <c r="S15" s="344"/>
      <c r="T15" s="349" t="str">
        <f t="shared" si="4"/>
        <v/>
      </c>
      <c r="U15" s="114">
        <f t="shared" si="5"/>
        <v>4</v>
      </c>
      <c r="V15" s="114" t="str">
        <f>_xlfn.CONCAT(E15," (",VLOOKUP(E15,Backend!C:D,2,FALSE),")")</f>
        <v xml:space="preserve"> (Zero)</v>
      </c>
      <c r="W15" s="114" t="str">
        <f t="shared" si="6"/>
        <v>4 - Electrical power supply and controls to  (Zero) fan</v>
      </c>
      <c r="X15" s="114" t="str">
        <f t="shared" si="7"/>
        <v xml:space="preserve"> with: </v>
      </c>
      <c r="Y15" s="114" t="str">
        <f t="shared" si="8"/>
        <v/>
      </c>
      <c r="Z15" s="114" t="str">
        <f t="shared" si="9"/>
        <v>from MSSB Power Supply</v>
      </c>
      <c r="AA15" s="114" t="str">
        <f t="shared" si="13"/>
        <v>4 - Electrical power supply and controls to  (Zero) fan with: from MSSB Power Supply</v>
      </c>
      <c r="AB15" s="114" t="str">
        <f t="shared" si="10"/>
        <v>4.1 - This includes supply and install of power and controls.</v>
      </c>
      <c r="AC15" s="114" t="str">
        <f>_xlfn.CONCAT(U15,".2 - Power for system includes: ",VLOOKUP(J15,_Fan!L:O,4,FALSE))</f>
        <v xml:space="preserve">4.2 - Power for system includes: CB and cabling to fan from MSSB, and local isolator, </v>
      </c>
      <c r="AD15" s="114" t="str">
        <f t="shared" si="0"/>
        <v/>
      </c>
      <c r="AE15" s="114" t="str">
        <f>_xlfn.CONCAT(IF(K15="Yes",VLOOKUP(K$1,_Fan!L:Z,4,FALSE),""),IF(L15="Yes",VLOOKUP(L$1,_Fan!L:Z,4,FALSE),""),IF(NOT(M15="No"),VLOOKUP(M15,_Fan!L:Z,4,FALSE),""),IF(N15="Yes",VLOOKUP(N$1,_Fan!L:Z,4,FALSE),""),IF(O15="Yes",VLOOKUP(O$1,_Fan!L:Z,4,FALSE),""),IF(P15="Yes",VLOOKUP(P$1,_Fan!L:Z,4,FALSE),""),IF(Q15="Yes",VLOOKUP(Q$1,_Fan!L:Z,4,FALSE),""),IF(R15="Yes",VLOOKUP(R$1,_Fan!L:Z,4,FALSE),""),IF(S15="Yes",VLOOKUP(S$1,_Fan!L:Z,4,FALSE),""))</f>
        <v/>
      </c>
    </row>
    <row r="16" spans="1:31" x14ac:dyDescent="0.4">
      <c r="A16" s="343" t="str">
        <f t="shared" si="11"/>
        <v>INVALID</v>
      </c>
      <c r="B16" s="344" t="str">
        <f t="shared" si="1"/>
        <v>Fan 15</v>
      </c>
      <c r="C16" s="345">
        <f t="shared" si="2"/>
        <v>0</v>
      </c>
      <c r="D16" s="344">
        <f t="shared" si="3"/>
        <v>0</v>
      </c>
      <c r="E16" s="344"/>
      <c r="F16" s="344"/>
      <c r="G16" s="344">
        <f>VLOOKUP(J16,_Fan!L:N,2,FALSE)</f>
        <v>570.25</v>
      </c>
      <c r="H16" s="344">
        <f>VLOOKUP(J16,_Fan!L:N,3,FALSE)</f>
        <v>6</v>
      </c>
      <c r="I16" s="344" t="str">
        <f t="shared" si="12"/>
        <v/>
      </c>
      <c r="J16" s="344" t="s">
        <v>681</v>
      </c>
      <c r="K16" s="344"/>
      <c r="L16" s="344"/>
      <c r="M16" s="344" t="s">
        <v>1062</v>
      </c>
      <c r="N16" s="344"/>
      <c r="O16" s="344"/>
      <c r="P16" s="344"/>
      <c r="Q16" s="344"/>
      <c r="R16" s="344"/>
      <c r="S16" s="344"/>
      <c r="T16" s="349" t="str">
        <f t="shared" si="4"/>
        <v/>
      </c>
      <c r="U16" s="114">
        <f t="shared" si="5"/>
        <v>4</v>
      </c>
      <c r="V16" s="114" t="str">
        <f>_xlfn.CONCAT(E16," (",VLOOKUP(E16,Backend!C:D,2,FALSE),")")</f>
        <v xml:space="preserve"> (Zero)</v>
      </c>
      <c r="W16" s="114" t="str">
        <f t="shared" si="6"/>
        <v>4 - Electrical power supply and controls to  (Zero) fan</v>
      </c>
      <c r="X16" s="114" t="str">
        <f t="shared" si="7"/>
        <v xml:space="preserve"> with: </v>
      </c>
      <c r="Y16" s="114" t="str">
        <f t="shared" si="8"/>
        <v/>
      </c>
      <c r="Z16" s="114" t="str">
        <f t="shared" si="9"/>
        <v>from MSSB Power Supply</v>
      </c>
      <c r="AA16" s="114" t="str">
        <f t="shared" si="13"/>
        <v>4 - Electrical power supply and controls to  (Zero) fan with: from MSSB Power Supply</v>
      </c>
      <c r="AB16" s="114" t="str">
        <f t="shared" si="10"/>
        <v>4.1 - This includes supply and install of power and controls.</v>
      </c>
      <c r="AC16" s="114" t="str">
        <f>_xlfn.CONCAT(U16,".2 - Power for system includes: ",VLOOKUP(J16,_Fan!L:O,4,FALSE))</f>
        <v xml:space="preserve">4.2 - Power for system includes: CB and cabling to fan from MSSB, and local isolator, </v>
      </c>
      <c r="AD16" s="114" t="str">
        <f t="shared" si="0"/>
        <v/>
      </c>
      <c r="AE16" s="114" t="str">
        <f>_xlfn.CONCAT(IF(K16="Yes",VLOOKUP(K$1,_Fan!L:Z,4,FALSE),""),IF(L16="Yes",VLOOKUP(L$1,_Fan!L:Z,4,FALSE),""),IF(NOT(M16="No"),VLOOKUP(M16,_Fan!L:Z,4,FALSE),""),IF(N16="Yes",VLOOKUP(N$1,_Fan!L:Z,4,FALSE),""),IF(O16="Yes",VLOOKUP(O$1,_Fan!L:Z,4,FALSE),""),IF(P16="Yes",VLOOKUP(P$1,_Fan!L:Z,4,FALSE),""),IF(Q16="Yes",VLOOKUP(Q$1,_Fan!L:Z,4,FALSE),""),IF(R16="Yes",VLOOKUP(R$1,_Fan!L:Z,4,FALSE),""),IF(S16="Yes",VLOOKUP(S$1,_Fan!L:Z,4,FALSE),""))</f>
        <v/>
      </c>
    </row>
    <row r="17" spans="1:31" x14ac:dyDescent="0.4">
      <c r="A17" s="343" t="str">
        <f t="shared" si="11"/>
        <v>INVALID</v>
      </c>
      <c r="B17" s="344" t="str">
        <f t="shared" si="1"/>
        <v>Fan 16</v>
      </c>
      <c r="C17" s="345">
        <f t="shared" si="2"/>
        <v>0</v>
      </c>
      <c r="D17" s="344">
        <f t="shared" si="3"/>
        <v>0</v>
      </c>
      <c r="E17" s="344"/>
      <c r="F17" s="344"/>
      <c r="G17" s="344">
        <f>VLOOKUP(J17,_Fan!L:N,2,FALSE)</f>
        <v>570.25</v>
      </c>
      <c r="H17" s="344">
        <f>VLOOKUP(J17,_Fan!L:N,3,FALSE)</f>
        <v>6</v>
      </c>
      <c r="I17" s="344" t="str">
        <f t="shared" si="12"/>
        <v/>
      </c>
      <c r="J17" s="344" t="s">
        <v>681</v>
      </c>
      <c r="K17" s="344"/>
      <c r="L17" s="344"/>
      <c r="M17" s="344" t="s">
        <v>1062</v>
      </c>
      <c r="N17" s="344"/>
      <c r="O17" s="344"/>
      <c r="P17" s="344"/>
      <c r="Q17" s="344"/>
      <c r="R17" s="344"/>
      <c r="S17" s="344"/>
      <c r="T17" s="349" t="str">
        <f t="shared" si="4"/>
        <v/>
      </c>
      <c r="U17" s="114">
        <f t="shared" si="5"/>
        <v>4</v>
      </c>
      <c r="V17" s="114" t="str">
        <f>_xlfn.CONCAT(E17," (",VLOOKUP(E17,Backend!C:D,2,FALSE),")")</f>
        <v xml:space="preserve"> (Zero)</v>
      </c>
      <c r="W17" s="114" t="str">
        <f t="shared" si="6"/>
        <v>4 - Electrical power supply and controls to  (Zero) fan</v>
      </c>
      <c r="X17" s="114" t="str">
        <f t="shared" si="7"/>
        <v xml:space="preserve"> with: </v>
      </c>
      <c r="Y17" s="114" t="str">
        <f t="shared" si="8"/>
        <v/>
      </c>
      <c r="Z17" s="114" t="str">
        <f t="shared" si="9"/>
        <v>from MSSB Power Supply</v>
      </c>
      <c r="AA17" s="114" t="str">
        <f t="shared" si="13"/>
        <v>4 - Electrical power supply and controls to  (Zero) fan with: from MSSB Power Supply</v>
      </c>
      <c r="AB17" s="114" t="str">
        <f t="shared" si="10"/>
        <v>4.1 - This includes supply and install of power and controls.</v>
      </c>
      <c r="AC17" s="114" t="str">
        <f>_xlfn.CONCAT(U17,".2 - Power for system includes: ",VLOOKUP(J17,_Fan!L:O,4,FALSE))</f>
        <v xml:space="preserve">4.2 - Power for system includes: CB and cabling to fan from MSSB, and local isolator, </v>
      </c>
      <c r="AD17" s="114" t="str">
        <f t="shared" si="0"/>
        <v/>
      </c>
      <c r="AE17" s="114" t="str">
        <f>_xlfn.CONCAT(IF(K17="Yes",VLOOKUP(K$1,_Fan!L:Z,4,FALSE),""),IF(L17="Yes",VLOOKUP(L$1,_Fan!L:Z,4,FALSE),""),IF(NOT(M17="No"),VLOOKUP(M17,_Fan!L:Z,4,FALSE),""),IF(N17="Yes",VLOOKUP(N$1,_Fan!L:Z,4,FALSE),""),IF(O17="Yes",VLOOKUP(O$1,_Fan!L:Z,4,FALSE),""),IF(P17="Yes",VLOOKUP(P$1,_Fan!L:Z,4,FALSE),""),IF(Q17="Yes",VLOOKUP(Q$1,_Fan!L:Z,4,FALSE),""),IF(R17="Yes",VLOOKUP(R$1,_Fan!L:Z,4,FALSE),""),IF(S17="Yes",VLOOKUP(S$1,_Fan!L:Z,4,FALSE),""))</f>
        <v/>
      </c>
    </row>
    <row r="18" spans="1:31" x14ac:dyDescent="0.4">
      <c r="A18" s="343" t="str">
        <f t="shared" si="11"/>
        <v>INVALID</v>
      </c>
      <c r="B18" s="344" t="str">
        <f t="shared" si="1"/>
        <v>Fan 17</v>
      </c>
      <c r="C18" s="345">
        <f t="shared" si="2"/>
        <v>0</v>
      </c>
      <c r="D18" s="344">
        <f t="shared" si="3"/>
        <v>0</v>
      </c>
      <c r="E18" s="344"/>
      <c r="F18" s="344"/>
      <c r="G18" s="344">
        <f>VLOOKUP(J18,_Fan!L:N,2,FALSE)</f>
        <v>570.25</v>
      </c>
      <c r="H18" s="344">
        <f>VLOOKUP(J18,_Fan!L:N,3,FALSE)</f>
        <v>6</v>
      </c>
      <c r="I18" s="344" t="str">
        <f t="shared" si="12"/>
        <v/>
      </c>
      <c r="J18" s="344" t="s">
        <v>681</v>
      </c>
      <c r="K18" s="344"/>
      <c r="L18" s="344"/>
      <c r="M18" s="344" t="s">
        <v>1062</v>
      </c>
      <c r="N18" s="344"/>
      <c r="O18" s="344"/>
      <c r="P18" s="344"/>
      <c r="Q18" s="344"/>
      <c r="R18" s="344"/>
      <c r="S18" s="344"/>
      <c r="T18" s="349" t="str">
        <f t="shared" si="4"/>
        <v/>
      </c>
      <c r="U18" s="114">
        <f t="shared" si="5"/>
        <v>4</v>
      </c>
      <c r="V18" s="114" t="str">
        <f>_xlfn.CONCAT(E18," (",VLOOKUP(E18,Backend!C:D,2,FALSE),")")</f>
        <v xml:space="preserve"> (Zero)</v>
      </c>
      <c r="W18" s="114" t="str">
        <f t="shared" si="6"/>
        <v>4 - Electrical power supply and controls to  (Zero) fan</v>
      </c>
      <c r="X18" s="114" t="str">
        <f t="shared" si="7"/>
        <v xml:space="preserve"> with: </v>
      </c>
      <c r="Y18" s="114" t="str">
        <f t="shared" si="8"/>
        <v/>
      </c>
      <c r="Z18" s="114" t="str">
        <f t="shared" si="9"/>
        <v>from MSSB Power Supply</v>
      </c>
      <c r="AA18" s="114" t="str">
        <f t="shared" si="13"/>
        <v>4 - Electrical power supply and controls to  (Zero) fan with: from MSSB Power Supply</v>
      </c>
      <c r="AB18" s="114" t="str">
        <f t="shared" si="10"/>
        <v>4.1 - This includes supply and install of power and controls.</v>
      </c>
      <c r="AC18" s="114" t="str">
        <f>_xlfn.CONCAT(U18,".2 - Power for system includes: ",VLOOKUP(J18,_Fan!L:O,4,FALSE))</f>
        <v xml:space="preserve">4.2 - Power for system includes: CB and cabling to fan from MSSB, and local isolator, </v>
      </c>
      <c r="AD18" s="114" t="str">
        <f t="shared" si="0"/>
        <v/>
      </c>
      <c r="AE18" s="114" t="str">
        <f>_xlfn.CONCAT(IF(K18="Yes",VLOOKUP(K$1,_Fan!L:Z,4,FALSE),""),IF(L18="Yes",VLOOKUP(L$1,_Fan!L:Z,4,FALSE),""),IF(NOT(M18="No"),VLOOKUP(M18,_Fan!L:Z,4,FALSE),""),IF(N18="Yes",VLOOKUP(N$1,_Fan!L:Z,4,FALSE),""),IF(O18="Yes",VLOOKUP(O$1,_Fan!L:Z,4,FALSE),""),IF(P18="Yes",VLOOKUP(P$1,_Fan!L:Z,4,FALSE),""),IF(Q18="Yes",VLOOKUP(Q$1,_Fan!L:Z,4,FALSE),""),IF(R18="Yes",VLOOKUP(R$1,_Fan!L:Z,4,FALSE),""),IF(S18="Yes",VLOOKUP(S$1,_Fan!L:Z,4,FALSE),""))</f>
        <v/>
      </c>
    </row>
    <row r="19" spans="1:31" x14ac:dyDescent="0.4">
      <c r="A19" s="343" t="str">
        <f t="shared" si="11"/>
        <v>INVALID</v>
      </c>
      <c r="B19" s="344" t="str">
        <f t="shared" si="1"/>
        <v>Fan 18</v>
      </c>
      <c r="C19" s="345">
        <f t="shared" si="2"/>
        <v>0</v>
      </c>
      <c r="D19" s="344">
        <f t="shared" si="3"/>
        <v>0</v>
      </c>
      <c r="E19" s="344"/>
      <c r="F19" s="344"/>
      <c r="G19" s="344">
        <f>VLOOKUP(J19,_Fan!L:N,2,FALSE)</f>
        <v>570.25</v>
      </c>
      <c r="H19" s="344">
        <f>VLOOKUP(J19,_Fan!L:N,3,FALSE)</f>
        <v>6</v>
      </c>
      <c r="I19" s="344" t="str">
        <f t="shared" si="12"/>
        <v/>
      </c>
      <c r="J19" s="344" t="s">
        <v>681</v>
      </c>
      <c r="K19" s="344"/>
      <c r="L19" s="344"/>
      <c r="M19" s="344" t="s">
        <v>1062</v>
      </c>
      <c r="N19" s="344"/>
      <c r="O19" s="344"/>
      <c r="P19" s="344"/>
      <c r="Q19" s="344"/>
      <c r="R19" s="344"/>
      <c r="S19" s="344"/>
      <c r="T19" s="349" t="str">
        <f t="shared" si="4"/>
        <v/>
      </c>
      <c r="U19" s="114">
        <f t="shared" si="5"/>
        <v>4</v>
      </c>
      <c r="V19" s="114" t="str">
        <f>_xlfn.CONCAT(E19," (",VLOOKUP(E19,Backend!C:D,2,FALSE),")")</f>
        <v xml:space="preserve"> (Zero)</v>
      </c>
      <c r="W19" s="114" t="str">
        <f t="shared" si="6"/>
        <v>4 - Electrical power supply and controls to  (Zero) fan</v>
      </c>
      <c r="X19" s="114" t="str">
        <f t="shared" si="7"/>
        <v xml:space="preserve"> with: </v>
      </c>
      <c r="Y19" s="114" t="str">
        <f t="shared" si="8"/>
        <v/>
      </c>
      <c r="Z19" s="114" t="str">
        <f t="shared" si="9"/>
        <v>from MSSB Power Supply</v>
      </c>
      <c r="AA19" s="114" t="str">
        <f t="shared" si="13"/>
        <v>4 - Electrical power supply and controls to  (Zero) fan with: from MSSB Power Supply</v>
      </c>
      <c r="AB19" s="114" t="str">
        <f t="shared" si="10"/>
        <v>4.1 - This includes supply and install of power and controls.</v>
      </c>
      <c r="AC19" s="114" t="str">
        <f>_xlfn.CONCAT(U19,".2 - Power for system includes: ",VLOOKUP(J19,_Fan!L:O,4,FALSE))</f>
        <v xml:space="preserve">4.2 - Power for system includes: CB and cabling to fan from MSSB, and local isolator, </v>
      </c>
      <c r="AD19" s="114" t="str">
        <f t="shared" si="0"/>
        <v/>
      </c>
      <c r="AE19" s="114" t="str">
        <f>_xlfn.CONCAT(IF(K19="Yes",VLOOKUP(K$1,_Fan!L:Z,4,FALSE),""),IF(L19="Yes",VLOOKUP(L$1,_Fan!L:Z,4,FALSE),""),IF(NOT(M19="No"),VLOOKUP(M19,_Fan!L:Z,4,FALSE),""),IF(N19="Yes",VLOOKUP(N$1,_Fan!L:Z,4,FALSE),""),IF(O19="Yes",VLOOKUP(O$1,_Fan!L:Z,4,FALSE),""),IF(P19="Yes",VLOOKUP(P$1,_Fan!L:Z,4,FALSE),""),IF(Q19="Yes",VLOOKUP(Q$1,_Fan!L:Z,4,FALSE),""),IF(R19="Yes",VLOOKUP(R$1,_Fan!L:Z,4,FALSE),""),IF(S19="Yes",VLOOKUP(S$1,_Fan!L:Z,4,FALSE),""))</f>
        <v/>
      </c>
    </row>
    <row r="20" spans="1:31" x14ac:dyDescent="0.4">
      <c r="A20" s="343" t="str">
        <f t="shared" si="11"/>
        <v>INVALID</v>
      </c>
      <c r="B20" s="344" t="str">
        <f t="shared" si="1"/>
        <v>Fan 19</v>
      </c>
      <c r="C20" s="345">
        <f t="shared" si="2"/>
        <v>0</v>
      </c>
      <c r="D20" s="344">
        <f t="shared" si="3"/>
        <v>0</v>
      </c>
      <c r="E20" s="344"/>
      <c r="F20" s="344"/>
      <c r="G20" s="344">
        <f>VLOOKUP(J20,_Fan!L:N,2,FALSE)</f>
        <v>570.25</v>
      </c>
      <c r="H20" s="344">
        <f>VLOOKUP(J20,_Fan!L:N,3,FALSE)</f>
        <v>6</v>
      </c>
      <c r="I20" s="344" t="str">
        <f t="shared" si="12"/>
        <v/>
      </c>
      <c r="J20" s="344" t="s">
        <v>681</v>
      </c>
      <c r="K20" s="344"/>
      <c r="L20" s="344"/>
      <c r="M20" s="344" t="s">
        <v>1062</v>
      </c>
      <c r="N20" s="344"/>
      <c r="O20" s="344"/>
      <c r="P20" s="344"/>
      <c r="Q20" s="344"/>
      <c r="R20" s="344"/>
      <c r="S20" s="344"/>
      <c r="T20" s="349" t="str">
        <f t="shared" si="4"/>
        <v/>
      </c>
      <c r="U20" s="114">
        <f t="shared" si="5"/>
        <v>4</v>
      </c>
      <c r="V20" s="114" t="str">
        <f>_xlfn.CONCAT(E20," (",VLOOKUP(E20,Backend!C:D,2,FALSE),")")</f>
        <v xml:space="preserve"> (Zero)</v>
      </c>
      <c r="W20" s="114" t="str">
        <f t="shared" si="6"/>
        <v>4 - Electrical power supply and controls to  (Zero) fan</v>
      </c>
      <c r="X20" s="114" t="str">
        <f t="shared" si="7"/>
        <v xml:space="preserve"> with: </v>
      </c>
      <c r="Y20" s="114" t="str">
        <f t="shared" si="8"/>
        <v/>
      </c>
      <c r="Z20" s="114" t="str">
        <f t="shared" si="9"/>
        <v>from MSSB Power Supply</v>
      </c>
      <c r="AA20" s="114" t="str">
        <f t="shared" si="13"/>
        <v>4 - Electrical power supply and controls to  (Zero) fan with: from MSSB Power Supply</v>
      </c>
      <c r="AB20" s="114" t="str">
        <f t="shared" si="10"/>
        <v>4.1 - This includes supply and install of power and controls.</v>
      </c>
      <c r="AC20" s="114" t="str">
        <f>_xlfn.CONCAT(U20,".2 - Power for system includes: ",VLOOKUP(J20,_Fan!L:O,4,FALSE))</f>
        <v xml:space="preserve">4.2 - Power for system includes: CB and cabling to fan from MSSB, and local isolator, </v>
      </c>
      <c r="AD20" s="114" t="str">
        <f t="shared" si="0"/>
        <v/>
      </c>
      <c r="AE20" s="114" t="str">
        <f>_xlfn.CONCAT(IF(K20="Yes",VLOOKUP(K$1,_Fan!L:Z,4,FALSE),""),IF(L20="Yes",VLOOKUP(L$1,_Fan!L:Z,4,FALSE),""),IF(NOT(M20="No"),VLOOKUP(M20,_Fan!L:Z,4,FALSE),""),IF(N20="Yes",VLOOKUP(N$1,_Fan!L:Z,4,FALSE),""),IF(O20="Yes",VLOOKUP(O$1,_Fan!L:Z,4,FALSE),""),IF(P20="Yes",VLOOKUP(P$1,_Fan!L:Z,4,FALSE),""),IF(Q20="Yes",VLOOKUP(Q$1,_Fan!L:Z,4,FALSE),""),IF(R20="Yes",VLOOKUP(R$1,_Fan!L:Z,4,FALSE),""),IF(S20="Yes",VLOOKUP(S$1,_Fan!L:Z,4,FALSE),""))</f>
        <v/>
      </c>
    </row>
    <row r="21" spans="1:31" x14ac:dyDescent="0.4">
      <c r="A21" s="343" t="str">
        <f t="shared" si="11"/>
        <v>INVALID</v>
      </c>
      <c r="B21" s="344" t="str">
        <f t="shared" si="1"/>
        <v>Fan 20</v>
      </c>
      <c r="C21" s="345">
        <f t="shared" si="2"/>
        <v>0</v>
      </c>
      <c r="D21" s="344">
        <f t="shared" si="3"/>
        <v>0</v>
      </c>
      <c r="E21" s="344"/>
      <c r="F21" s="344"/>
      <c r="G21" s="344">
        <f>VLOOKUP(J21,_Fan!L:N,2,FALSE)</f>
        <v>570.25</v>
      </c>
      <c r="H21" s="344">
        <f>VLOOKUP(J21,_Fan!L:N,3,FALSE)</f>
        <v>6</v>
      </c>
      <c r="I21" s="344" t="str">
        <f t="shared" si="12"/>
        <v/>
      </c>
      <c r="J21" s="344" t="s">
        <v>681</v>
      </c>
      <c r="K21" s="344"/>
      <c r="L21" s="344"/>
      <c r="M21" s="344" t="s">
        <v>1062</v>
      </c>
      <c r="N21" s="344"/>
      <c r="O21" s="344"/>
      <c r="P21" s="344"/>
      <c r="Q21" s="344"/>
      <c r="R21" s="344"/>
      <c r="S21" s="344"/>
      <c r="T21" s="349" t="str">
        <f t="shared" si="4"/>
        <v/>
      </c>
      <c r="U21" s="114">
        <f t="shared" si="5"/>
        <v>4</v>
      </c>
      <c r="V21" s="114" t="str">
        <f>_xlfn.CONCAT(E21," (",VLOOKUP(E21,Backend!C:D,2,FALSE),")")</f>
        <v xml:space="preserve"> (Zero)</v>
      </c>
      <c r="W21" s="114" t="str">
        <f t="shared" si="6"/>
        <v>4 - Electrical power supply and controls to  (Zero) fan</v>
      </c>
      <c r="X21" s="114" t="str">
        <f t="shared" si="7"/>
        <v xml:space="preserve"> with: </v>
      </c>
      <c r="Y21" s="114" t="str">
        <f t="shared" si="8"/>
        <v/>
      </c>
      <c r="Z21" s="114" t="str">
        <f t="shared" si="9"/>
        <v>from MSSB Power Supply</v>
      </c>
      <c r="AA21" s="114" t="str">
        <f t="shared" si="13"/>
        <v>4 - Electrical power supply and controls to  (Zero) fan with: from MSSB Power Supply</v>
      </c>
      <c r="AB21" s="114" t="str">
        <f t="shared" si="10"/>
        <v>4.1 - This includes supply and install of power and controls.</v>
      </c>
      <c r="AC21" s="114" t="str">
        <f>_xlfn.CONCAT(U21,".2 - Power for system includes: ",VLOOKUP(J21,_Fan!L:O,4,FALSE))</f>
        <v xml:space="preserve">4.2 - Power for system includes: CB and cabling to fan from MSSB, and local isolator, </v>
      </c>
      <c r="AD21" s="114" t="str">
        <f t="shared" si="0"/>
        <v/>
      </c>
      <c r="AE21" s="114" t="str">
        <f>_xlfn.CONCAT(IF(K21="Yes",VLOOKUP(K$1,_Fan!L:Z,4,FALSE),""),IF(L21="Yes",VLOOKUP(L$1,_Fan!L:Z,4,FALSE),""),IF(NOT(M21="No"),VLOOKUP(M21,_Fan!L:Z,4,FALSE),""),IF(N21="Yes",VLOOKUP(N$1,_Fan!L:Z,4,FALSE),""),IF(O21="Yes",VLOOKUP(O$1,_Fan!L:Z,4,FALSE),""),IF(P21="Yes",VLOOKUP(P$1,_Fan!L:Z,4,FALSE),""),IF(Q21="Yes",VLOOKUP(Q$1,_Fan!L:Z,4,FALSE),""),IF(R21="Yes",VLOOKUP(R$1,_Fan!L:Z,4,FALSE),""),IF(S21="Yes",VLOOKUP(S$1,_Fan!L:Z,4,FALSE),""))</f>
        <v/>
      </c>
    </row>
    <row r="22" spans="1:31" x14ac:dyDescent="0.4">
      <c r="A22" s="343" t="str">
        <f t="shared" si="11"/>
        <v>INVALID</v>
      </c>
      <c r="B22" s="344" t="str">
        <f t="shared" si="1"/>
        <v>Fan 21</v>
      </c>
      <c r="C22" s="345">
        <f t="shared" si="2"/>
        <v>0</v>
      </c>
      <c r="D22" s="344">
        <f t="shared" si="3"/>
        <v>0</v>
      </c>
      <c r="E22" s="344"/>
      <c r="F22" s="344"/>
      <c r="G22" s="344">
        <f>VLOOKUP(J22,_Fan!L:N,2,FALSE)</f>
        <v>570.25</v>
      </c>
      <c r="H22" s="344">
        <f>VLOOKUP(J22,_Fan!L:N,3,FALSE)</f>
        <v>6</v>
      </c>
      <c r="I22" s="344" t="str">
        <f t="shared" si="12"/>
        <v/>
      </c>
      <c r="J22" s="344" t="s">
        <v>681</v>
      </c>
      <c r="K22" s="344"/>
      <c r="L22" s="344"/>
      <c r="M22" s="344" t="s">
        <v>1062</v>
      </c>
      <c r="N22" s="344"/>
      <c r="O22" s="344"/>
      <c r="P22" s="344"/>
      <c r="Q22" s="344"/>
      <c r="R22" s="344"/>
      <c r="S22" s="344"/>
      <c r="T22" s="349" t="str">
        <f t="shared" si="4"/>
        <v/>
      </c>
      <c r="U22" s="114">
        <f t="shared" si="5"/>
        <v>4</v>
      </c>
      <c r="V22" s="114" t="str">
        <f>_xlfn.CONCAT(E22," (",VLOOKUP(E22,Backend!C:D,2,FALSE),")")</f>
        <v xml:space="preserve"> (Zero)</v>
      </c>
      <c r="W22" s="114" t="str">
        <f t="shared" si="6"/>
        <v>4 - Electrical power supply and controls to  (Zero) fan</v>
      </c>
      <c r="X22" s="114" t="str">
        <f t="shared" si="7"/>
        <v xml:space="preserve"> with: </v>
      </c>
      <c r="Y22" s="114" t="str">
        <f t="shared" si="8"/>
        <v/>
      </c>
      <c r="Z22" s="114" t="str">
        <f t="shared" si="9"/>
        <v>from MSSB Power Supply</v>
      </c>
      <c r="AA22" s="114" t="str">
        <f t="shared" si="13"/>
        <v>4 - Electrical power supply and controls to  (Zero) fan with: from MSSB Power Supply</v>
      </c>
      <c r="AB22" s="114" t="str">
        <f t="shared" si="10"/>
        <v>4.1 - This includes supply and install of power and controls.</v>
      </c>
      <c r="AC22" s="114" t="str">
        <f>_xlfn.CONCAT(U22,".2 - Power for system includes: ",VLOOKUP(J22,_Fan!L:O,4,FALSE))</f>
        <v xml:space="preserve">4.2 - Power for system includes: CB and cabling to fan from MSSB, and local isolator, </v>
      </c>
      <c r="AD22" s="114" t="str">
        <f t="shared" si="0"/>
        <v/>
      </c>
      <c r="AE22" s="114" t="str">
        <f>_xlfn.CONCAT(IF(K22="Yes",VLOOKUP(K$1,_Fan!L:Z,4,FALSE),""),IF(L22="Yes",VLOOKUP(L$1,_Fan!L:Z,4,FALSE),""),IF(NOT(M22="No"),VLOOKUP(M22,_Fan!L:Z,4,FALSE),""),IF(N22="Yes",VLOOKUP(N$1,_Fan!L:Z,4,FALSE),""),IF(O22="Yes",VLOOKUP(O$1,_Fan!L:Z,4,FALSE),""),IF(P22="Yes",VLOOKUP(P$1,_Fan!L:Z,4,FALSE),""),IF(Q22="Yes",VLOOKUP(Q$1,_Fan!L:Z,4,FALSE),""),IF(R22="Yes",VLOOKUP(R$1,_Fan!L:Z,4,FALSE),""),IF(S22="Yes",VLOOKUP(S$1,_Fan!L:Z,4,FALSE),""))</f>
        <v/>
      </c>
    </row>
    <row r="23" spans="1:31" x14ac:dyDescent="0.4">
      <c r="J23" s="344" t="s">
        <v>681</v>
      </c>
      <c r="K23" s="344"/>
      <c r="L23" s="344"/>
      <c r="M23" s="344" t="s">
        <v>1062</v>
      </c>
      <c r="N23" s="344"/>
      <c r="O23" s="344"/>
      <c r="P23" s="344"/>
      <c r="Q23" s="344"/>
      <c r="R23" s="344"/>
      <c r="S23" s="344"/>
      <c r="T23" s="349" t="str">
        <f t="shared" si="4"/>
        <v/>
      </c>
      <c r="AD23" s="114" t="str">
        <f t="shared" si="0"/>
        <v/>
      </c>
      <c r="AE23" s="114" t="str">
        <f>_xlfn.CONCAT(IF(K23="Yes",VLOOKUP(K$1,_Fan!L:Z,4,FALSE),""),IF(L23="Yes",VLOOKUP(L$1,_Fan!L:Z,4,FALSE),""),IF(NOT(M23="No"),VLOOKUP(M23,_Fan!L:Z,4,FALSE),""),IF(N23="Yes",VLOOKUP(N$1,_Fan!L:Z,4,FALSE),""),IF(O23="Yes",VLOOKUP(O$1,_Fan!L:Z,4,FALSE),""),IF(P23="Yes",VLOOKUP(P$1,_Fan!L:Z,4,FALSE),""),IF(Q23="Yes",VLOOKUP(Q$1,_Fan!L:Z,4,FALSE),""),IF(R23="Yes",VLOOKUP(R$1,_Fan!L:Z,4,FALSE),""),IF(S23="Yes",VLOOKUP(S$1,_Fan!L:Z,4,FALSE),""))</f>
        <v/>
      </c>
    </row>
    <row r="26" spans="1:31" x14ac:dyDescent="0.4">
      <c r="S26" s="342"/>
    </row>
  </sheetData>
  <conditionalFormatting sqref="A2:A22">
    <cfRule type="cellIs" dxfId="10" priority="3" operator="equal">
      <formula>"INVALID"</formula>
    </cfRule>
    <cfRule type="cellIs" dxfId="9" priority="4" operator="equal">
      <formula>"VALID"</formula>
    </cfRule>
  </conditionalFormatting>
  <conditionalFormatting sqref="J2:S23">
    <cfRule type="cellIs" dxfId="8" priority="2" operator="equal">
      <formula>$ZM$2</formula>
    </cfRule>
  </conditionalFormatting>
  <conditionalFormatting sqref="AD1:AD1048576">
    <cfRule type="colorScale" priority="1">
      <colorScale>
        <cfvo type="min"/>
        <cfvo type="max"/>
        <color rgb="FF63BE7B"/>
        <color rgb="FFFCFCFF"/>
      </colorScale>
    </cfRule>
  </conditionalFormatting>
  <dataValidations disablePrompts="1" count="1">
    <dataValidation type="decimal" operator="greaterThanOrEqual" allowBlank="1" showInputMessage="1" showErrorMessage="1" promptTitle="[OVERRIDE] Hours" prompt="Override the default hours for the unit_x000a_" sqref="H2:H22" xr:uid="{A207A49A-CCAF-4849-A052-2D2FCB6CC443}">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CE7B02C-8F99-4F15-B146-EAD82B150197}">
          <x14:formula1>
            <xm:f>_Fan!A$2:A$3</xm:f>
          </x14:formula1>
          <xm:sqref>N2:S23 J2:L23</xm:sqref>
        </x14:dataValidation>
        <x14:dataValidation type="list" allowBlank="1" showInputMessage="1" showErrorMessage="1" xr:uid="{E0CCAB79-5EAC-4429-8229-58C43FDA126D}">
          <x14:formula1>
            <xm:f>_Fan!D$2:D$6</xm:f>
          </x14:formula1>
          <xm:sqref>M2:M23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FE15-A381-46F1-9CD6-6FC59D3A3367}">
  <dimension ref="A1:X30"/>
  <sheetViews>
    <sheetView workbookViewId="0">
      <selection activeCell="O4" sqref="O4"/>
    </sheetView>
  </sheetViews>
  <sheetFormatPr defaultRowHeight="14.6" x14ac:dyDescent="0.4"/>
  <cols>
    <col min="1" max="3" width="12.23046875" style="114" customWidth="1"/>
    <col min="4" max="4" width="29.921875" style="114" customWidth="1"/>
    <col min="5" max="10" width="12.23046875" style="114" customWidth="1"/>
    <col min="11" max="11" width="9.23046875" style="114"/>
    <col min="12" max="12" width="27.765625" style="114" customWidth="1"/>
    <col min="13" max="16384" width="9.23046875" style="114"/>
  </cols>
  <sheetData>
    <row r="1" spans="1:24" s="321" customFormat="1" ht="29.15" x14ac:dyDescent="0.4">
      <c r="A1" s="321" t="s">
        <v>679</v>
      </c>
      <c r="B1" s="321" t="s">
        <v>817</v>
      </c>
      <c r="C1" s="321" t="s">
        <v>818</v>
      </c>
      <c r="D1" s="321" t="s">
        <v>813</v>
      </c>
      <c r="E1" s="321" t="s">
        <v>672</v>
      </c>
      <c r="F1" s="321" t="s">
        <v>812</v>
      </c>
      <c r="G1" s="321" t="s">
        <v>816</v>
      </c>
      <c r="H1" s="321" t="s">
        <v>810</v>
      </c>
      <c r="I1" s="321" t="s">
        <v>834</v>
      </c>
      <c r="J1" s="321" t="s">
        <v>835</v>
      </c>
      <c r="L1" s="321" t="s">
        <v>1065</v>
      </c>
      <c r="M1" s="321" t="s">
        <v>1063</v>
      </c>
      <c r="N1" s="321" t="s">
        <v>1064</v>
      </c>
    </row>
    <row r="2" spans="1:24" x14ac:dyDescent="0.4">
      <c r="A2" s="114" t="s">
        <v>811</v>
      </c>
      <c r="B2" s="114" t="s">
        <v>1061</v>
      </c>
      <c r="C2" s="114" t="s">
        <v>1061</v>
      </c>
      <c r="D2" s="114" t="s">
        <v>813</v>
      </c>
      <c r="E2" s="114" t="s">
        <v>1061</v>
      </c>
      <c r="F2" s="114" t="s">
        <v>1061</v>
      </c>
      <c r="G2" s="114" t="s">
        <v>1061</v>
      </c>
      <c r="H2" s="114" t="s">
        <v>1061</v>
      </c>
      <c r="I2" s="114" t="s">
        <v>1061</v>
      </c>
      <c r="J2" s="114" t="s">
        <v>1061</v>
      </c>
      <c r="L2" s="114" t="str">
        <f>A2</f>
        <v>Local</v>
      </c>
      <c r="M2" s="114">
        <f>IFERROR(P3*VLOOKUP(P2,'Part List'!A:G,3,FALSE),0)
+IFERROR(Q3*VLOOKUP(Q2,'Part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f>
        <v>92.5</v>
      </c>
      <c r="N2" s="114">
        <f>IFERROR(P3*VLOOKUP(P2,'Part List'!A:G,5,FALSE),0)
+IFERROR(Q3*VLOOKUP(Q2,'Part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f>
        <v>2.5</v>
      </c>
      <c r="O2" s="114" t="s">
        <v>1067</v>
      </c>
      <c r="P2" s="114" t="s">
        <v>253</v>
      </c>
      <c r="Q2" s="114" t="s">
        <v>826</v>
      </c>
      <c r="R2" s="114" t="s">
        <v>268</v>
      </c>
      <c r="S2" s="114" t="s">
        <v>830</v>
      </c>
      <c r="T2" s="114" t="s">
        <v>829</v>
      </c>
    </row>
    <row r="3" spans="1:24" x14ac:dyDescent="0.4">
      <c r="A3" s="114" t="s">
        <v>681</v>
      </c>
      <c r="B3" s="114" t="s">
        <v>1062</v>
      </c>
      <c r="C3" s="114" t="s">
        <v>1062</v>
      </c>
      <c r="D3" s="114" t="s">
        <v>833</v>
      </c>
      <c r="E3" s="114" t="s">
        <v>1062</v>
      </c>
      <c r="F3" s="114" t="s">
        <v>1062</v>
      </c>
      <c r="G3" s="114" t="s">
        <v>1062</v>
      </c>
      <c r="H3" s="114" t="s">
        <v>1062</v>
      </c>
      <c r="I3" s="114" t="s">
        <v>1062</v>
      </c>
      <c r="J3" s="114" t="s">
        <v>1062</v>
      </c>
      <c r="P3" s="114">
        <v>1</v>
      </c>
      <c r="Q3" s="114">
        <v>1</v>
      </c>
      <c r="R3" s="114">
        <v>5</v>
      </c>
      <c r="S3" s="114">
        <v>1</v>
      </c>
      <c r="T3" s="114">
        <v>1</v>
      </c>
    </row>
    <row r="4" spans="1:24" x14ac:dyDescent="0.4">
      <c r="D4" s="114" t="s">
        <v>815</v>
      </c>
      <c r="L4" s="114" t="str">
        <f>A3</f>
        <v>MSSB</v>
      </c>
      <c r="M4" s="114">
        <f>IFERROR(P5*VLOOKUP(P4,'Part List'!A:G,3,FALSE),0)
+IFERROR(Q5*VLOOKUP(Q4,'Part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f>
        <v>570.25</v>
      </c>
      <c r="N4" s="114">
        <f>IFERROR(P5*VLOOKUP(P4,'Part List'!A:G,5,FALSE),0)
+IFERROR(Q5*VLOOKUP(Q4,'Part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f>
        <v>6</v>
      </c>
      <c r="O4" s="114" t="s">
        <v>1068</v>
      </c>
      <c r="P4" s="114" t="s">
        <v>253</v>
      </c>
      <c r="Q4" s="114" t="s">
        <v>826</v>
      </c>
      <c r="R4" s="114" t="s">
        <v>268</v>
      </c>
      <c r="S4" s="114" t="s">
        <v>305</v>
      </c>
      <c r="T4" s="114" t="s">
        <v>281</v>
      </c>
      <c r="U4" s="114" t="s">
        <v>827</v>
      </c>
      <c r="V4" s="114" t="s">
        <v>828</v>
      </c>
      <c r="W4" s="114" t="s">
        <v>829</v>
      </c>
    </row>
    <row r="5" spans="1:24" x14ac:dyDescent="0.4">
      <c r="D5" s="114" t="s">
        <v>814</v>
      </c>
      <c r="P5" s="114">
        <v>1</v>
      </c>
      <c r="Q5" s="114">
        <v>1</v>
      </c>
      <c r="R5" s="114">
        <v>20</v>
      </c>
      <c r="S5" s="114">
        <v>1</v>
      </c>
      <c r="T5" s="114">
        <v>1</v>
      </c>
      <c r="U5" s="114">
        <v>1</v>
      </c>
      <c r="V5" s="114">
        <v>1</v>
      </c>
      <c r="W5" s="114">
        <v>1</v>
      </c>
      <c r="X5" s="114">
        <v>1</v>
      </c>
    </row>
    <row r="6" spans="1:24" x14ac:dyDescent="0.4">
      <c r="D6" s="114" t="s">
        <v>1062</v>
      </c>
      <c r="L6" s="114" t="s">
        <v>817</v>
      </c>
      <c r="M6" s="114">
        <f>IFERROR(P7*VLOOKUP(P6,'Part List'!A:G,3,FALSE),0)
+IFERROR(Q7*VLOOKUP(Q6,'Part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f>
        <v>4.25</v>
      </c>
      <c r="N6" s="114">
        <f>IFERROR(P7*VLOOKUP(P6,'Part List'!A:G,5,FALSE),0)
+IFERROR(Q7*VLOOKUP(Q6,'Part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f>
        <v>0.5</v>
      </c>
      <c r="O6" s="114" t="s">
        <v>1070</v>
      </c>
      <c r="P6" s="114" t="s">
        <v>268</v>
      </c>
    </row>
    <row r="7" spans="1:24" x14ac:dyDescent="0.4">
      <c r="P7" s="114">
        <v>5</v>
      </c>
    </row>
    <row r="8" spans="1:24" x14ac:dyDescent="0.4">
      <c r="L8" s="114" t="s">
        <v>818</v>
      </c>
      <c r="M8" s="114">
        <f>IFERROR(P9*VLOOKUP(P8,'Part List'!A:G,3,FALSE),0)
+IFERROR(Q9*VLOOKUP(Q8,'Part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f>
        <v>0.85</v>
      </c>
      <c r="N8" s="114">
        <f>IFERROR(P9*VLOOKUP(P8,'Part List'!A:G,5,FALSE),0)
+IFERROR(Q9*VLOOKUP(Q8,'Part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f>
        <v>0.1</v>
      </c>
      <c r="O8" s="114" t="s">
        <v>1071</v>
      </c>
      <c r="P8" s="114" t="s">
        <v>268</v>
      </c>
    </row>
    <row r="9" spans="1:24" x14ac:dyDescent="0.4">
      <c r="P9" s="114">
        <v>1</v>
      </c>
    </row>
    <row r="10" spans="1:24" x14ac:dyDescent="0.4">
      <c r="L10" s="114" t="s">
        <v>813</v>
      </c>
      <c r="M10" s="114">
        <f>IFERROR(P11*VLOOKUP(P10,'Part List'!A:G,3,FALSE),0)
+IFERROR(Q11*VLOOKUP(Q10,'Part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f>
        <v>24.48</v>
      </c>
      <c r="N10" s="114">
        <f>IFERROR(P11*VLOOKUP(P10,'Part List'!A:G,5,FALSE),0)
+IFERROR(Q11*VLOOKUP(Q10,'Part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f>
        <v>2</v>
      </c>
      <c r="O10" s="114" t="s">
        <v>1072</v>
      </c>
      <c r="P10" s="114" t="s">
        <v>420</v>
      </c>
      <c r="Q10" s="114" t="s">
        <v>328</v>
      </c>
    </row>
    <row r="11" spans="1:24" x14ac:dyDescent="0.4">
      <c r="P11" s="114">
        <v>1</v>
      </c>
      <c r="Q11" s="114">
        <v>1</v>
      </c>
    </row>
    <row r="12" spans="1:24" x14ac:dyDescent="0.4">
      <c r="L12" s="114" t="s">
        <v>833</v>
      </c>
      <c r="M12" s="114">
        <f>IFERROR(P13*VLOOKUP(P12,'Part List'!A:G,3,FALSE),0)
+IFERROR(Q13*VLOOKUP(Q12,'Part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f>
        <v>47.879999999999995</v>
      </c>
      <c r="N12" s="114">
        <f>IFERROR(P13*VLOOKUP(P12,'Part List'!A:G,5,FALSE),0)
+IFERROR(Q13*VLOOKUP(Q12,'Part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f>
        <v>2</v>
      </c>
      <c r="O12" s="114" t="s">
        <v>1073</v>
      </c>
      <c r="P12" s="114" t="s">
        <v>831</v>
      </c>
      <c r="Q12" s="114" t="s">
        <v>700</v>
      </c>
      <c r="R12" s="114" t="s">
        <v>420</v>
      </c>
    </row>
    <row r="13" spans="1:24" x14ac:dyDescent="0.4">
      <c r="P13" s="114">
        <v>1</v>
      </c>
      <c r="Q13" s="114">
        <v>1</v>
      </c>
      <c r="R13" s="114">
        <v>1</v>
      </c>
    </row>
    <row r="14" spans="1:24" x14ac:dyDescent="0.4">
      <c r="A14" s="33" t="s">
        <v>883</v>
      </c>
      <c r="L14" s="114" t="s">
        <v>815</v>
      </c>
      <c r="M14" s="114">
        <f>IFERROR(P15*VLOOKUP(P14,'Part List'!A:G,3,FALSE),0)
+IFERROR(Q15*VLOOKUP(Q14,'Part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f>
        <v>24.48</v>
      </c>
      <c r="N14" s="114">
        <f>IFERROR(P15*VLOOKUP(P14,'Part List'!A:G,5,FALSE),0)
+IFERROR(Q15*VLOOKUP(Q14,'Part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f>
        <v>2</v>
      </c>
      <c r="O14" s="114" t="s">
        <v>1074</v>
      </c>
      <c r="P14" s="114" t="s">
        <v>420</v>
      </c>
      <c r="Q14" s="114" t="s">
        <v>328</v>
      </c>
    </row>
    <row r="15" spans="1:24" x14ac:dyDescent="0.4">
      <c r="A15" s="114" t="s">
        <v>865</v>
      </c>
      <c r="B15" s="114" t="s">
        <v>882</v>
      </c>
      <c r="P15" s="114">
        <v>1</v>
      </c>
      <c r="Q15" s="114">
        <v>1</v>
      </c>
    </row>
    <row r="16" spans="1:24" x14ac:dyDescent="0.4">
      <c r="A16" s="114" t="s">
        <v>881</v>
      </c>
      <c r="B16" s="114" t="s">
        <v>884</v>
      </c>
      <c r="L16" s="114" t="s">
        <v>814</v>
      </c>
      <c r="M16" s="114">
        <f>IFERROR(P17*VLOOKUP(P16,'Part List'!A:G,3,FALSE),0)
+IFERROR(Q17*VLOOKUP(Q16,'Part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f>
        <v>24.48</v>
      </c>
      <c r="N16" s="114">
        <f>IFERROR(P17*VLOOKUP(P16,'Part List'!A:G,5,FALSE),0)
+IFERROR(Q17*VLOOKUP(Q16,'Part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f>
        <v>2</v>
      </c>
      <c r="O16" s="114" t="s">
        <v>1075</v>
      </c>
      <c r="P16" s="114" t="s">
        <v>420</v>
      </c>
      <c r="Q16" s="114" t="s">
        <v>328</v>
      </c>
    </row>
    <row r="17" spans="12:18" x14ac:dyDescent="0.4">
      <c r="P17" s="114">
        <v>1</v>
      </c>
      <c r="Q17" s="114">
        <v>1</v>
      </c>
    </row>
    <row r="18" spans="12:18" x14ac:dyDescent="0.4">
      <c r="L18" s="114" t="s">
        <v>672</v>
      </c>
      <c r="M18" s="114">
        <f>IFERROR(P19*VLOOKUP(P18,'Part List'!A:G,3,FALSE),0)
+IFERROR(Q19*VLOOKUP(Q18,'Part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f>
        <v>84.48</v>
      </c>
      <c r="N18" s="114">
        <f>IFERROR(P19*VLOOKUP(P18,'Part List'!A:G,5,FALSE),0)
+IFERROR(Q19*VLOOKUP(Q18,'Part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f>
        <v>2</v>
      </c>
      <c r="O18" s="114" t="s">
        <v>1076</v>
      </c>
      <c r="P18" s="114" t="s">
        <v>672</v>
      </c>
      <c r="Q18" s="114" t="s">
        <v>420</v>
      </c>
      <c r="R18" s="114" t="s">
        <v>328</v>
      </c>
    </row>
    <row r="19" spans="12:18" x14ac:dyDescent="0.4">
      <c r="P19" s="114">
        <v>1</v>
      </c>
      <c r="Q19" s="114">
        <v>1</v>
      </c>
      <c r="R19" s="114">
        <v>1</v>
      </c>
    </row>
    <row r="20" spans="12:18" x14ac:dyDescent="0.4">
      <c r="L20" s="114" t="s">
        <v>812</v>
      </c>
      <c r="M20" s="114">
        <f>IFERROR(P21*VLOOKUP(P20,'Part List'!A:G,3,FALSE),0)
+IFERROR(Q21*VLOOKUP(Q20,'Part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f>
        <v>331.67999999999995</v>
      </c>
      <c r="N20" s="114">
        <f>IFERROR(P21*VLOOKUP(P20,'Part List'!A:G,5,FALSE),0)
+IFERROR(Q21*VLOOKUP(Q20,'Part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f>
        <v>2</v>
      </c>
      <c r="O20" s="114" t="s">
        <v>1077</v>
      </c>
      <c r="P20" s="114" t="s">
        <v>812</v>
      </c>
      <c r="Q20" s="114" t="s">
        <v>420</v>
      </c>
      <c r="R20" s="114" t="s">
        <v>328</v>
      </c>
    </row>
    <row r="21" spans="12:18" x14ac:dyDescent="0.4">
      <c r="P21" s="114">
        <v>1</v>
      </c>
      <c r="Q21" s="114">
        <v>1</v>
      </c>
      <c r="R21" s="114">
        <v>1</v>
      </c>
    </row>
    <row r="22" spans="12:18" x14ac:dyDescent="0.4">
      <c r="L22" s="114" t="s">
        <v>816</v>
      </c>
      <c r="M22" s="114">
        <f>IFERROR(P23*VLOOKUP(P22,'Part List'!A:G,3,FALSE),0)
+IFERROR(Q23*VLOOKUP(Q22,'Part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f>
        <v>60</v>
      </c>
      <c r="N22" s="114">
        <f>IFERROR(P23*VLOOKUP(P22,'Part List'!A:G,5,FALSE),0)
+IFERROR(Q23*VLOOKUP(Q22,'Part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f>
        <v>2</v>
      </c>
      <c r="O22" s="114" t="s">
        <v>1078</v>
      </c>
      <c r="P22" s="114" t="s">
        <v>816</v>
      </c>
    </row>
    <row r="23" spans="12:18" x14ac:dyDescent="0.4">
      <c r="P23" s="114">
        <v>1</v>
      </c>
    </row>
    <row r="24" spans="12:18" x14ac:dyDescent="0.4">
      <c r="L24" s="114" t="s">
        <v>810</v>
      </c>
      <c r="M24" s="114">
        <f>IFERROR(P25*VLOOKUP(P24,'Part List'!A:G,3,FALSE),0)
+IFERROR(Q25*VLOOKUP(Q24,'Part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f>
        <v>80</v>
      </c>
      <c r="N24" s="114">
        <f>IFERROR(P25*VLOOKUP(P24,'Part List'!A:G,5,FALSE),0)
+IFERROR(Q25*VLOOKUP(Q24,'Part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f>
        <v>2</v>
      </c>
      <c r="O24" s="114" t="s">
        <v>1079</v>
      </c>
      <c r="P24" s="114" t="s">
        <v>591</v>
      </c>
    </row>
    <row r="25" spans="12:18" x14ac:dyDescent="0.4">
      <c r="P25" s="114">
        <v>1</v>
      </c>
    </row>
    <row r="26" spans="12:18" x14ac:dyDescent="0.4">
      <c r="L26" s="114" t="s">
        <v>834</v>
      </c>
      <c r="M26" s="114">
        <f>IFERROR(P27*VLOOKUP(P26,'Part List'!A:G,3,FALSE),0)
+IFERROR(Q27*VLOOKUP(Q26,'Part List'!A:G,3,FALSE),0)
+IFERROR(R27*VLOOKUP(R26,'Part List'!A:G,3,FALSE),0)
+IFERROR(S27*VLOOKUP(S26,'Part List'!A:G,3,FALSE),0)
+IFERROR(T27*VLOOKUP(T26,'Part List'!A:G,3,FALSE),0)
+IFERROR(U27*VLOOKUP(U26,'Part List'!A:G,3,FALSE),0)
+IFERROR(V27*VLOOKUP(V26,'Part List'!A:G,3,FALSE),0)
+IFERROR(W27*VLOOKUP(W26,'Part List'!A:G,3,FALSE),0)
+IFERROR(X27*VLOOKUP(X26,'Part List'!A:G,3,FALSE),0)
+IFERROR(Y27*VLOOKUP(Y26,'Part List'!A:G,3,FALSE),0)
+IFERROR(Z27*VLOOKUP(Z26,'Part List'!A:G,3,FALSE),0)
+IFERROR(AA27*VLOOKUP(AA26,'Part List'!A:G,3,FALSE),0)</f>
        <v>57.95</v>
      </c>
      <c r="N26" s="114">
        <f>IFERROR(P27*VLOOKUP(P26,'Part List'!A:G,5,FALSE),0)
+IFERROR(Q27*VLOOKUP(Q26,'Part List'!A:G,5,FALSE),0)
+IFERROR(R27*VLOOKUP(R26,'Part List'!A:G,5,FALSE),0)
+IFERROR(S27*VLOOKUP(S26,'Part List'!A:G,5,FALSE),0)
+IFERROR(T27*VLOOKUP(T26,'Part List'!A:G,5,FALSE),0)
+IFERROR(U27*VLOOKUP(U26,'Part List'!A:G,5,FALSE),0)
+IFERROR(V27*VLOOKUP(V26,'Part List'!A:G,5,FALSE),0)
+IFERROR(W27*VLOOKUP(W26,'Part List'!A:G,5,FALSE),0)
+IFERROR(X27*VLOOKUP(X26,'Part List'!A:G,5,FALSE),0)
+IFERROR(Y27*VLOOKUP(Y26,'Part List'!A:G,5,FALSE),0)
+IFERROR(Z27*VLOOKUP(Z26,'Part List'!A:G,5,FALSE),0)
+IFERROR(AA27*VLOOKUP(AA26,'Part List'!A:G,5,FALSE),0)</f>
        <v>2</v>
      </c>
      <c r="O26" s="114" t="s">
        <v>1080</v>
      </c>
      <c r="P26" s="114" t="s">
        <v>305</v>
      </c>
    </row>
    <row r="27" spans="12:18" x14ac:dyDescent="0.4">
      <c r="P27" s="114">
        <v>1</v>
      </c>
    </row>
    <row r="28" spans="12:18" x14ac:dyDescent="0.4">
      <c r="L28" s="114" t="s">
        <v>835</v>
      </c>
      <c r="M28" s="114">
        <f>IFERROR(P29*VLOOKUP(P28,'Part List'!A:G,3,FALSE),0)
+IFERROR(Q29*VLOOKUP(Q28,'Part List'!A:G,3,FALSE),0)
+IFERROR(R29*VLOOKUP(R28,'Part List'!A:G,3,FALSE),0)
+IFERROR(S29*VLOOKUP(S28,'Part List'!A:G,3,FALSE),0)
+IFERROR(T29*VLOOKUP(T28,'Part List'!A:G,3,FALSE),0)
+IFERROR(U29*VLOOKUP(U28,'Part List'!A:G,3,FALSE),0)
+IFERROR(V29*VLOOKUP(V28,'Part List'!A:G,3,FALSE),0)
+IFERROR(W29*VLOOKUP(W28,'Part List'!A:G,3,FALSE),0)
+IFERROR(X29*VLOOKUP(X28,'Part List'!A:G,3,FALSE),0)
+IFERROR(Y29*VLOOKUP(Y28,'Part List'!A:G,3,FALSE),0)
+IFERROR(Z29*VLOOKUP(Z28,'Part List'!A:G,3,FALSE),0)
+IFERROR(AA29*VLOOKUP(AA28,'Part List'!A:G,3,FALSE),0)</f>
        <v>44.519999999999996</v>
      </c>
      <c r="N28" s="114">
        <f>IFERROR(P29*VLOOKUP(P28,'Part List'!A:G,5,FALSE),0)
+IFERROR(Q29*VLOOKUP(Q28,'Part List'!A:G,5,FALSE),0)
+IFERROR(R29*VLOOKUP(R28,'Part List'!A:G,5,FALSE),0)
+IFERROR(S29*VLOOKUP(S28,'Part List'!A:G,5,FALSE),0)
+IFERROR(T29*VLOOKUP(T28,'Part List'!A:G,5,FALSE),0)
+IFERROR(U29*VLOOKUP(U28,'Part List'!A:G,5,FALSE),0)
+IFERROR(V29*VLOOKUP(V28,'Part List'!A:G,5,FALSE),0)
+IFERROR(W29*VLOOKUP(W28,'Part List'!A:G,5,FALSE),0)
+IFERROR(X29*VLOOKUP(X28,'Part List'!A:G,5,FALSE),0)
+IFERROR(Y29*VLOOKUP(Y28,'Part List'!A:G,5,FALSE),0)
+IFERROR(Z29*VLOOKUP(Z28,'Part List'!A:G,5,FALSE),0)
+IFERROR(AA29*VLOOKUP(AA28,'Part List'!A:G,5,FALSE),0)</f>
        <v>2</v>
      </c>
      <c r="O28" s="114" t="s">
        <v>1081</v>
      </c>
      <c r="P28" s="114" t="s">
        <v>269</v>
      </c>
      <c r="Q28" s="114" t="s">
        <v>831</v>
      </c>
    </row>
    <row r="29" spans="12:18" x14ac:dyDescent="0.4">
      <c r="P29" s="114">
        <v>20</v>
      </c>
      <c r="Q29" s="114">
        <v>1</v>
      </c>
    </row>
    <row r="30" spans="12:18" x14ac:dyDescent="0.4">
      <c r="L30" s="114" t="s">
        <v>1062</v>
      </c>
      <c r="M30" s="114">
        <v>0</v>
      </c>
      <c r="N30" s="114">
        <v>0</v>
      </c>
      <c r="O30" s="114" t="s">
        <v>1069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738384-7030-49ED-80A5-02471AE9E3DE}">
          <x14:formula1>
            <xm:f>'Part List'!$A:$A</xm:f>
          </x14:formula1>
          <xm:sqref>W4 P26 F23:F25 H23:H25 P20:R20 P22 P24 P18:R18 P12:R12 P16:Q16 P14:Q14 P10:Q10 P6 P8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6E8B-4938-4CE3-BC30-FD6422D84B74}">
  <dimension ref="A1:AJ23"/>
  <sheetViews>
    <sheetView tabSelected="1" topLeftCell="M1" workbookViewId="0">
      <selection activeCell="W17" sqref="W17"/>
    </sheetView>
  </sheetViews>
  <sheetFormatPr defaultRowHeight="14.6" x14ac:dyDescent="0.4"/>
  <cols>
    <col min="1" max="1" width="7.61328125" style="319" bestFit="1" customWidth="1"/>
    <col min="2" max="2" width="7.3046875" style="114" bestFit="1" customWidth="1"/>
    <col min="3" max="3" width="13.61328125" style="302" bestFit="1" customWidth="1"/>
    <col min="4" max="4" width="6.23046875" style="114" bestFit="1" customWidth="1"/>
    <col min="5" max="5" width="4.07421875" style="114" bestFit="1" customWidth="1"/>
    <col min="6" max="6" width="12.15234375" style="114" customWidth="1"/>
    <col min="7" max="8" width="13.3046875" style="114" customWidth="1"/>
    <col min="9" max="9" width="17.4609375" style="114" customWidth="1"/>
    <col min="10" max="16" width="12.61328125" style="114" customWidth="1"/>
    <col min="17" max="19" width="12.61328125" style="114" hidden="1" customWidth="1"/>
    <col min="20" max="20" width="46.69140625" style="347" customWidth="1"/>
    <col min="21" max="21" width="12.3828125" style="114" customWidth="1"/>
    <col min="22" max="22" width="7.84375" style="114" customWidth="1"/>
    <col min="23" max="23" width="114.4609375" style="114" customWidth="1"/>
    <col min="24" max="24" width="65.3828125" style="114" customWidth="1"/>
    <col min="25" max="26" width="11.53515625" style="114" customWidth="1"/>
    <col min="27" max="33" width="9.23046875" style="114" customWidth="1"/>
    <col min="34" max="16384" width="9.23046875" style="114"/>
  </cols>
  <sheetData>
    <row r="1" spans="1:29" s="305" customFormat="1" ht="43.75" x14ac:dyDescent="0.4">
      <c r="A1" s="339" t="s">
        <v>837</v>
      </c>
      <c r="B1" s="339" t="s">
        <v>836</v>
      </c>
      <c r="C1" s="340" t="s">
        <v>821</v>
      </c>
      <c r="D1" s="339" t="s">
        <v>840</v>
      </c>
      <c r="E1" s="339" t="s">
        <v>809</v>
      </c>
      <c r="F1" s="341" t="s">
        <v>1066</v>
      </c>
      <c r="G1" s="339" t="s">
        <v>824</v>
      </c>
      <c r="H1" s="339" t="s">
        <v>848</v>
      </c>
      <c r="I1" s="341" t="s">
        <v>1060</v>
      </c>
      <c r="J1" s="341" t="str">
        <f>_VRF!A1</f>
        <v>Unit Type</v>
      </c>
      <c r="K1" s="341" t="str">
        <f>_VRF!C1</f>
        <v>Power System</v>
      </c>
      <c r="L1" s="341" t="str">
        <f>_VRF!D1</f>
        <v>Run &amp; Fault Lights</v>
      </c>
      <c r="M1" s="341" t="str">
        <f>_VRF!E1</f>
        <v>Ducted</v>
      </c>
      <c r="N1" s="341" t="str">
        <f>_VRF!F1</f>
        <v>Multiheaded</v>
      </c>
      <c r="O1" s="341" t="str">
        <f>_VRF!G1</f>
        <v>Field Wiring by Customer</v>
      </c>
      <c r="P1" s="341" t="str">
        <f>_VRF!H1</f>
        <v>Run status from unit to system</v>
      </c>
      <c r="Q1" s="341"/>
      <c r="R1" s="341"/>
      <c r="S1" s="341"/>
      <c r="T1" s="348" t="s">
        <v>1093</v>
      </c>
      <c r="U1" s="305">
        <f>MAX('@Fan'!U:U)</f>
        <v>4</v>
      </c>
    </row>
    <row r="2" spans="1:29" x14ac:dyDescent="0.4">
      <c r="A2" s="343" t="str">
        <f>IF(NOT(I2="N/A"),IF(COUNTBLANK(K2:P2)=0,"VALID","INVALID"),"INVALID")</f>
        <v>VALID</v>
      </c>
      <c r="B2" s="344" t="str">
        <f>_xlfn.CONCAT(VLOOKUP(J2,_VRF!A:B,2,FALSE)," ",(ROW()-1))</f>
        <v>PAC 1</v>
      </c>
      <c r="C2" s="345" t="e">
        <f>E2*G2</f>
        <v>#REF!</v>
      </c>
      <c r="D2" s="344">
        <f>IF(ISBLANK(F2),H2*E2,F2*E2)</f>
        <v>5</v>
      </c>
      <c r="E2" s="344">
        <v>2</v>
      </c>
      <c r="F2" s="344"/>
      <c r="G2" s="344" t="e">
        <f>VLOOKUP(K2,_Fan!L:N,2,FALSE)
+VLOOKUP(N2,_Fan!L:N,2,FALSE)
+IF(L2="YES",VLOOKUP(L$1,_Fan!L:N,2,FALSE),0)
+IF(M2="YES",VLOOKUP(M$1,_Fan!L:N,2,FALSE),0)
+IF(O2="YES",VLOOKUP(O$1,_Fan!L:N,2,FALSE),0)
+IF(P2="YES",VLOOKUP(P$1,_Fan!L:N,2,FALSE),0)
+IF(#REF!="YES",VLOOKUP(#REF!,_Fan!L:N,2,FALSE),0)
+IF(#REF!="YES",VLOOKUP(#REF!,_Fan!L:N,2,FALSE),0)
+IF(#REF!="YES",VLOOKUP(#REF!,_Fan!L:N,2,FALSE),0)
+IF(#REF!="YES",VLOOKUP(#REF!,_Fan!L:N,2,FALSE),0)</f>
        <v>#REF!</v>
      </c>
      <c r="H2" s="344">
        <f>VLOOKUP(K2,_Fan!L:N,3,FALSE)</f>
        <v>2.5</v>
      </c>
      <c r="I2" s="344" t="str">
        <f>IF(COUNTBLANK(K2:P2)=0,_xlfn.CONCAT(VLOOKUP(J2,_VRF!A:B,2,FALSE),IF(K2="Local","-L","-M"),"-",IF(L2="Yes",1,0),IF(M2="Yes",1,0),IF(N2="No",0,N2),IF(O2="Yes",1,0),IF(P2="Yes",1,0)),"")</f>
        <v>PAC-L-00000</v>
      </c>
      <c r="J2" s="344" t="s">
        <v>568</v>
      </c>
      <c r="K2" s="344" t="s">
        <v>811</v>
      </c>
      <c r="L2" s="344" t="s">
        <v>1062</v>
      </c>
      <c r="M2" s="344" t="s">
        <v>1062</v>
      </c>
      <c r="N2" s="344" t="s">
        <v>1062</v>
      </c>
      <c r="O2" s="344" t="s">
        <v>1062</v>
      </c>
      <c r="P2" s="344" t="s">
        <v>1062</v>
      </c>
      <c r="Q2" s="344"/>
      <c r="R2" s="344"/>
      <c r="S2" s="344"/>
      <c r="T2" s="349" t="str">
        <f>IF(A2="VALID",_xlfn.CONCAT(W2,"
",REPT(" ",8),X2,"
",REPT(" ",8),Y2,"
",REPT(" ",8),Z2),"")</f>
        <v xml:space="preserve">5 - Electrical power supply and controls to 2 (two) Packaged units
        5.1 - Power for system includes: CB and cabling to fan from MSSB
        </v>
      </c>
      <c r="U2" s="114">
        <f xml:space="preserve"> IF(AND(E2&gt;0,A2="VALID"),U1+1,U1)</f>
        <v>5</v>
      </c>
      <c r="V2" s="114" t="str">
        <f>_xlfn.CONCAT(E2," (",VLOOKUP(E2,Backend!C:D,2,FALSE),")")</f>
        <v>2 (two)</v>
      </c>
      <c r="W2" s="114" t="str">
        <f>_xlfn.CONCAT(U2," - Electrical power supply and controls to ",V2," ",J2,IF(OR(
(J2="VRF Indoor units"),(J2="VRF Outdoor units"),(J2="Split AC systems")),_xlfn.CONCAT(", from ",K2," Power Supply"),""))</f>
        <v>5 - Electrical power supply and controls to 2 (two) Packaged units</v>
      </c>
      <c r="X2" s="114" t="str">
        <f t="shared" ref="X2:X7" si="0">_xlfn.CONCAT(U2,".1 - ",IF(J2="Packaged units","Power for system includes: CB and cabling to fan from MSSB",IF(J2="VRF Central Controller","This includes supply and install of circuit breaker, power supply from MSSB, interconnect controls cabling and display install.",IF(J2="VRF Indoor units",IF(K2 = "Local","Power for system includes: CB and cabling to fan from MSSB to CU, and local isolator",
"Power for system includes: cabling from electricians isolator to unit"),IF(J2="VRF Outdoor units","VRF Outdoor units","Split AC systems")))))</f>
        <v>5.1 - Power for system includes: CB and cabling to fan from MSSB</v>
      </c>
      <c r="Y2" s="114" t="str">
        <f>_xlfn.CONCAT(IF(J2="Packaged units","",IF(J2="VRF Central Controller","",IF(J2="VRF Indoor units",_xlfn.CONCAT(U2,".2 - ","VRF Indoor units"),IF(J2="VRF Outdoor units",_xlfn.CONCAT(U2,".2 - ","VRF Outdoor units"),_xlfn.CONCAT(U2,".2 - ","Split AC systems"))))))</f>
        <v/>
      </c>
      <c r="Z2" s="114" t="str">
        <f>_xlfn.CONCAT(IF(J2="Packaged units","",IF(J2="VRF Central Controller","",IF(J2="VRF Indoor units",_xlfn.CONCAT(U2,".3 - ","VRF Indoor units"),IF(J2="VRF Outdoor units",_xlfn.CONCAT(U2,".3 - ","VRF Outdoor units"),_xlfn.CONCAT(U2,".3 - ","Split AC systems"))))))</f>
        <v/>
      </c>
    </row>
    <row r="3" spans="1:29" x14ac:dyDescent="0.4">
      <c r="A3" s="343" t="str">
        <f>IF(NOT(I3="N/A"),IF(COUNTBLANK(K3:P3)=0,"VALID","INVALID"),"INVALID")</f>
        <v>VALID</v>
      </c>
      <c r="B3" s="344" t="str">
        <f>_xlfn.CONCAT(VLOOKUP(J3,_VRF!A:B,2,FALSE)," ",(ROW()-1))</f>
        <v>PAC 2</v>
      </c>
      <c r="C3" s="345">
        <f t="shared" ref="C3:C22" si="1">E3*G3</f>
        <v>570.25</v>
      </c>
      <c r="D3" s="344">
        <f t="shared" ref="D3:D22" si="2">IF(ISBLANK(F3),H3*E3,F3*E3)</f>
        <v>6</v>
      </c>
      <c r="E3" s="344">
        <v>1</v>
      </c>
      <c r="F3" s="344"/>
      <c r="G3" s="344">
        <f>VLOOKUP(K3,_Fan!L:N,2,FALSE)
+VLOOKUP(N3,_Fan!L:N,2,FALSE)
+IF(L3="YES",VLOOKUP(L$1,_Fan!L:N,2,FALSE))</f>
        <v>570.25</v>
      </c>
      <c r="H3" s="344">
        <f>VLOOKUP(K3,_Fan!L:N,3,FALSE)</f>
        <v>6</v>
      </c>
      <c r="I3" s="344" t="str">
        <f>IF(COUNTBLANK(K3:P3)=0,_xlfn.CONCAT(VLOOKUP(J3,_VRF!A:B,2,FALSE),IF(K3="Local","-L","-M"),"-",IF(L3="Yes",1,0),IF(M3="Yes",1,0),IF(N3="No",0,N3),IF(O3="Yes",1,0),IF(P3="Yes",1,0)),"")</f>
        <v>PAC-M-00000</v>
      </c>
      <c r="J3" s="344" t="s">
        <v>568</v>
      </c>
      <c r="K3" s="344" t="s">
        <v>681</v>
      </c>
      <c r="L3" s="344" t="s">
        <v>1062</v>
      </c>
      <c r="M3" s="344" t="s">
        <v>1062</v>
      </c>
      <c r="N3" s="344" t="s">
        <v>1062</v>
      </c>
      <c r="O3" s="344" t="s">
        <v>1062</v>
      </c>
      <c r="P3" s="344" t="s">
        <v>1062</v>
      </c>
      <c r="Q3" s="344"/>
      <c r="R3" s="344"/>
      <c r="S3" s="344"/>
      <c r="T3" s="349" t="str">
        <f t="shared" ref="T3:T11" si="3">IF(A3="VALID",_xlfn.CONCAT(W3,"
",REPT(" ",8),X3,"
",REPT(" ",8),Y3,"
",REPT(" ",8),Z3),"")</f>
        <v xml:space="preserve">6 - Electrical power supply and controls to 1 (one) Packaged units
        6.1 - Power for system includes: CB and cabling to fan from MSSB
        </v>
      </c>
      <c r="U3" s="114">
        <f t="shared" ref="U3:U25" si="4" xml:space="preserve"> IF(AND(E3&gt;0,A3="VALID"),U2+1,U2)</f>
        <v>6</v>
      </c>
      <c r="V3" s="114" t="str">
        <f>_xlfn.CONCAT(E3," (",VLOOKUP(E3,Backend!C:D,2,FALSE),")")</f>
        <v>1 (one)</v>
      </c>
      <c r="W3" s="114" t="str">
        <f t="shared" ref="W3:W11" si="5">_xlfn.CONCAT(U3," - Electrical power supply and controls to ",V3," ",J3,IF(OR(
(J3="VRF Indoor units"),(J3="VRF Outdoor units"),(J3="Split AC systems")),_xlfn.CONCAT(", from ",K3," Power Supply"),""))</f>
        <v>6 - Electrical power supply and controls to 1 (one) Packaged units</v>
      </c>
      <c r="X3" s="114" t="str">
        <f t="shared" si="0"/>
        <v>6.1 - Power for system includes: CB and cabling to fan from MSSB</v>
      </c>
      <c r="Y3" s="114" t="str">
        <f t="shared" ref="Y3:Y11" si="6">_xlfn.CONCAT(IF(J3="Packaged units","",IF(J3="VRF Central Controller","",IF(J3="VRF Indoor units",_xlfn.CONCAT(U3,".2 - ","VRF Indoor units"),IF(J3="VRF Outdoor units",_xlfn.CONCAT(U3,".2 - ","VRF Outdoor units"),_xlfn.CONCAT(U3,".2 - ","Split AC systems"))))))</f>
        <v/>
      </c>
      <c r="Z3" s="114" t="str">
        <f t="shared" ref="Z3:Z11" si="7">_xlfn.CONCAT(IF(J3="Packaged units","",IF(J3="VRF Central Controller","",IF(J3="VRF Indoor units",_xlfn.CONCAT(U3,".3 - ","VRF Indoor units"),IF(J3="VRF Outdoor units",_xlfn.CONCAT(U3,".3 - ","VRF Outdoor units"),_xlfn.CONCAT(U3,".3 - ","Split AC systems"))))))</f>
        <v/>
      </c>
    </row>
    <row r="4" spans="1:29" x14ac:dyDescent="0.4">
      <c r="A4" s="343" t="str">
        <f>IF(NOT(I4="N/A"),IF(COUNTBLANK(K4:P4)=0,"VALID","INVALID"),"INVALID")</f>
        <v>VALID</v>
      </c>
      <c r="B4" s="344" t="str">
        <f>_xlfn.CONCAT(VLOOKUP(J4,_VRF!A:B,2,FALSE)," ",(ROW()-1))</f>
        <v>VRFC 3</v>
      </c>
      <c r="C4" s="345">
        <f t="shared" si="1"/>
        <v>370</v>
      </c>
      <c r="D4" s="344">
        <f t="shared" si="2"/>
        <v>10</v>
      </c>
      <c r="E4" s="344">
        <v>4</v>
      </c>
      <c r="F4" s="344"/>
      <c r="G4" s="344">
        <f>VLOOKUP(K4,_Fan!L:N,2,FALSE)</f>
        <v>92.5</v>
      </c>
      <c r="H4" s="344">
        <f>VLOOKUP(K4,_Fan!L:N,3,FALSE)</f>
        <v>2.5</v>
      </c>
      <c r="I4" s="344" t="str">
        <f>IF(COUNTBLANK(K4:P4)=0,_xlfn.CONCAT(VLOOKUP(J4,_VRF!A:B,2,FALSE),IF(K4="Local","-L","-M"),"-",IF(L4="Yes",1,0),IF(M4="Yes",1,0),IF(N4="No",0,N4),IF(O4="Yes",1,0),IF(P4="Yes",1,0)),"")</f>
        <v>VRFC-L-00000</v>
      </c>
      <c r="J4" s="344" t="s">
        <v>1083</v>
      </c>
      <c r="K4" s="344" t="s">
        <v>811</v>
      </c>
      <c r="L4" s="344" t="s">
        <v>1062</v>
      </c>
      <c r="M4" s="344" t="s">
        <v>1062</v>
      </c>
      <c r="N4" s="344" t="s">
        <v>1062</v>
      </c>
      <c r="O4" s="344" t="s">
        <v>1062</v>
      </c>
      <c r="P4" s="344" t="s">
        <v>1062</v>
      </c>
      <c r="Q4" s="344"/>
      <c r="R4" s="344"/>
      <c r="S4" s="344"/>
      <c r="T4" s="349" t="str">
        <f t="shared" si="3"/>
        <v xml:space="preserve">7 - Electrical power supply and controls to 4 (four) VRF Central Controller
        7.1 - This includes supply and install of circuit breaker, power supply from MSSB, interconnect controls cabling and display install.
        </v>
      </c>
      <c r="U4" s="114">
        <f t="shared" si="4"/>
        <v>7</v>
      </c>
      <c r="V4" s="114" t="str">
        <f>_xlfn.CONCAT(E4," (",VLOOKUP(E4,Backend!C:D,2,FALSE),")")</f>
        <v>4 (four)</v>
      </c>
      <c r="W4" s="114" t="str">
        <f t="shared" si="5"/>
        <v>7 - Electrical power supply and controls to 4 (four) VRF Central Controller</v>
      </c>
      <c r="X4" s="114" t="str">
        <f t="shared" si="0"/>
        <v>7.1 - This includes supply and install of circuit breaker, power supply from MSSB, interconnect controls cabling and display install.</v>
      </c>
      <c r="Y4" s="114" t="str">
        <f t="shared" si="6"/>
        <v/>
      </c>
      <c r="Z4" s="114" t="str">
        <f t="shared" si="7"/>
        <v/>
      </c>
    </row>
    <row r="5" spans="1:29" x14ac:dyDescent="0.4">
      <c r="A5" s="343" t="str">
        <f>IF(NOT(I5="N/A"),IF(COUNTBLANK(K5:P5)=0,"VALID","INVALID"),"INVALID")</f>
        <v>VALID</v>
      </c>
      <c r="B5" s="344" t="str">
        <f>_xlfn.CONCAT(VLOOKUP(J5,_VRF!A:B,2,FALSE)," ",(ROW()-1))</f>
        <v>VRFC 4</v>
      </c>
      <c r="C5" s="345">
        <f t="shared" si="1"/>
        <v>570.25</v>
      </c>
      <c r="D5" s="344">
        <f t="shared" si="2"/>
        <v>6</v>
      </c>
      <c r="E5" s="344">
        <v>1</v>
      </c>
      <c r="F5" s="344"/>
      <c r="G5" s="344">
        <f>VLOOKUP(K5,_Fan!L:N,2,FALSE)</f>
        <v>570.25</v>
      </c>
      <c r="H5" s="344">
        <f>VLOOKUP(K5,_Fan!L:N,3,FALSE)</f>
        <v>6</v>
      </c>
      <c r="I5" s="344" t="str">
        <f>IF(COUNTBLANK(K5:P5)=0,_xlfn.CONCAT(VLOOKUP(J5,_VRF!A:B,2,FALSE),IF(K5="Local","-L","-M"),"-",IF(L5="Yes",1,0),IF(M5="Yes",1,0),IF(N5="No",0,N5),IF(O5="Yes",1,0),IF(P5="Yes",1,0)),"")</f>
        <v>VRFC-M-00000</v>
      </c>
      <c r="J5" s="344" t="s">
        <v>1083</v>
      </c>
      <c r="K5" s="344" t="s">
        <v>681</v>
      </c>
      <c r="L5" s="344" t="s">
        <v>1062</v>
      </c>
      <c r="M5" s="344" t="s">
        <v>1062</v>
      </c>
      <c r="N5" s="344" t="s">
        <v>1062</v>
      </c>
      <c r="O5" s="344" t="s">
        <v>1062</v>
      </c>
      <c r="P5" s="344" t="s">
        <v>1062</v>
      </c>
      <c r="Q5" s="344"/>
      <c r="R5" s="344"/>
      <c r="S5" s="344"/>
      <c r="T5" s="349" t="str">
        <f t="shared" si="3"/>
        <v xml:space="preserve">8 - Electrical power supply and controls to 1 (one) VRF Central Controller
        8.1 - This includes supply and install of circuit breaker, power supply from MSSB, interconnect controls cabling and display install.
        </v>
      </c>
      <c r="U5" s="114">
        <f t="shared" si="4"/>
        <v>8</v>
      </c>
      <c r="V5" s="114" t="str">
        <f>_xlfn.CONCAT(E5," (",VLOOKUP(E5,Backend!C:D,2,FALSE),")")</f>
        <v>1 (one)</v>
      </c>
      <c r="W5" s="114" t="str">
        <f t="shared" si="5"/>
        <v>8 - Electrical power supply and controls to 1 (one) VRF Central Controller</v>
      </c>
      <c r="X5" s="114" t="str">
        <f t="shared" si="0"/>
        <v>8.1 - This includes supply and install of circuit breaker, power supply from MSSB, interconnect controls cabling and display install.</v>
      </c>
      <c r="Y5" s="114" t="str">
        <f t="shared" si="6"/>
        <v/>
      </c>
      <c r="Z5" s="114" t="str">
        <f t="shared" si="7"/>
        <v/>
      </c>
    </row>
    <row r="6" spans="1:29" x14ac:dyDescent="0.4">
      <c r="A6" s="343" t="str">
        <f>IF(NOT(I6="N/A"),IF(COUNTBLANK(K6:P6)=0,"VALID","INVALID"),"INVALID")</f>
        <v>VALID</v>
      </c>
      <c r="B6" s="344" t="str">
        <f>_xlfn.CONCAT(VLOOKUP(J6,_VRF!A:B,2,FALSE)," ",(ROW()-1))</f>
        <v>VRFI 5</v>
      </c>
      <c r="C6" s="345">
        <f t="shared" si="1"/>
        <v>185</v>
      </c>
      <c r="D6" s="344">
        <f t="shared" si="2"/>
        <v>5</v>
      </c>
      <c r="E6" s="344">
        <v>2</v>
      </c>
      <c r="F6" s="344"/>
      <c r="G6" s="344">
        <f>VLOOKUP(K6,_Fan!L:N,2,FALSE)</f>
        <v>92.5</v>
      </c>
      <c r="H6" s="344">
        <f>VLOOKUP(K6,_Fan!L:N,3,FALSE)</f>
        <v>2.5</v>
      </c>
      <c r="I6" s="344" t="str">
        <f>IF(COUNTBLANK(K6:P6)=0,_xlfn.CONCAT(VLOOKUP(J6,_VRF!A:B,2,FALSE),IF(K6="Local","-L","-M"),"-",IF(L6="Yes",1,0),IF(M6="Yes",1,0),IF(N6="No",0,N6),IF(O6="Yes",1,0),IF(P6="Yes",1,0)),"")</f>
        <v>VRFI-L-00000</v>
      </c>
      <c r="J6" s="344" t="s">
        <v>1084</v>
      </c>
      <c r="K6" s="344" t="s">
        <v>811</v>
      </c>
      <c r="L6" s="344" t="s">
        <v>1062</v>
      </c>
      <c r="M6" s="344" t="s">
        <v>1062</v>
      </c>
      <c r="N6" s="344" t="s">
        <v>1062</v>
      </c>
      <c r="O6" s="344" t="s">
        <v>1062</v>
      </c>
      <c r="P6" s="344" t="s">
        <v>1062</v>
      </c>
      <c r="Q6" s="344"/>
      <c r="R6" s="344"/>
      <c r="S6" s="344"/>
      <c r="T6" s="349" t="str">
        <f t="shared" si="3"/>
        <v>9 - Electrical power supply and controls to 2 (two) VRF Indoor units, from Local Power Supply
        9.1 - Power for system includes: CB and cabling to fan from MSSB to CU, and local isolator
        9.2 - VRF Indoor units
        9.3 - VRF Indoor units</v>
      </c>
      <c r="U6" s="114">
        <f t="shared" si="4"/>
        <v>9</v>
      </c>
      <c r="V6" s="114" t="str">
        <f>_xlfn.CONCAT(E6," (",VLOOKUP(E6,Backend!C:D,2,FALSE),")")</f>
        <v>2 (two)</v>
      </c>
      <c r="W6" s="114" t="str">
        <f t="shared" si="5"/>
        <v>9 - Electrical power supply and controls to 2 (two) VRF Indoor units, from Local Power Supply</v>
      </c>
      <c r="X6" s="114" t="str">
        <f t="shared" si="0"/>
        <v>9.1 - Power for system includes: CB and cabling to fan from MSSB to CU, and local isolator</v>
      </c>
      <c r="Y6" s="114" t="str">
        <f t="shared" si="6"/>
        <v>9.2 - VRF Indoor units</v>
      </c>
      <c r="Z6" s="114" t="str">
        <f t="shared" si="7"/>
        <v>9.3 - VRF Indoor units</v>
      </c>
      <c r="AC6" s="114" t="str">
        <f>IF(K6 = "Local","Power for system includes: CB and cabling to fan from MSSB to CU, and local isolator",
"Power for system includes: cabling from electricians isolator to unit")</f>
        <v>Power for system includes: CB and cabling to fan from MSSB to CU, and local isolator</v>
      </c>
    </row>
    <row r="7" spans="1:29" x14ac:dyDescent="0.4">
      <c r="A7" s="343" t="str">
        <f>IF(NOT(I7="N/A"),IF(COUNTBLANK(K7:P7)=0,"VALID","INVALID"),"INVALID")</f>
        <v>VALID</v>
      </c>
      <c r="B7" s="344" t="str">
        <f>_xlfn.CONCAT(VLOOKUP(J7,_VRF!A:B,2,FALSE)," ",(ROW()-1))</f>
        <v>VRFI 6</v>
      </c>
      <c r="C7" s="345">
        <f t="shared" si="1"/>
        <v>1710.75</v>
      </c>
      <c r="D7" s="344">
        <f t="shared" si="2"/>
        <v>18</v>
      </c>
      <c r="E7" s="344">
        <v>3</v>
      </c>
      <c r="F7" s="344"/>
      <c r="G7" s="344">
        <f>VLOOKUP(K7,_Fan!L:N,2,FALSE)</f>
        <v>570.25</v>
      </c>
      <c r="H7" s="344">
        <f>VLOOKUP(K7,_Fan!L:N,3,FALSE)</f>
        <v>6</v>
      </c>
      <c r="I7" s="344" t="str">
        <f>IF(COUNTBLANK(K7:P7)=0,_xlfn.CONCAT(VLOOKUP(J7,_VRF!A:B,2,FALSE),IF(K7="Local","-L","-M"),"-",IF(L7="Yes",1,0),IF(M7="Yes",1,0),IF(N7="No",0,N7),IF(O7="Yes",1,0),IF(P7="Yes",1,0)),"")</f>
        <v>VRFI-M-00000</v>
      </c>
      <c r="J7" s="344" t="s">
        <v>1084</v>
      </c>
      <c r="K7" s="344" t="s">
        <v>681</v>
      </c>
      <c r="L7" s="344" t="s">
        <v>1062</v>
      </c>
      <c r="M7" s="344" t="s">
        <v>1062</v>
      </c>
      <c r="N7" s="344" t="s">
        <v>1062</v>
      </c>
      <c r="O7" s="344" t="s">
        <v>1062</v>
      </c>
      <c r="P7" s="344" t="s">
        <v>1062</v>
      </c>
      <c r="Q7" s="344"/>
      <c r="R7" s="344"/>
      <c r="S7" s="344"/>
      <c r="T7" s="349" t="str">
        <f t="shared" si="3"/>
        <v>10 - Electrical power supply and controls to 3 (three) VRF Indoor units, from MSSB Power Supply
        10.1 - Power for system includes: cabling from electricians isolator to unit
        10.2 - VRF Indoor units
        10.3 - VRF Indoor units</v>
      </c>
      <c r="U7" s="114">
        <f t="shared" si="4"/>
        <v>10</v>
      </c>
      <c r="V7" s="114" t="str">
        <f>_xlfn.CONCAT(E7," (",VLOOKUP(E7,Backend!C:D,2,FALSE),")")</f>
        <v>3 (three)</v>
      </c>
      <c r="W7" s="114" t="str">
        <f t="shared" si="5"/>
        <v>10 - Electrical power supply and controls to 3 (three) VRF Indoor units, from MSSB Power Supply</v>
      </c>
      <c r="X7" s="114" t="str">
        <f t="shared" si="0"/>
        <v>10.1 - Power for system includes: cabling from electricians isolator to unit</v>
      </c>
      <c r="Y7" s="114" t="str">
        <f t="shared" si="6"/>
        <v>10.2 - VRF Indoor units</v>
      </c>
      <c r="Z7" s="114" t="str">
        <f t="shared" si="7"/>
        <v>10.3 - VRF Indoor units</v>
      </c>
      <c r="AC7" s="114" t="str">
        <f>IF(K7 = "Local","Power for system includes: CB and cabling to fan from MSSB to CU, and local isolator",
"Power for system includes: cabling from electricians isolator to unit")</f>
        <v>Power for system includes: cabling from electricians isolator to unit</v>
      </c>
    </row>
    <row r="8" spans="1:29" x14ac:dyDescent="0.4">
      <c r="A8" s="343" t="str">
        <f>IF(NOT(I8="N/A"),IF(COUNTBLANK(K8:P8)=0,"VALID","INVALID"),"INVALID")</f>
        <v>VALID</v>
      </c>
      <c r="B8" s="344" t="str">
        <f>_xlfn.CONCAT(VLOOKUP(J8,_VRF!A:B,2,FALSE)," ",(ROW()-1))</f>
        <v>VRFO 7</v>
      </c>
      <c r="C8" s="345">
        <f t="shared" si="1"/>
        <v>370</v>
      </c>
      <c r="D8" s="344">
        <f t="shared" si="2"/>
        <v>10</v>
      </c>
      <c r="E8" s="344">
        <v>4</v>
      </c>
      <c r="F8" s="344"/>
      <c r="G8" s="344">
        <f>VLOOKUP(K8,_Fan!L:N,2,FALSE)</f>
        <v>92.5</v>
      </c>
      <c r="H8" s="344">
        <f>VLOOKUP(K8,_Fan!L:N,3,FALSE)</f>
        <v>2.5</v>
      </c>
      <c r="I8" s="344" t="str">
        <f>IF(COUNTBLANK(K8:P8)=0,_xlfn.CONCAT(VLOOKUP(J8,_VRF!A:B,2,FALSE),IF(K8="Local","-L","-M"),"-",IF(L8="Yes",1,0),IF(M8="Yes",1,0),IF(N8="No",0,N8),IF(O8="Yes",1,0),IF(P8="Yes",1,0)),"")</f>
        <v>VRFO-L-00000</v>
      </c>
      <c r="J8" s="344" t="s">
        <v>1085</v>
      </c>
      <c r="K8" s="344" t="s">
        <v>811</v>
      </c>
      <c r="L8" s="344" t="s">
        <v>1062</v>
      </c>
      <c r="M8" s="344" t="s">
        <v>1062</v>
      </c>
      <c r="N8" s="344" t="s">
        <v>1062</v>
      </c>
      <c r="O8" s="344" t="s">
        <v>1062</v>
      </c>
      <c r="P8" s="344" t="s">
        <v>1062</v>
      </c>
      <c r="Q8" s="344"/>
      <c r="R8" s="344"/>
      <c r="S8" s="344"/>
      <c r="T8" s="349" t="str">
        <f t="shared" si="3"/>
        <v>11 - Electrical power supply and controls to 4 (four) VRF Outdoor units, from Local Power Supply
        11.1 - VRF Outdoor units
        11.2 - VRF Outdoor units
        11.3 - VRF Outdoor units</v>
      </c>
      <c r="U8" s="114">
        <f t="shared" si="4"/>
        <v>11</v>
      </c>
      <c r="V8" s="114" t="str">
        <f>_xlfn.CONCAT(E8," (",VLOOKUP(E8,Backend!C:D,2,FALSE),")")</f>
        <v>4 (four)</v>
      </c>
      <c r="W8" s="114" t="str">
        <f t="shared" si="5"/>
        <v>11 - Electrical power supply and controls to 4 (four) VRF Outdoor units, from Local Power Supply</v>
      </c>
      <c r="X8" s="114" t="str">
        <f t="shared" ref="X7:X11" si="8">_xlfn.CONCAT(U8,".1 - ",IF(J8="Packaged units","Power for system includes: CB and cabling to fan from MSSB",IF(J8="VRF Central Controller","This includes supply and install of circuit breaker, power supply from MSSB, interconnect controls cabling and display install.",IF(J8="VRF Indoor units",IF(K8 = "Local","Power for system includes: CB and cabling to fan from MSSB to CU, and local isolator",
"Power for system includes: cabling from electricians isolator to unit"),IF(J8="VRF Outdoor units","VRF Outdoor units","Split AC systems")))))</f>
        <v>11.1 - VRF Outdoor units</v>
      </c>
      <c r="Y8" s="114" t="str">
        <f t="shared" si="6"/>
        <v>11.2 - VRF Outdoor units</v>
      </c>
      <c r="Z8" s="114" t="str">
        <f t="shared" si="7"/>
        <v>11.3 - VRF Outdoor units</v>
      </c>
    </row>
    <row r="9" spans="1:29" x14ac:dyDescent="0.4">
      <c r="A9" s="343" t="str">
        <f>IF(NOT(I9="N/A"),IF(COUNTBLANK(K9:P9)=0,"VALID","INVALID"),"INVALID")</f>
        <v>VALID</v>
      </c>
      <c r="B9" s="344" t="str">
        <f>_xlfn.CONCAT(VLOOKUP(J9,_VRF!A:B,2,FALSE)," ",(ROW()-1))</f>
        <v>VRFO 8</v>
      </c>
      <c r="C9" s="345">
        <f t="shared" si="1"/>
        <v>2851.25</v>
      </c>
      <c r="D9" s="344">
        <f t="shared" si="2"/>
        <v>30</v>
      </c>
      <c r="E9" s="344">
        <v>5</v>
      </c>
      <c r="F9" s="344"/>
      <c r="G9" s="344">
        <f>VLOOKUP(K9,_Fan!L:N,2,FALSE)</f>
        <v>570.25</v>
      </c>
      <c r="H9" s="344">
        <f>VLOOKUP(K9,_Fan!L:N,3,FALSE)</f>
        <v>6</v>
      </c>
      <c r="I9" s="344" t="str">
        <f>IF(COUNTBLANK(K9:P9)=0,_xlfn.CONCAT(VLOOKUP(J9,_VRF!A:B,2,FALSE),IF(K9="Local","-L","-M"),"-",IF(L9="Yes",1,0),IF(M9="Yes",1,0),IF(N9="No",0,N9),IF(O9="Yes",1,0),IF(P9="Yes",1,0)),"")</f>
        <v>VRFO-M-00000</v>
      </c>
      <c r="J9" s="344" t="s">
        <v>1085</v>
      </c>
      <c r="K9" s="344" t="s">
        <v>681</v>
      </c>
      <c r="L9" s="344" t="s">
        <v>1062</v>
      </c>
      <c r="M9" s="344" t="s">
        <v>1062</v>
      </c>
      <c r="N9" s="344" t="s">
        <v>1062</v>
      </c>
      <c r="O9" s="344" t="s">
        <v>1062</v>
      </c>
      <c r="P9" s="344" t="s">
        <v>1062</v>
      </c>
      <c r="Q9" s="344"/>
      <c r="R9" s="344"/>
      <c r="S9" s="344"/>
      <c r="T9" s="349" t="str">
        <f t="shared" si="3"/>
        <v>12 - Electrical power supply and controls to 5 (five) VRF Outdoor units, from MSSB Power Supply
        12.1 - VRF Outdoor units
        12.2 - VRF Outdoor units
        12.3 - VRF Outdoor units</v>
      </c>
      <c r="U9" s="114">
        <f t="shared" si="4"/>
        <v>12</v>
      </c>
      <c r="V9" s="114" t="str">
        <f>_xlfn.CONCAT(E9," (",VLOOKUP(E9,Backend!C:D,2,FALSE),")")</f>
        <v>5 (five)</v>
      </c>
      <c r="W9" s="114" t="str">
        <f t="shared" si="5"/>
        <v>12 - Electrical power supply and controls to 5 (five) VRF Outdoor units, from MSSB Power Supply</v>
      </c>
      <c r="X9" s="114" t="str">
        <f t="shared" si="8"/>
        <v>12.1 - VRF Outdoor units</v>
      </c>
      <c r="Y9" s="114" t="str">
        <f t="shared" si="6"/>
        <v>12.2 - VRF Outdoor units</v>
      </c>
      <c r="Z9" s="114" t="str">
        <f t="shared" si="7"/>
        <v>12.3 - VRF Outdoor units</v>
      </c>
    </row>
    <row r="10" spans="1:29" x14ac:dyDescent="0.4">
      <c r="A10" s="343" t="str">
        <f>IF(NOT(I10="N/A"),IF(COUNTBLANK(K10:P10)=0,"VALID","INVALID"),"INVALID")</f>
        <v>VALID</v>
      </c>
      <c r="B10" s="344" t="str">
        <f>_xlfn.CONCAT(VLOOKUP(J10,_VRF!A:B,2,FALSE)," ",(ROW()-1))</f>
        <v>SPLT 9</v>
      </c>
      <c r="C10" s="345">
        <f t="shared" si="1"/>
        <v>555</v>
      </c>
      <c r="D10" s="344">
        <f t="shared" si="2"/>
        <v>15</v>
      </c>
      <c r="E10" s="344">
        <v>6</v>
      </c>
      <c r="F10" s="344"/>
      <c r="G10" s="344">
        <f>VLOOKUP(K10,_Fan!L:N,2,FALSE)</f>
        <v>92.5</v>
      </c>
      <c r="H10" s="344">
        <f>VLOOKUP(K10,_Fan!L:N,3,FALSE)</f>
        <v>2.5</v>
      </c>
      <c r="I10" s="344" t="str">
        <f>IF(COUNTBLANK(K10:P10)=0,_xlfn.CONCAT(VLOOKUP(J10,_VRF!A:B,2,FALSE),IF(K10="Local","-L","-M"),"-",IF(L10="Yes",1,0),IF(M10="Yes",1,0),IF(N10="No",0,N10),IF(O10="Yes",1,0),IF(P10="Yes",1,0)),"")</f>
        <v>SPLT-L-00000</v>
      </c>
      <c r="J10" s="344" t="s">
        <v>1082</v>
      </c>
      <c r="K10" s="344" t="s">
        <v>811</v>
      </c>
      <c r="L10" s="344" t="s">
        <v>1062</v>
      </c>
      <c r="M10" s="344" t="s">
        <v>1062</v>
      </c>
      <c r="N10" s="344" t="s">
        <v>1062</v>
      </c>
      <c r="O10" s="344" t="s">
        <v>1062</v>
      </c>
      <c r="P10" s="344" t="s">
        <v>1062</v>
      </c>
      <c r="Q10" s="344"/>
      <c r="R10" s="344"/>
      <c r="S10" s="344"/>
      <c r="T10" s="349" t="str">
        <f t="shared" si="3"/>
        <v>13 - Electrical power supply and controls to 6 (six) Split AC systems, from Local Power Supply
        13.1 - Split AC systems
        13.2 - Split AC systems
        13.3 - Split AC systems</v>
      </c>
      <c r="U10" s="114">
        <f t="shared" si="4"/>
        <v>13</v>
      </c>
      <c r="V10" s="114" t="str">
        <f>_xlfn.CONCAT(E10," (",VLOOKUP(E10,Backend!C:D,2,FALSE),")")</f>
        <v>6 (six)</v>
      </c>
      <c r="W10" s="114" t="str">
        <f t="shared" si="5"/>
        <v>13 - Electrical power supply and controls to 6 (six) Split AC systems, from Local Power Supply</v>
      </c>
      <c r="X10" s="114" t="str">
        <f t="shared" si="8"/>
        <v>13.1 - Split AC systems</v>
      </c>
      <c r="Y10" s="114" t="str">
        <f t="shared" si="6"/>
        <v>13.2 - Split AC systems</v>
      </c>
      <c r="Z10" s="114" t="str">
        <f t="shared" si="7"/>
        <v>13.3 - Split AC systems</v>
      </c>
    </row>
    <row r="11" spans="1:29" x14ac:dyDescent="0.4">
      <c r="A11" s="343" t="str">
        <f>IF(NOT(I11="N/A"),IF(COUNTBLANK(K11:P11)=0,"VALID","INVALID"),"INVALID")</f>
        <v>VALID</v>
      </c>
      <c r="B11" s="344" t="str">
        <f>_xlfn.CONCAT(VLOOKUP(J11,_VRF!A:B,2,FALSE)," ",(ROW()-1))</f>
        <v>SPLT 10</v>
      </c>
      <c r="C11" s="345">
        <f t="shared" si="1"/>
        <v>3991.75</v>
      </c>
      <c r="D11" s="344">
        <f t="shared" si="2"/>
        <v>42</v>
      </c>
      <c r="E11" s="344">
        <v>7</v>
      </c>
      <c r="F11" s="344"/>
      <c r="G11" s="344">
        <f>VLOOKUP(K11,_Fan!L:N,2,FALSE)</f>
        <v>570.25</v>
      </c>
      <c r="H11" s="344">
        <f>VLOOKUP(K11,_Fan!L:N,3,FALSE)</f>
        <v>6</v>
      </c>
      <c r="I11" s="344" t="str">
        <f>IF(COUNTBLANK(K11:P11)=0,_xlfn.CONCAT(VLOOKUP(J11,_VRF!A:B,2,FALSE),IF(K11="Local","-L","-M"),"-",IF(L11="Yes",1,0),IF(M11="Yes",1,0),IF(N11="No",0,N11),IF(O11="Yes",1,0),IF(P11="Yes",1,0)),"")</f>
        <v>SPLT-M-00000</v>
      </c>
      <c r="J11" s="344" t="s">
        <v>1082</v>
      </c>
      <c r="K11" s="344" t="s">
        <v>681</v>
      </c>
      <c r="L11" s="344" t="s">
        <v>1062</v>
      </c>
      <c r="M11" s="344" t="s">
        <v>1062</v>
      </c>
      <c r="N11" s="344" t="s">
        <v>1062</v>
      </c>
      <c r="O11" s="344" t="s">
        <v>1062</v>
      </c>
      <c r="P11" s="344" t="s">
        <v>1062</v>
      </c>
      <c r="Q11" s="344"/>
      <c r="R11" s="344"/>
      <c r="S11" s="344"/>
      <c r="T11" s="349" t="str">
        <f t="shared" si="3"/>
        <v>14 - Electrical power supply and controls to 7 (seven) Split AC systems, from MSSB Power Supply
        14.1 - Split AC systems
        14.2 - Split AC systems
        14.3 - Split AC systems</v>
      </c>
      <c r="U11" s="114">
        <f t="shared" si="4"/>
        <v>14</v>
      </c>
      <c r="V11" s="114" t="str">
        <f>_xlfn.CONCAT(E11," (",VLOOKUP(E11,Backend!C:D,2,FALSE),")")</f>
        <v>7 (seven)</v>
      </c>
      <c r="W11" s="114" t="str">
        <f t="shared" si="5"/>
        <v>14 - Electrical power supply and controls to 7 (seven) Split AC systems, from MSSB Power Supply</v>
      </c>
      <c r="X11" s="114" t="str">
        <f t="shared" si="8"/>
        <v>14.1 - Split AC systems</v>
      </c>
      <c r="Y11" s="114" t="str">
        <f t="shared" si="6"/>
        <v>14.2 - Split AC systems</v>
      </c>
      <c r="Z11" s="114" t="str">
        <f t="shared" si="7"/>
        <v>14.3 - Split AC systems</v>
      </c>
    </row>
    <row r="12" spans="1:29" x14ac:dyDescent="0.4">
      <c r="A12" s="343" t="str">
        <f>IF(NOT(I12="N/A"),IF(COUNTBLANK(K12:P12)=0,"VALID","INVALID"),"INVALID")</f>
        <v>INVALID</v>
      </c>
      <c r="B12" s="344" t="e">
        <f>_xlfn.CONCAT(VLOOKUP(J12,_VRF!A:B,2,FALSE)," ",(ROW()-1))</f>
        <v>#N/A</v>
      </c>
      <c r="C12" s="345" t="e">
        <f t="shared" si="1"/>
        <v>#N/A</v>
      </c>
      <c r="D12" s="344" t="e">
        <f t="shared" si="2"/>
        <v>#N/A</v>
      </c>
      <c r="E12" s="344"/>
      <c r="F12" s="344"/>
      <c r="G12" s="344" t="e">
        <f>VLOOKUP(K12,_Fan!L:N,2,FALSE)</f>
        <v>#N/A</v>
      </c>
      <c r="H12" s="344" t="e">
        <f>VLOOKUP(K12,_Fan!L:N,3,FALSE)</f>
        <v>#N/A</v>
      </c>
      <c r="I12" s="344" t="str">
        <f>IF(COUNTBLANK(K12:P12)=0,_xlfn.CONCAT(VLOOKUP(J12,_VRF!A:B,2,FALSE),IF(K12="Local","-L","-M"),"-",IF(L12="Yes",1,0),IF(M12="Yes",1,0),IF(N12="No",0,N12),IF(O12="Yes",1,0),IF(P12="Yes",1,0)),"")</f>
        <v/>
      </c>
      <c r="J12" s="344"/>
      <c r="K12" s="344"/>
      <c r="L12" s="344"/>
      <c r="M12" s="344"/>
      <c r="N12" s="344"/>
      <c r="O12" s="344"/>
      <c r="P12" s="344"/>
      <c r="Q12" s="344"/>
      <c r="R12" s="344"/>
      <c r="S12" s="344"/>
      <c r="T12" s="349"/>
    </row>
    <row r="13" spans="1:29" x14ac:dyDescent="0.4">
      <c r="A13" s="343" t="str">
        <f>IF(NOT(I13="N/A"),IF(COUNTBLANK(K13:P13)=0,"VALID","INVALID"),"INVALID")</f>
        <v>INVALID</v>
      </c>
      <c r="B13" s="344" t="e">
        <f>_xlfn.CONCAT(VLOOKUP(J13,_VRF!A:B,2,FALSE)," ",(ROW()-1))</f>
        <v>#N/A</v>
      </c>
      <c r="C13" s="345" t="e">
        <f t="shared" si="1"/>
        <v>#N/A</v>
      </c>
      <c r="D13" s="344" t="e">
        <f t="shared" si="2"/>
        <v>#N/A</v>
      </c>
      <c r="E13" s="344"/>
      <c r="F13" s="344"/>
      <c r="G13" s="344" t="e">
        <f>VLOOKUP(K13,_Fan!L:N,2,FALSE)</f>
        <v>#N/A</v>
      </c>
      <c r="H13" s="344" t="e">
        <f>VLOOKUP(K13,_Fan!L:N,3,FALSE)</f>
        <v>#N/A</v>
      </c>
      <c r="I13" s="344" t="str">
        <f>IF(COUNTBLANK(K13:P13)=0,_xlfn.CONCAT(VLOOKUP(J13,_VRF!A:B,2,FALSE),IF(K13="Local","-L","-M"),"-",IF(L13="Yes",1,0),IF(M13="Yes",1,0),IF(N13="No",0,N13),IF(O13="Yes",1,0),IF(P13="Yes",1,0)),"")</f>
        <v/>
      </c>
      <c r="J13" s="344"/>
      <c r="K13" s="344"/>
      <c r="L13" s="344"/>
      <c r="M13" s="344"/>
      <c r="N13" s="344"/>
      <c r="O13" s="344"/>
      <c r="P13" s="344"/>
      <c r="Q13" s="344"/>
      <c r="R13" s="344"/>
      <c r="S13" s="344"/>
      <c r="T13" s="349"/>
    </row>
    <row r="14" spans="1:29" x14ac:dyDescent="0.4">
      <c r="A14" s="343" t="str">
        <f>IF(NOT(I14="N/A"),IF(COUNTBLANK(K14:P14)=0,"VALID","INVALID"),"INVALID")</f>
        <v>INVALID</v>
      </c>
      <c r="B14" s="344" t="e">
        <f>_xlfn.CONCAT(VLOOKUP(J14,_VRF!A:B,2,FALSE)," ",(ROW()-1))</f>
        <v>#N/A</v>
      </c>
      <c r="C14" s="345" t="e">
        <f t="shared" si="1"/>
        <v>#N/A</v>
      </c>
      <c r="D14" s="344" t="e">
        <f t="shared" si="2"/>
        <v>#N/A</v>
      </c>
      <c r="E14" s="344"/>
      <c r="F14" s="344"/>
      <c r="G14" s="344" t="e">
        <f>VLOOKUP(K14,_Fan!L:N,2,FALSE)</f>
        <v>#N/A</v>
      </c>
      <c r="H14" s="344" t="e">
        <f>VLOOKUP(K14,_Fan!L:N,3,FALSE)</f>
        <v>#N/A</v>
      </c>
      <c r="I14" s="344" t="str">
        <f>IF(COUNTBLANK(K14:P14)=0,_xlfn.CONCAT(VLOOKUP(J14,_VRF!A:B,2,FALSE),IF(K14="Local","-L","-M"),"-",IF(L14="Yes",1,0),IF(M14="Yes",1,0),IF(N14="No",0,N14),IF(O14="Yes",1,0),IF(P14="Yes",1,0)),"")</f>
        <v/>
      </c>
      <c r="J14" s="344"/>
      <c r="K14" s="344"/>
      <c r="L14" s="344"/>
      <c r="M14" s="344"/>
      <c r="N14" s="344"/>
      <c r="O14" s="344"/>
      <c r="P14" s="344"/>
      <c r="Q14" s="344"/>
      <c r="R14" s="344"/>
      <c r="S14" s="344"/>
      <c r="T14" s="349"/>
    </row>
    <row r="15" spans="1:29" x14ac:dyDescent="0.4">
      <c r="A15" s="343" t="str">
        <f>IF(NOT(I15="N/A"),IF(COUNTBLANK(K15:P15)=0,"VALID","INVALID"),"INVALID")</f>
        <v>INVALID</v>
      </c>
      <c r="B15" s="344" t="e">
        <f>_xlfn.CONCAT(VLOOKUP(J15,_VRF!A:B,2,FALSE)," ",(ROW()-1))</f>
        <v>#N/A</v>
      </c>
      <c r="C15" s="345" t="e">
        <f t="shared" si="1"/>
        <v>#N/A</v>
      </c>
      <c r="D15" s="344" t="e">
        <f t="shared" si="2"/>
        <v>#N/A</v>
      </c>
      <c r="E15" s="344"/>
      <c r="F15" s="344"/>
      <c r="G15" s="344" t="e">
        <f>VLOOKUP(K15,_Fan!L:N,2,FALSE)</f>
        <v>#N/A</v>
      </c>
      <c r="H15" s="344" t="e">
        <f>VLOOKUP(K15,_Fan!L:N,3,FALSE)</f>
        <v>#N/A</v>
      </c>
      <c r="I15" s="344" t="str">
        <f>IF(COUNTBLANK(K15:P15)=0,_xlfn.CONCAT(VLOOKUP(J15,_VRF!A:B,2,FALSE),IF(K15="Local","-L","-M"),"-",IF(L15="Yes",1,0),IF(M15="Yes",1,0),IF(N15="No",0,N15),IF(O15="Yes",1,0),IF(P15="Yes",1,0)),"")</f>
        <v/>
      </c>
      <c r="J15" s="344"/>
      <c r="K15" s="344"/>
      <c r="L15" s="344"/>
      <c r="M15" s="344"/>
      <c r="N15" s="344"/>
      <c r="O15" s="344"/>
      <c r="P15" s="344"/>
      <c r="Q15" s="344"/>
      <c r="R15" s="344"/>
      <c r="S15" s="344"/>
      <c r="T15" s="349"/>
    </row>
    <row r="16" spans="1:29" x14ac:dyDescent="0.4">
      <c r="A16" s="343" t="str">
        <f>IF(NOT(I16="N/A"),IF(COUNTBLANK(K16:P16)=0,"VALID","INVALID"),"INVALID")</f>
        <v>INVALID</v>
      </c>
      <c r="B16" s="344" t="e">
        <f>_xlfn.CONCAT(VLOOKUP(J16,_VRF!A:B,2,FALSE)," ",(ROW()-1))</f>
        <v>#N/A</v>
      </c>
      <c r="C16" s="345" t="e">
        <f t="shared" si="1"/>
        <v>#N/A</v>
      </c>
      <c r="D16" s="344" t="e">
        <f t="shared" si="2"/>
        <v>#N/A</v>
      </c>
      <c r="E16" s="344"/>
      <c r="F16" s="344"/>
      <c r="G16" s="344" t="e">
        <f>VLOOKUP(K16,_Fan!L:N,2,FALSE)</f>
        <v>#N/A</v>
      </c>
      <c r="H16" s="344" t="e">
        <f>VLOOKUP(K16,_Fan!L:N,3,FALSE)</f>
        <v>#N/A</v>
      </c>
      <c r="I16" s="344" t="str">
        <f>IF(COUNTBLANK(K16:P16)=0,_xlfn.CONCAT(VLOOKUP(J16,_VRF!A:B,2,FALSE),IF(K16="Local","-L","-M"),"-",IF(L16="Yes",1,0),IF(M16="Yes",1,0),IF(N16="No",0,N16),IF(O16="Yes",1,0),IF(P16="Yes",1,0)),"")</f>
        <v/>
      </c>
      <c r="J16" s="344"/>
      <c r="K16" s="344"/>
      <c r="L16" s="344"/>
      <c r="M16" s="344"/>
      <c r="N16" s="344"/>
      <c r="O16" s="344"/>
      <c r="P16" s="344"/>
      <c r="Q16" s="344"/>
      <c r="R16" s="344"/>
      <c r="S16" s="344"/>
      <c r="T16" s="349"/>
    </row>
    <row r="17" spans="1:20" x14ac:dyDescent="0.4">
      <c r="A17" s="343" t="str">
        <f>IF(NOT(I17="N/A"),IF(COUNTBLANK(K17:P17)=0,"VALID","INVALID"),"INVALID")</f>
        <v>INVALID</v>
      </c>
      <c r="B17" s="344" t="e">
        <f>_xlfn.CONCAT(VLOOKUP(J17,_VRF!A:B,2,FALSE)," ",(ROW()-1))</f>
        <v>#N/A</v>
      </c>
      <c r="C17" s="345" t="e">
        <f t="shared" si="1"/>
        <v>#N/A</v>
      </c>
      <c r="D17" s="344" t="e">
        <f t="shared" si="2"/>
        <v>#N/A</v>
      </c>
      <c r="E17" s="344"/>
      <c r="F17" s="344"/>
      <c r="G17" s="344" t="e">
        <f>VLOOKUP(K17,_Fan!L:N,2,FALSE)</f>
        <v>#N/A</v>
      </c>
      <c r="H17" s="344" t="e">
        <f>VLOOKUP(K17,_Fan!L:N,3,FALSE)</f>
        <v>#N/A</v>
      </c>
      <c r="I17" s="344" t="str">
        <f>IF(COUNTBLANK(K17:P17)=0,_xlfn.CONCAT(VLOOKUP(J17,_VRF!A:B,2,FALSE),IF(K17="Local","-L","-M"),"-",IF(L17="Yes",1,0),IF(M17="Yes",1,0),IF(N17="No",0,N17),IF(O17="Yes",1,0),IF(P17="Yes",1,0)),"")</f>
        <v/>
      </c>
      <c r="J17" s="344"/>
      <c r="K17" s="344"/>
      <c r="L17" s="344"/>
      <c r="M17" s="344"/>
      <c r="N17" s="344"/>
      <c r="O17" s="344"/>
      <c r="P17" s="344"/>
      <c r="Q17" s="344"/>
      <c r="R17" s="344"/>
      <c r="S17" s="344"/>
      <c r="T17" s="349"/>
    </row>
    <row r="18" spans="1:20" x14ac:dyDescent="0.4">
      <c r="A18" s="343" t="str">
        <f>IF(NOT(I18="N/A"),IF(COUNTBLANK(K18:P18)=0,"VALID","INVALID"),"INVALID")</f>
        <v>INVALID</v>
      </c>
      <c r="B18" s="344" t="e">
        <f>_xlfn.CONCAT(VLOOKUP(J18,_VRF!A:B,2,FALSE)," ",(ROW()-1))</f>
        <v>#N/A</v>
      </c>
      <c r="C18" s="345" t="e">
        <f t="shared" si="1"/>
        <v>#N/A</v>
      </c>
      <c r="D18" s="344" t="e">
        <f t="shared" si="2"/>
        <v>#N/A</v>
      </c>
      <c r="E18" s="344"/>
      <c r="F18" s="344"/>
      <c r="G18" s="344" t="e">
        <f>VLOOKUP(K18,_Fan!L:N,2,FALSE)</f>
        <v>#N/A</v>
      </c>
      <c r="H18" s="344" t="e">
        <f>VLOOKUP(K18,_Fan!L:N,3,FALSE)</f>
        <v>#N/A</v>
      </c>
      <c r="I18" s="344" t="str">
        <f>IF(COUNTBLANK(K18:P18)=0,_xlfn.CONCAT(VLOOKUP(J18,_VRF!A:B,2,FALSE),IF(K18="Local","-L","-M"),"-",IF(L18="Yes",1,0),IF(M18="Yes",1,0),IF(N18="No",0,N18),IF(O18="Yes",1,0),IF(P18="Yes",1,0)),"")</f>
        <v/>
      </c>
      <c r="J18" s="344"/>
      <c r="K18" s="344"/>
      <c r="L18" s="344"/>
      <c r="M18" s="344"/>
      <c r="N18" s="344"/>
      <c r="O18" s="344"/>
      <c r="P18" s="344"/>
      <c r="Q18" s="344"/>
      <c r="R18" s="344"/>
      <c r="S18" s="344"/>
      <c r="T18" s="349"/>
    </row>
    <row r="19" spans="1:20" x14ac:dyDescent="0.4">
      <c r="A19" s="343" t="str">
        <f>IF(NOT(I19="N/A"),IF(COUNTBLANK(K19:P19)=0,"VALID","INVALID"),"INVALID")</f>
        <v>INVALID</v>
      </c>
      <c r="B19" s="344" t="e">
        <f>_xlfn.CONCAT(VLOOKUP(J19,_VRF!A:B,2,FALSE)," ",(ROW()-1))</f>
        <v>#N/A</v>
      </c>
      <c r="C19" s="345" t="e">
        <f t="shared" si="1"/>
        <v>#N/A</v>
      </c>
      <c r="D19" s="344" t="e">
        <f t="shared" si="2"/>
        <v>#N/A</v>
      </c>
      <c r="E19" s="344"/>
      <c r="F19" s="344"/>
      <c r="G19" s="344" t="e">
        <f>VLOOKUP(K19,_Fan!L:N,2,FALSE)</f>
        <v>#N/A</v>
      </c>
      <c r="H19" s="344" t="e">
        <f>VLOOKUP(K19,_Fan!L:N,3,FALSE)</f>
        <v>#N/A</v>
      </c>
      <c r="I19" s="344" t="str">
        <f>IF(COUNTBLANK(K19:P19)=0,_xlfn.CONCAT(VLOOKUP(J19,_VRF!A:B,2,FALSE),IF(K19="Local","-L","-M"),"-",IF(L19="Yes",1,0),IF(M19="Yes",1,0),IF(N19="No",0,N19),IF(O19="Yes",1,0),IF(P19="Yes",1,0)),"")</f>
        <v/>
      </c>
      <c r="J19" s="344"/>
      <c r="K19" s="344"/>
      <c r="L19" s="344"/>
      <c r="M19" s="344"/>
      <c r="N19" s="344"/>
      <c r="O19" s="344"/>
      <c r="P19" s="344"/>
      <c r="Q19" s="344"/>
      <c r="R19" s="344"/>
      <c r="S19" s="344"/>
      <c r="T19" s="349"/>
    </row>
    <row r="20" spans="1:20" x14ac:dyDescent="0.4">
      <c r="A20" s="343" t="str">
        <f>IF(NOT(I20="N/A"),IF(COUNTBLANK(K20:P20)=0,"VALID","INVALID"),"INVALID")</f>
        <v>INVALID</v>
      </c>
      <c r="B20" s="344" t="e">
        <f>_xlfn.CONCAT(VLOOKUP(J20,_VRF!A:B,2,FALSE)," ",(ROW()-1))</f>
        <v>#N/A</v>
      </c>
      <c r="C20" s="345" t="e">
        <f t="shared" si="1"/>
        <v>#N/A</v>
      </c>
      <c r="D20" s="344" t="e">
        <f t="shared" si="2"/>
        <v>#N/A</v>
      </c>
      <c r="E20" s="344"/>
      <c r="F20" s="344"/>
      <c r="G20" s="344" t="e">
        <f>VLOOKUP(K20,_Fan!L:N,2,FALSE)</f>
        <v>#N/A</v>
      </c>
      <c r="H20" s="344" t="e">
        <f>VLOOKUP(K20,_Fan!L:N,3,FALSE)</f>
        <v>#N/A</v>
      </c>
      <c r="I20" s="344" t="str">
        <f>IF(COUNTBLANK(K20:P20)=0,_xlfn.CONCAT(VLOOKUP(J20,_VRF!A:B,2,FALSE),IF(K20="Local","-L","-M"),"-",IF(L20="Yes",1,0),IF(M20="Yes",1,0),IF(N20="No",0,N20),IF(O20="Yes",1,0),IF(P20="Yes",1,0)),"")</f>
        <v/>
      </c>
      <c r="J20" s="344"/>
      <c r="K20" s="344"/>
      <c r="L20" s="344"/>
      <c r="M20" s="344"/>
      <c r="N20" s="344"/>
      <c r="O20" s="344"/>
      <c r="P20" s="344"/>
      <c r="Q20" s="344"/>
      <c r="R20" s="344"/>
      <c r="S20" s="344"/>
      <c r="T20" s="349"/>
    </row>
    <row r="21" spans="1:20" x14ac:dyDescent="0.4">
      <c r="A21" s="343" t="str">
        <f>IF(NOT(I21="N/A"),IF(COUNTBLANK(K21:P21)=0,"VALID","INVALID"),"INVALID")</f>
        <v>INVALID</v>
      </c>
      <c r="B21" s="344" t="e">
        <f>_xlfn.CONCAT(VLOOKUP(J21,_VRF!A:B,2,FALSE)," ",(ROW()-1))</f>
        <v>#N/A</v>
      </c>
      <c r="C21" s="345" t="e">
        <f t="shared" si="1"/>
        <v>#N/A</v>
      </c>
      <c r="D21" s="344" t="e">
        <f t="shared" si="2"/>
        <v>#N/A</v>
      </c>
      <c r="E21" s="344"/>
      <c r="F21" s="344"/>
      <c r="G21" s="344" t="e">
        <f>VLOOKUP(K21,_Fan!L:N,2,FALSE)</f>
        <v>#N/A</v>
      </c>
      <c r="H21" s="344" t="e">
        <f>VLOOKUP(K21,_Fan!L:N,3,FALSE)</f>
        <v>#N/A</v>
      </c>
      <c r="I21" s="344" t="str">
        <f>IF(COUNTBLANK(K21:P21)=0,_xlfn.CONCAT(VLOOKUP(J21,_VRF!A:B,2,FALSE),IF(K21="Local","-L","-M"),"-",IF(L21="Yes",1,0),IF(M21="Yes",1,0),IF(N21="No",0,N21),IF(O21="Yes",1,0),IF(P21="Yes",1,0)),"")</f>
        <v/>
      </c>
      <c r="J21" s="344"/>
      <c r="K21" s="344"/>
      <c r="L21" s="344"/>
      <c r="M21" s="344"/>
      <c r="N21" s="344"/>
      <c r="O21" s="344"/>
      <c r="P21" s="344"/>
      <c r="Q21" s="344"/>
      <c r="R21" s="344"/>
      <c r="S21" s="344"/>
      <c r="T21" s="349"/>
    </row>
    <row r="22" spans="1:20" x14ac:dyDescent="0.4">
      <c r="A22" s="343" t="str">
        <f>IF(NOT(I22="N/A"),IF(COUNTBLANK(K22:P22)=0,"VALID","INVALID"),"INVALID")</f>
        <v>INVALID</v>
      </c>
      <c r="B22" s="344" t="e">
        <f>_xlfn.CONCAT(VLOOKUP(J22,_VRF!A:B,2,FALSE)," ",(ROW()-1))</f>
        <v>#N/A</v>
      </c>
      <c r="C22" s="345" t="e">
        <f t="shared" si="1"/>
        <v>#N/A</v>
      </c>
      <c r="D22" s="344" t="e">
        <f t="shared" si="2"/>
        <v>#N/A</v>
      </c>
      <c r="E22" s="344"/>
      <c r="F22" s="344"/>
      <c r="G22" s="344" t="e">
        <f>VLOOKUP(K22,_Fan!L:N,2,FALSE)</f>
        <v>#N/A</v>
      </c>
      <c r="H22" s="344" t="e">
        <f>VLOOKUP(K22,_Fan!L:N,3,FALSE)</f>
        <v>#N/A</v>
      </c>
      <c r="I22" s="344" t="str">
        <f>IF(COUNTBLANK(K22:P22)=0,_xlfn.CONCAT(VLOOKUP(J22,_VRF!A:B,2,FALSE),IF(K22="Local","-L","-M"),"-",IF(L22="Yes",1,0),IF(M22="Yes",1,0),IF(N22="No",0,N22),IF(O22="Yes",1,0),IF(P22="Yes",1,0)),"")</f>
        <v/>
      </c>
      <c r="J22" s="344"/>
      <c r="K22" s="344"/>
      <c r="L22" s="344"/>
      <c r="M22" s="344"/>
      <c r="N22" s="344"/>
      <c r="O22" s="344"/>
      <c r="P22" s="344"/>
      <c r="Q22" s="344"/>
      <c r="R22" s="344"/>
      <c r="S22" s="344"/>
      <c r="T22" s="349" t="str">
        <f>IF(A22="VALID",_xlfn.CONCAT(#REF!,"
",REPT(" ",8),X22,"
",REPT(" ",8),Y22,"
",REPT(" ", 8),Z22, "
"),"")</f>
        <v/>
      </c>
    </row>
    <row r="23" spans="1:20" x14ac:dyDescent="0.4">
      <c r="I23" s="344" t="str">
        <f>IF(COUNTBLANK(K23:P23)=0,_xlfn.CONCAT(VLOOKUP(J23,_VRF!A:B,2,FALSE),IF(K23="Local","-L","-M"),"-",IF(L23="Yes",1,0),IF(M23="Yes",1,0),IF(N23="No",0,N23),IF(O23="Yes",1,0),IF(P23="Yes",1,0)),"")</f>
        <v/>
      </c>
      <c r="J23" s="344"/>
      <c r="K23" s="344"/>
      <c r="L23" s="344"/>
      <c r="M23" s="344"/>
      <c r="N23" s="344"/>
      <c r="O23" s="344"/>
      <c r="P23" s="344"/>
      <c r="Q23" s="344"/>
      <c r="R23" s="344"/>
      <c r="S23" s="344"/>
      <c r="T23" s="349" t="str">
        <f>IF(A23="VALID",_xlfn.CONCAT(#REF!,"
",REPT(" ",8),X23,"
",REPT(" ",8),Y23,"
",REPT(" ", 8),Z23, "
"),"")</f>
        <v/>
      </c>
    </row>
  </sheetData>
  <conditionalFormatting sqref="A2:A22">
    <cfRule type="cellIs" dxfId="7" priority="7" operator="equal">
      <formula>"INVALID"</formula>
    </cfRule>
    <cfRule type="cellIs" dxfId="6" priority="8" operator="equal">
      <formula>"VALID"</formula>
    </cfRule>
  </conditionalFormatting>
  <conditionalFormatting sqref="J4:P5 J12:P23">
    <cfRule type="cellIs" dxfId="5" priority="6" operator="equal">
      <formula>$ZI$2</formula>
    </cfRule>
  </conditionalFormatting>
  <conditionalFormatting sqref="Z1:Z1048576">
    <cfRule type="colorScale" priority="5">
      <colorScale>
        <cfvo type="min"/>
        <cfvo type="max"/>
        <color rgb="FF63BE7B"/>
        <color rgb="FFFCFCFF"/>
      </colorScale>
    </cfRule>
  </conditionalFormatting>
  <conditionalFormatting sqref="J6:P7">
    <cfRule type="cellIs" dxfId="4" priority="4" operator="equal">
      <formula>$ZI$2</formula>
    </cfRule>
  </conditionalFormatting>
  <conditionalFormatting sqref="J8:P9">
    <cfRule type="cellIs" dxfId="3" priority="3" operator="equal">
      <formula>$ZI$2</formula>
    </cfRule>
  </conditionalFormatting>
  <conditionalFormatting sqref="J10:P11">
    <cfRule type="cellIs" dxfId="2" priority="2" operator="equal">
      <formula>$ZI$2</formula>
    </cfRule>
  </conditionalFormatting>
  <conditionalFormatting sqref="J2:P3">
    <cfRule type="cellIs" dxfId="1" priority="1" operator="equal">
      <formula>$ZI$2</formula>
    </cfRule>
  </conditionalFormatting>
  <dataValidations disablePrompts="1" count="1">
    <dataValidation type="decimal" operator="greaterThanOrEqual" allowBlank="1" showInputMessage="1" showErrorMessage="1" promptTitle="[OVERRIDE] Hours" prompt="Override the default hours for the unit_x000a_" sqref="H2:H22" xr:uid="{A0EDD3C9-6680-44C9-AF3B-BB2B05AADF6A}">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32506CA6-EBE2-4C37-ABE7-154626FC51D2}">
          <x14:formula1>
            <xm:f>_Fan!D$2:D$6</xm:f>
          </x14:formula1>
          <xm:sqref>N2:N23</xm:sqref>
        </x14:dataValidation>
        <x14:dataValidation type="list" allowBlank="1" showInputMessage="1" showErrorMessage="1" xr:uid="{F37B41D9-30E1-4378-981D-7D034A0EC8EF}">
          <x14:formula1>
            <xm:f>_Fan!A$2:A$3</xm:f>
          </x14:formula1>
          <xm:sqref>K2:M23 O2:P23</xm:sqref>
        </x14:dataValidation>
        <x14:dataValidation type="list" allowBlank="1" showInputMessage="1" showErrorMessage="1" xr:uid="{6E10D3A9-B3D4-4B3D-B1F2-D3721F31AB8B}">
          <x14:formula1>
            <xm:f>_VRF!A$2:A$6</xm:f>
          </x14:formula1>
          <xm:sqref>J2:J23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5F3A-B91B-4824-B589-043468F98823}">
  <dimension ref="A1:Y25"/>
  <sheetViews>
    <sheetView workbookViewId="0">
      <selection activeCell="A4" sqref="A4:A6"/>
    </sheetView>
  </sheetViews>
  <sheetFormatPr defaultRowHeight="14.6" x14ac:dyDescent="0.4"/>
  <cols>
    <col min="1" max="2" width="20.23046875" style="114" customWidth="1"/>
    <col min="3" max="8" width="12.61328125" style="114" customWidth="1"/>
    <col min="9" max="11" width="12.23046875" style="114" customWidth="1"/>
    <col min="12" max="12" width="9.23046875" style="114"/>
    <col min="13" max="13" width="27.765625" style="114" customWidth="1"/>
    <col min="14" max="16384" width="9.23046875" style="114"/>
  </cols>
  <sheetData>
    <row r="1" spans="1:25" s="321" customFormat="1" ht="43.75" x14ac:dyDescent="0.4">
      <c r="A1" s="321" t="s">
        <v>808</v>
      </c>
      <c r="B1" s="321" t="s">
        <v>1098</v>
      </c>
      <c r="C1" s="321" t="s">
        <v>1088</v>
      </c>
      <c r="D1" s="321" t="s">
        <v>1089</v>
      </c>
      <c r="E1" s="321" t="s">
        <v>1087</v>
      </c>
      <c r="F1" s="321" t="s">
        <v>1090</v>
      </c>
      <c r="G1" s="321" t="s">
        <v>1086</v>
      </c>
      <c r="H1" s="321" t="s">
        <v>1091</v>
      </c>
      <c r="M1" s="321" t="s">
        <v>1065</v>
      </c>
      <c r="N1" s="321" t="s">
        <v>1063</v>
      </c>
      <c r="O1" s="321" t="s">
        <v>1064</v>
      </c>
    </row>
    <row r="2" spans="1:25" x14ac:dyDescent="0.4">
      <c r="A2" s="114" t="s">
        <v>568</v>
      </c>
      <c r="B2" s="114" t="s">
        <v>1092</v>
      </c>
      <c r="C2" s="114" t="s">
        <v>811</v>
      </c>
      <c r="D2" s="114" t="s">
        <v>1061</v>
      </c>
      <c r="E2" s="114" t="s">
        <v>1061</v>
      </c>
      <c r="F2" s="114" t="s">
        <v>1062</v>
      </c>
      <c r="G2" s="114" t="s">
        <v>1061</v>
      </c>
      <c r="H2" s="114" t="s">
        <v>1061</v>
      </c>
      <c r="M2" s="114" t="str">
        <f>A2</f>
        <v>Packaged units</v>
      </c>
      <c r="N2" s="114">
        <f>IFERROR(Q3*VLOOKUP(Q2,'Part List'!A:G,3,FALSE),0)
+IFERROR(R3*VLOOKUP(R2,'Part List'!A:G,3,FALSE),0)
+IFERROR(S3*VLOOKUP(S2,'Part List'!A:G,3,FALSE),0)
+IFERROR(T3*VLOOKUP(T2,'Part List'!A:G,3,FALSE),0)
+IFERROR(U3*VLOOKUP(U2,'Part List'!A:G,3,FALSE),0)
+IFERROR(V3*VLOOKUP(V2,'Part List'!A:G,3,FALSE),0)
+IFERROR(W3*VLOOKUP(W2,'Part List'!A:G,3,FALSE),0)
+IFERROR(X3*VLOOKUP(X2,'Part List'!A:G,3,FALSE),0)
+IFERROR(Y3*VLOOKUP(Y2,'Part List'!A:G,3,FALSE),0)
+IFERROR(Z3*VLOOKUP(Z2,'Part List'!A:G,3,FALSE),0)
+IFERROR(AA3*VLOOKUP(AA2,'Part List'!A:G,3,FALSE),0)
+IFERROR(AB3*VLOOKUP(AB2,'Part List'!A:G,3,FALSE),0)</f>
        <v>92.5</v>
      </c>
      <c r="O2" s="114">
        <f>IFERROR(Q3*VLOOKUP(Q2,'Part List'!A:G,5,FALSE),0)
+IFERROR(R3*VLOOKUP(R2,'Part List'!A:G,5,FALSE),0)
+IFERROR(S3*VLOOKUP(S2,'Part List'!A:G,5,FALSE),0)
+IFERROR(T3*VLOOKUP(T2,'Part List'!A:G,5,FALSE),0)
+IFERROR(U3*VLOOKUP(U2,'Part List'!A:G,5,FALSE),0)
+IFERROR(V3*VLOOKUP(V2,'Part List'!A:G,5,FALSE),0)
+IFERROR(W3*VLOOKUP(W2,'Part List'!A:G,5,FALSE),0)
+IFERROR(X3*VLOOKUP(X2,'Part List'!A:G,5,FALSE),0)
+IFERROR(Y3*VLOOKUP(Y2,'Part List'!A:G,5,FALSE),0)
+IFERROR(Z3*VLOOKUP(Z2,'Part List'!A:G,5,FALSE),0)
+IFERROR(AA3*VLOOKUP(AA2,'Part List'!A:G,5,FALSE),0)
+IFERROR(AB3*VLOOKUP(AB2,'Part List'!A:G,5,FALSE),0)</f>
        <v>2.5</v>
      </c>
      <c r="P2" s="114" t="s">
        <v>1067</v>
      </c>
      <c r="Q2" s="114" t="s">
        <v>253</v>
      </c>
      <c r="R2" s="114" t="s">
        <v>826</v>
      </c>
      <c r="S2" s="114" t="s">
        <v>268</v>
      </c>
      <c r="T2" s="114" t="s">
        <v>830</v>
      </c>
      <c r="U2" s="114" t="s">
        <v>829</v>
      </c>
    </row>
    <row r="3" spans="1:25" x14ac:dyDescent="0.4">
      <c r="A3" s="114" t="s">
        <v>1083</v>
      </c>
      <c r="B3" s="114" t="s">
        <v>1094</v>
      </c>
      <c r="C3" s="114" t="s">
        <v>681</v>
      </c>
      <c r="D3" s="114" t="s">
        <v>1062</v>
      </c>
      <c r="E3" s="114" t="s">
        <v>1062</v>
      </c>
      <c r="F3" s="114">
        <v>2</v>
      </c>
      <c r="G3" s="114" t="s">
        <v>1062</v>
      </c>
      <c r="H3" s="114" t="s">
        <v>1062</v>
      </c>
      <c r="Q3" s="114">
        <v>1</v>
      </c>
      <c r="R3" s="114">
        <v>1</v>
      </c>
      <c r="S3" s="114">
        <v>5</v>
      </c>
      <c r="T3" s="114">
        <v>1</v>
      </c>
      <c r="U3" s="114">
        <v>1</v>
      </c>
    </row>
    <row r="4" spans="1:25" x14ac:dyDescent="0.4">
      <c r="A4" s="114" t="s">
        <v>1084</v>
      </c>
      <c r="B4" s="114" t="s">
        <v>1096</v>
      </c>
      <c r="F4" s="114">
        <v>3</v>
      </c>
      <c r="M4" s="114" t="str">
        <f>A3</f>
        <v>VRF Central Controller</v>
      </c>
      <c r="N4" s="114">
        <f>IFERROR(Q5*VLOOKUP(Q4,'Part List'!A:G,3,FALSE),0)
+IFERROR(R5*VLOOKUP(R4,'Part List'!A:G,3,FALSE),0)
+IFERROR(S5*VLOOKUP(S4,'Part List'!A:G,3,FALSE),0)
+IFERROR(T5*VLOOKUP(T4,'Part List'!A:G,3,FALSE),0)
+IFERROR(U5*VLOOKUP(U4,'Part List'!A:G,3,FALSE),0)
+IFERROR(V5*VLOOKUP(V4,'Part List'!A:G,3,FALSE),0)
+IFERROR(W5*VLOOKUP(W4,'Part List'!A:G,3,FALSE),0)
+IFERROR(X5*VLOOKUP(X4,'Part List'!A:G,3,FALSE),0)
+IFERROR(Y5*VLOOKUP(Y4,'Part List'!A:G,3,FALSE),0)
+IFERROR(Z5*VLOOKUP(Z4,'Part List'!A:G,3,FALSE),0)
+IFERROR(AA5*VLOOKUP(AA4,'Part List'!A:G,3,FALSE),0)
+IFERROR(AB5*VLOOKUP(AB4,'Part List'!A:G,3,FALSE),0)</f>
        <v>570.25</v>
      </c>
      <c r="O4" s="114">
        <f>IFERROR(Q5*VLOOKUP(Q4,'Part List'!A:G,5,FALSE),0)
+IFERROR(R5*VLOOKUP(R4,'Part List'!A:G,5,FALSE),0)
+IFERROR(S5*VLOOKUP(S4,'Part List'!A:G,5,FALSE),0)
+IFERROR(T5*VLOOKUP(T4,'Part List'!A:G,5,FALSE),0)
+IFERROR(U5*VLOOKUP(U4,'Part List'!A:G,5,FALSE),0)
+IFERROR(V5*VLOOKUP(V4,'Part List'!A:G,5,FALSE),0)
+IFERROR(W5*VLOOKUP(W4,'Part List'!A:G,5,FALSE),0)
+IFERROR(X5*VLOOKUP(X4,'Part List'!A:G,5,FALSE),0)
+IFERROR(Y5*VLOOKUP(Y4,'Part List'!A:G,5,FALSE),0)
+IFERROR(Z5*VLOOKUP(Z4,'Part List'!A:G,5,FALSE),0)
+IFERROR(AA5*VLOOKUP(AA4,'Part List'!A:G,5,FALSE),0)
+IFERROR(AB5*VLOOKUP(AB4,'Part List'!A:G,5,FALSE),0)</f>
        <v>6</v>
      </c>
      <c r="Q4" s="114" t="s">
        <v>253</v>
      </c>
      <c r="R4" s="114" t="s">
        <v>826</v>
      </c>
      <c r="S4" s="114" t="s">
        <v>268</v>
      </c>
      <c r="T4" s="114" t="s">
        <v>305</v>
      </c>
      <c r="U4" s="114" t="s">
        <v>281</v>
      </c>
      <c r="V4" s="114" t="s">
        <v>827</v>
      </c>
      <c r="W4" s="114" t="s">
        <v>828</v>
      </c>
      <c r="X4" s="114" t="s">
        <v>829</v>
      </c>
    </row>
    <row r="5" spans="1:25" x14ac:dyDescent="0.4">
      <c r="A5" s="114" t="s">
        <v>1085</v>
      </c>
      <c r="B5" s="114" t="s">
        <v>1097</v>
      </c>
      <c r="F5" s="114">
        <v>4</v>
      </c>
      <c r="Q5" s="114">
        <v>1</v>
      </c>
      <c r="R5" s="114">
        <v>1</v>
      </c>
      <c r="S5" s="114">
        <v>20</v>
      </c>
      <c r="T5" s="114">
        <v>1</v>
      </c>
      <c r="U5" s="114">
        <v>1</v>
      </c>
      <c r="V5" s="114">
        <v>1</v>
      </c>
      <c r="W5" s="114">
        <v>1</v>
      </c>
      <c r="X5" s="114">
        <v>1</v>
      </c>
      <c r="Y5" s="114">
        <v>1</v>
      </c>
    </row>
    <row r="6" spans="1:25" x14ac:dyDescent="0.4">
      <c r="A6" s="114" t="s">
        <v>1082</v>
      </c>
      <c r="B6" s="114" t="s">
        <v>1095</v>
      </c>
      <c r="M6" s="114" t="str">
        <f>A4</f>
        <v>VRF Indoor units</v>
      </c>
      <c r="N6" s="114">
        <f>IFERROR(Q7*VLOOKUP(Q6,'Part List'!A:G,3,FALSE),0)
+IFERROR(R7*VLOOKUP(R6,'Part List'!A:G,3,FALSE),0)
+IFERROR(S7*VLOOKUP(S6,'Part List'!A:G,3,FALSE),0)
+IFERROR(T7*VLOOKUP(T6,'Part List'!A:G,3,FALSE),0)
+IFERROR(U7*VLOOKUP(U6,'Part List'!A:G,3,FALSE),0)
+IFERROR(V7*VLOOKUP(V6,'Part List'!A:G,3,FALSE),0)
+IFERROR(W7*VLOOKUP(W6,'Part List'!A:G,3,FALSE),0)
+IFERROR(X7*VLOOKUP(X6,'Part List'!A:G,3,FALSE),0)
+IFERROR(Y7*VLOOKUP(Y6,'Part List'!A:G,3,FALSE),0)
+IFERROR(Z7*VLOOKUP(Z6,'Part List'!A:G,3,FALSE),0)
+IFERROR(AA7*VLOOKUP(AA6,'Part List'!A:G,3,FALSE),0)
+IFERROR(AB7*VLOOKUP(AB6,'Part List'!A:G,3,FALSE),0)</f>
        <v>4.25</v>
      </c>
      <c r="O6" s="114">
        <f>IFERROR(Q7*VLOOKUP(Q6,'Part List'!A:G,5,FALSE),0)
+IFERROR(R7*VLOOKUP(R6,'Part List'!A:G,5,FALSE),0)
+IFERROR(S7*VLOOKUP(S6,'Part List'!A:G,5,FALSE),0)
+IFERROR(T7*VLOOKUP(T6,'Part List'!A:G,5,FALSE),0)
+IFERROR(U7*VLOOKUP(U6,'Part List'!A:G,5,FALSE),0)
+IFERROR(V7*VLOOKUP(V6,'Part List'!A:G,5,FALSE),0)
+IFERROR(W7*VLOOKUP(W6,'Part List'!A:G,5,FALSE),0)
+IFERROR(X7*VLOOKUP(X6,'Part List'!A:G,5,FALSE),0)
+IFERROR(Y7*VLOOKUP(Y6,'Part List'!A:G,5,FALSE),0)
+IFERROR(Z7*VLOOKUP(Z6,'Part List'!A:G,5,FALSE),0)
+IFERROR(AA7*VLOOKUP(AA6,'Part List'!A:G,5,FALSE),0)
+IFERROR(AB7*VLOOKUP(AB6,'Part List'!A:G,5,FALSE),0)</f>
        <v>0.5</v>
      </c>
      <c r="P6" s="114" t="s">
        <v>1070</v>
      </c>
      <c r="Q6" s="114" t="s">
        <v>268</v>
      </c>
    </row>
    <row r="7" spans="1:25" x14ac:dyDescent="0.4">
      <c r="Q7" s="114">
        <v>5</v>
      </c>
    </row>
    <row r="8" spans="1:25" x14ac:dyDescent="0.4">
      <c r="M8" s="114" t="str">
        <f>A5</f>
        <v>VRF Outdoor units</v>
      </c>
      <c r="N8" s="114">
        <f>IFERROR(Q9*VLOOKUP(Q8,'Part List'!A:G,3,FALSE),0)
+IFERROR(R9*VLOOKUP(R8,'Part List'!A:G,3,FALSE),0)
+IFERROR(S9*VLOOKUP(S8,'Part List'!A:G,3,FALSE),0)
+IFERROR(T9*VLOOKUP(T8,'Part List'!A:G,3,FALSE),0)
+IFERROR(U9*VLOOKUP(U8,'Part List'!A:G,3,FALSE),0)
+IFERROR(V9*VLOOKUP(V8,'Part List'!A:G,3,FALSE),0)
+IFERROR(W9*VLOOKUP(W8,'Part List'!A:G,3,FALSE),0)
+IFERROR(X9*VLOOKUP(X8,'Part List'!A:G,3,FALSE),0)
+IFERROR(Y9*VLOOKUP(Y8,'Part List'!A:G,3,FALSE),0)
+IFERROR(Z9*VLOOKUP(Z8,'Part List'!A:G,3,FALSE),0)
+IFERROR(AA9*VLOOKUP(AA8,'Part List'!A:G,3,FALSE),0)
+IFERROR(AB9*VLOOKUP(AB8,'Part List'!A:G,3,FALSE),0)</f>
        <v>0.85</v>
      </c>
      <c r="O8" s="114">
        <f>IFERROR(Q9*VLOOKUP(Q8,'Part List'!A:G,5,FALSE),0)
+IFERROR(R9*VLOOKUP(R8,'Part List'!A:G,5,FALSE),0)
+IFERROR(S9*VLOOKUP(S8,'Part List'!A:G,5,FALSE),0)
+IFERROR(T9*VLOOKUP(T8,'Part List'!A:G,5,FALSE),0)
+IFERROR(U9*VLOOKUP(U8,'Part List'!A:G,5,FALSE),0)
+IFERROR(V9*VLOOKUP(V8,'Part List'!A:G,5,FALSE),0)
+IFERROR(W9*VLOOKUP(W8,'Part List'!A:G,5,FALSE),0)
+IFERROR(X9*VLOOKUP(X8,'Part List'!A:G,5,FALSE),0)
+IFERROR(Y9*VLOOKUP(Y8,'Part List'!A:G,5,FALSE),0)
+IFERROR(Z9*VLOOKUP(Z8,'Part List'!A:G,5,FALSE),0)
+IFERROR(AA9*VLOOKUP(AA8,'Part List'!A:G,5,FALSE),0)
+IFERROR(AB9*VLOOKUP(AB8,'Part List'!A:G,5,FALSE),0)</f>
        <v>0.1</v>
      </c>
      <c r="P8" s="114" t="s">
        <v>1071</v>
      </c>
      <c r="Q8" s="114" t="s">
        <v>268</v>
      </c>
    </row>
    <row r="9" spans="1:25" x14ac:dyDescent="0.4">
      <c r="Q9" s="114">
        <v>1</v>
      </c>
    </row>
    <row r="10" spans="1:25" x14ac:dyDescent="0.4">
      <c r="M10" s="114" t="str">
        <f>A6</f>
        <v>Split AC systems</v>
      </c>
      <c r="N10" s="114">
        <f>IFERROR(Q11*VLOOKUP(Q10,'Part List'!A:G,3,FALSE),0)
+IFERROR(R11*VLOOKUP(R10,'Part List'!A:G,3,FALSE),0)
+IFERROR(S11*VLOOKUP(S10,'Part List'!A:G,3,FALSE),0)
+IFERROR(T11*VLOOKUP(T10,'Part List'!A:G,3,FALSE),0)
+IFERROR(U11*VLOOKUP(U10,'Part List'!A:G,3,FALSE),0)
+IFERROR(V11*VLOOKUP(V10,'Part List'!A:G,3,FALSE),0)
+IFERROR(W11*VLOOKUP(W10,'Part List'!A:G,3,FALSE),0)
+IFERROR(X11*VLOOKUP(X10,'Part List'!A:G,3,FALSE),0)
+IFERROR(Y11*VLOOKUP(Y10,'Part List'!A:G,3,FALSE),0)
+IFERROR(Z11*VLOOKUP(Z10,'Part List'!A:G,3,FALSE),0)
+IFERROR(AA11*VLOOKUP(AA10,'Part List'!A:G,3,FALSE),0)
+IFERROR(AB11*VLOOKUP(AB10,'Part List'!A:G,3,FALSE),0)</f>
        <v>24.48</v>
      </c>
      <c r="O10" s="114">
        <f>IFERROR(Q11*VLOOKUP(Q10,'Part List'!A:G,5,FALSE),0)
+IFERROR(R11*VLOOKUP(R10,'Part List'!A:G,5,FALSE),0)
+IFERROR(S11*VLOOKUP(S10,'Part List'!A:G,5,FALSE),0)
+IFERROR(T11*VLOOKUP(T10,'Part List'!A:G,5,FALSE),0)
+IFERROR(U11*VLOOKUP(U10,'Part List'!A:G,5,FALSE),0)
+IFERROR(V11*VLOOKUP(V10,'Part List'!A:G,5,FALSE),0)
+IFERROR(W11*VLOOKUP(W10,'Part List'!A:G,5,FALSE),0)
+IFERROR(X11*VLOOKUP(X10,'Part List'!A:G,5,FALSE),0)
+IFERROR(Y11*VLOOKUP(Y10,'Part List'!A:G,5,FALSE),0)
+IFERROR(Z11*VLOOKUP(Z10,'Part List'!A:G,5,FALSE),0)
+IFERROR(AA11*VLOOKUP(AA10,'Part List'!A:G,5,FALSE),0)
+IFERROR(AB11*VLOOKUP(AB10,'Part List'!A:G,5,FALSE),0)</f>
        <v>2</v>
      </c>
      <c r="P10" s="114" t="s">
        <v>1072</v>
      </c>
      <c r="Q10" s="114" t="s">
        <v>420</v>
      </c>
      <c r="R10" s="114" t="s">
        <v>328</v>
      </c>
    </row>
    <row r="11" spans="1:25" x14ac:dyDescent="0.4">
      <c r="Q11" s="114">
        <v>1</v>
      </c>
      <c r="R11" s="114">
        <v>1</v>
      </c>
    </row>
    <row r="12" spans="1:25" x14ac:dyDescent="0.4">
      <c r="M12" s="114" t="str">
        <f>C2</f>
        <v>Local</v>
      </c>
      <c r="N12" s="114">
        <f>IFERROR(Q13*VLOOKUP(Q12,'Part List'!A:G,3,FALSE),0)
+IFERROR(R13*VLOOKUP(R12,'Part List'!A:G,3,FALSE),0)
+IFERROR(S13*VLOOKUP(S12,'Part List'!A:G,3,FALSE),0)
+IFERROR(T13*VLOOKUP(T12,'Part List'!A:G,3,FALSE),0)
+IFERROR(U13*VLOOKUP(U12,'Part List'!A:G,3,FALSE),0)
+IFERROR(V13*VLOOKUP(V12,'Part List'!A:G,3,FALSE),0)
+IFERROR(W13*VLOOKUP(W12,'Part List'!A:G,3,FALSE),0)
+IFERROR(X13*VLOOKUP(X12,'Part List'!A:G,3,FALSE),0)
+IFERROR(Y13*VLOOKUP(Y12,'Part List'!A:G,3,FALSE),0)
+IFERROR(Z13*VLOOKUP(Z12,'Part List'!A:G,3,FALSE),0)
+IFERROR(AA13*VLOOKUP(AA12,'Part List'!A:G,3,FALSE),0)
+IFERROR(AB13*VLOOKUP(AB12,'Part List'!A:G,3,FALSE),0)</f>
        <v>47.879999999999995</v>
      </c>
      <c r="O12" s="114">
        <f>IFERROR(Q13*VLOOKUP(Q12,'Part List'!A:G,5,FALSE),0)
+IFERROR(R13*VLOOKUP(R12,'Part List'!A:G,5,FALSE),0)
+IFERROR(S13*VLOOKUP(S12,'Part List'!A:G,5,FALSE),0)
+IFERROR(T13*VLOOKUP(T12,'Part List'!A:G,5,FALSE),0)
+IFERROR(U13*VLOOKUP(U12,'Part List'!A:G,5,FALSE),0)
+IFERROR(V13*VLOOKUP(V12,'Part List'!A:G,5,FALSE),0)
+IFERROR(W13*VLOOKUP(W12,'Part List'!A:G,5,FALSE),0)
+IFERROR(X13*VLOOKUP(X12,'Part List'!A:G,5,FALSE),0)
+IFERROR(Y13*VLOOKUP(Y12,'Part List'!A:G,5,FALSE),0)
+IFERROR(Z13*VLOOKUP(Z12,'Part List'!A:G,5,FALSE),0)
+IFERROR(AA13*VLOOKUP(AA12,'Part List'!A:G,5,FALSE),0)
+IFERROR(AB13*VLOOKUP(AB12,'Part List'!A:G,5,FALSE),0)</f>
        <v>2</v>
      </c>
      <c r="P12" s="114" t="s">
        <v>1073</v>
      </c>
      <c r="Q12" s="114" t="s">
        <v>831</v>
      </c>
      <c r="R12" s="114" t="s">
        <v>700</v>
      </c>
      <c r="S12" s="114" t="s">
        <v>420</v>
      </c>
    </row>
    <row r="13" spans="1:25" x14ac:dyDescent="0.4">
      <c r="F13" s="33" t="s">
        <v>883</v>
      </c>
      <c r="Q13" s="114">
        <v>1</v>
      </c>
      <c r="R13" s="114">
        <v>1</v>
      </c>
      <c r="S13" s="114">
        <v>1</v>
      </c>
    </row>
    <row r="14" spans="1:25" x14ac:dyDescent="0.4">
      <c r="F14" s="114" t="s">
        <v>865</v>
      </c>
      <c r="G14" s="114" t="s">
        <v>882</v>
      </c>
      <c r="M14" s="114" t="str">
        <f>C3</f>
        <v>MSSB</v>
      </c>
      <c r="N14" s="114">
        <f>IFERROR(Q15*VLOOKUP(Q14,'Part List'!A:G,3,FALSE),0)
+IFERROR(R15*VLOOKUP(R14,'Part List'!A:G,3,FALSE),0)
+IFERROR(S15*VLOOKUP(S14,'Part List'!A:G,3,FALSE),0)
+IFERROR(T15*VLOOKUP(T14,'Part List'!A:G,3,FALSE),0)
+IFERROR(U15*VLOOKUP(U14,'Part List'!A:G,3,FALSE),0)
+IFERROR(V15*VLOOKUP(V14,'Part List'!A:G,3,FALSE),0)
+IFERROR(W15*VLOOKUP(W14,'Part List'!A:G,3,FALSE),0)
+IFERROR(X15*VLOOKUP(X14,'Part List'!A:G,3,FALSE),0)
+IFERROR(Y15*VLOOKUP(Y14,'Part List'!A:G,3,FALSE),0)
+IFERROR(Z15*VLOOKUP(Z14,'Part List'!A:G,3,FALSE),0)
+IFERROR(AA15*VLOOKUP(AA14,'Part List'!A:G,3,FALSE),0)
+IFERROR(AB15*VLOOKUP(AB14,'Part List'!A:G,3,FALSE),0)</f>
        <v>24.48</v>
      </c>
      <c r="O14" s="114">
        <f>IFERROR(Q15*VLOOKUP(Q14,'Part List'!A:G,5,FALSE),0)
+IFERROR(R15*VLOOKUP(R14,'Part List'!A:G,5,FALSE),0)
+IFERROR(S15*VLOOKUP(S14,'Part List'!A:G,5,FALSE),0)
+IFERROR(T15*VLOOKUP(T14,'Part List'!A:G,5,FALSE),0)
+IFERROR(U15*VLOOKUP(U14,'Part List'!A:G,5,FALSE),0)
+IFERROR(V15*VLOOKUP(V14,'Part List'!A:G,5,FALSE),0)
+IFERROR(W15*VLOOKUP(W14,'Part List'!A:G,5,FALSE),0)
+IFERROR(X15*VLOOKUP(X14,'Part List'!A:G,5,FALSE),0)
+IFERROR(Y15*VLOOKUP(Y14,'Part List'!A:G,5,FALSE),0)
+IFERROR(Z15*VLOOKUP(Z14,'Part List'!A:G,5,FALSE),0)
+IFERROR(AA15*VLOOKUP(AA14,'Part List'!A:G,5,FALSE),0)
+IFERROR(AB15*VLOOKUP(AB14,'Part List'!A:G,5,FALSE),0)</f>
        <v>2</v>
      </c>
      <c r="P14" s="114" t="s">
        <v>1074</v>
      </c>
      <c r="Q14" s="114" t="s">
        <v>420</v>
      </c>
      <c r="R14" s="114" t="s">
        <v>328</v>
      </c>
    </row>
    <row r="15" spans="1:25" x14ac:dyDescent="0.4">
      <c r="F15" s="114" t="s">
        <v>881</v>
      </c>
      <c r="G15" s="114" t="s">
        <v>884</v>
      </c>
      <c r="Q15" s="114">
        <v>1</v>
      </c>
      <c r="R15" s="114">
        <v>1</v>
      </c>
    </row>
    <row r="16" spans="1:25" x14ac:dyDescent="0.4">
      <c r="M16" s="114" t="str">
        <f>D1</f>
        <v>Run &amp; Fault Lights</v>
      </c>
      <c r="N16" s="114">
        <f>IFERROR(Q17*VLOOKUP(Q16,'Part List'!A:G,3,FALSE),0)
+IFERROR(R17*VLOOKUP(R16,'Part List'!A:G,3,FALSE),0)
+IFERROR(S17*VLOOKUP(S16,'Part List'!A:G,3,FALSE),0)
+IFERROR(T17*VLOOKUP(T16,'Part List'!A:G,3,FALSE),0)
+IFERROR(U17*VLOOKUP(U16,'Part List'!A:G,3,FALSE),0)
+IFERROR(V17*VLOOKUP(V16,'Part List'!A:G,3,FALSE),0)
+IFERROR(W17*VLOOKUP(W16,'Part List'!A:G,3,FALSE),0)
+IFERROR(X17*VLOOKUP(X16,'Part List'!A:G,3,FALSE),0)
+IFERROR(Y17*VLOOKUP(Y16,'Part List'!A:G,3,FALSE),0)
+IFERROR(Z17*VLOOKUP(Z16,'Part List'!A:G,3,FALSE),0)
+IFERROR(AA17*VLOOKUP(AA16,'Part List'!A:G,3,FALSE),0)
+IFERROR(AB17*VLOOKUP(AB16,'Part List'!A:G,3,FALSE),0)</f>
        <v>24.48</v>
      </c>
      <c r="O16" s="114">
        <f>IFERROR(Q17*VLOOKUP(Q16,'Part List'!A:G,5,FALSE),0)
+IFERROR(R17*VLOOKUP(R16,'Part List'!A:G,5,FALSE),0)
+IFERROR(S17*VLOOKUP(S16,'Part List'!A:G,5,FALSE),0)
+IFERROR(T17*VLOOKUP(T16,'Part List'!A:G,5,FALSE),0)
+IFERROR(U17*VLOOKUP(U16,'Part List'!A:G,5,FALSE),0)
+IFERROR(V17*VLOOKUP(V16,'Part List'!A:G,5,FALSE),0)
+IFERROR(W17*VLOOKUP(W16,'Part List'!A:G,5,FALSE),0)
+IFERROR(X17*VLOOKUP(X16,'Part List'!A:G,5,FALSE),0)
+IFERROR(Y17*VLOOKUP(Y16,'Part List'!A:G,5,FALSE),0)
+IFERROR(Z17*VLOOKUP(Z16,'Part List'!A:G,5,FALSE),0)
+IFERROR(AA17*VLOOKUP(AA16,'Part List'!A:G,5,FALSE),0)
+IFERROR(AB17*VLOOKUP(AB16,'Part List'!A:G,5,FALSE),0)</f>
        <v>2</v>
      </c>
      <c r="P16" s="114" t="s">
        <v>1075</v>
      </c>
      <c r="Q16" s="114" t="s">
        <v>420</v>
      </c>
      <c r="R16" s="114" t="s">
        <v>328</v>
      </c>
    </row>
    <row r="17" spans="13:19" x14ac:dyDescent="0.4">
      <c r="Q17" s="114">
        <v>1</v>
      </c>
      <c r="R17" s="114">
        <v>1</v>
      </c>
    </row>
    <row r="18" spans="13:19" x14ac:dyDescent="0.4">
      <c r="M18" s="114" t="str">
        <f>E1</f>
        <v>Ducted</v>
      </c>
      <c r="N18" s="114">
        <f>IFERROR(Q19*VLOOKUP(Q18,'Part List'!A:G,3,FALSE),0)
+IFERROR(R19*VLOOKUP(R18,'Part List'!A:G,3,FALSE),0)
+IFERROR(S19*VLOOKUP(S18,'Part List'!A:G,3,FALSE),0)
+IFERROR(T19*VLOOKUP(T18,'Part List'!A:G,3,FALSE),0)
+IFERROR(U19*VLOOKUP(U18,'Part List'!A:G,3,FALSE),0)
+IFERROR(V19*VLOOKUP(V18,'Part List'!A:G,3,FALSE),0)
+IFERROR(W19*VLOOKUP(W18,'Part List'!A:G,3,FALSE),0)
+IFERROR(X19*VLOOKUP(X18,'Part List'!A:G,3,FALSE),0)
+IFERROR(Y19*VLOOKUP(Y18,'Part List'!A:G,3,FALSE),0)
+IFERROR(Z19*VLOOKUP(Z18,'Part List'!A:G,3,FALSE),0)
+IFERROR(AA19*VLOOKUP(AA18,'Part List'!A:G,3,FALSE),0)
+IFERROR(AB19*VLOOKUP(AB18,'Part List'!A:G,3,FALSE),0)</f>
        <v>84.48</v>
      </c>
      <c r="O18" s="114">
        <f>IFERROR(Q19*VLOOKUP(Q18,'Part List'!A:G,5,FALSE),0)
+IFERROR(R19*VLOOKUP(R18,'Part List'!A:G,5,FALSE),0)
+IFERROR(S19*VLOOKUP(S18,'Part List'!A:G,5,FALSE),0)
+IFERROR(T19*VLOOKUP(T18,'Part List'!A:G,5,FALSE),0)
+IFERROR(U19*VLOOKUP(U18,'Part List'!A:G,5,FALSE),0)
+IFERROR(V19*VLOOKUP(V18,'Part List'!A:G,5,FALSE),0)
+IFERROR(W19*VLOOKUP(W18,'Part List'!A:G,5,FALSE),0)
+IFERROR(X19*VLOOKUP(X18,'Part List'!A:G,5,FALSE),0)
+IFERROR(Y19*VLOOKUP(Y18,'Part List'!A:G,5,FALSE),0)
+IFERROR(Z19*VLOOKUP(Z18,'Part List'!A:G,5,FALSE),0)
+IFERROR(AA19*VLOOKUP(AA18,'Part List'!A:G,5,FALSE),0)
+IFERROR(AB19*VLOOKUP(AB18,'Part List'!A:G,5,FALSE),0)</f>
        <v>2</v>
      </c>
      <c r="P18" s="114" t="s">
        <v>1076</v>
      </c>
      <c r="Q18" s="114" t="s">
        <v>672</v>
      </c>
      <c r="R18" s="114" t="s">
        <v>420</v>
      </c>
      <c r="S18" s="114" t="s">
        <v>328</v>
      </c>
    </row>
    <row r="19" spans="13:19" x14ac:dyDescent="0.4">
      <c r="Q19" s="114">
        <v>1</v>
      </c>
      <c r="R19" s="114">
        <v>1</v>
      </c>
      <c r="S19" s="114">
        <v>1</v>
      </c>
    </row>
    <row r="20" spans="13:19" x14ac:dyDescent="0.4">
      <c r="M20" s="114" t="str">
        <f>F1</f>
        <v>Multiheaded</v>
      </c>
      <c r="N20" s="114">
        <f>IFERROR(Q21*VLOOKUP(Q20,'Part List'!A:G,3,FALSE),0)
+IFERROR(R21*VLOOKUP(R20,'Part List'!A:G,3,FALSE),0)
+IFERROR(S21*VLOOKUP(S20,'Part List'!A:G,3,FALSE),0)
+IFERROR(T21*VLOOKUP(T20,'Part List'!A:G,3,FALSE),0)
+IFERROR(U21*VLOOKUP(U20,'Part List'!A:G,3,FALSE),0)
+IFERROR(V21*VLOOKUP(V20,'Part List'!A:G,3,FALSE),0)
+IFERROR(W21*VLOOKUP(W20,'Part List'!A:G,3,FALSE),0)
+IFERROR(X21*VLOOKUP(X20,'Part List'!A:G,3,FALSE),0)
+IFERROR(Y21*VLOOKUP(Y20,'Part List'!A:G,3,FALSE),0)
+IFERROR(Z21*VLOOKUP(Z20,'Part List'!A:G,3,FALSE),0)
+IFERROR(AA21*VLOOKUP(AA20,'Part List'!A:G,3,FALSE),0)
+IFERROR(AB21*VLOOKUP(AB20,'Part List'!A:G,3,FALSE),0)</f>
        <v>331.67999999999995</v>
      </c>
      <c r="O20" s="114">
        <f>IFERROR(Q21*VLOOKUP(Q20,'Part List'!A:G,5,FALSE),0)
+IFERROR(R21*VLOOKUP(R20,'Part List'!A:G,5,FALSE),0)
+IFERROR(S21*VLOOKUP(S20,'Part List'!A:G,5,FALSE),0)
+IFERROR(T21*VLOOKUP(T20,'Part List'!A:G,5,FALSE),0)
+IFERROR(U21*VLOOKUP(U20,'Part List'!A:G,5,FALSE),0)
+IFERROR(V21*VLOOKUP(V20,'Part List'!A:G,5,FALSE),0)
+IFERROR(W21*VLOOKUP(W20,'Part List'!A:G,5,FALSE),0)
+IFERROR(X21*VLOOKUP(X20,'Part List'!A:G,5,FALSE),0)
+IFERROR(Y21*VLOOKUP(Y20,'Part List'!A:G,5,FALSE),0)
+IFERROR(Z21*VLOOKUP(Z20,'Part List'!A:G,5,FALSE),0)
+IFERROR(AA21*VLOOKUP(AA20,'Part List'!A:G,5,FALSE),0)
+IFERROR(AB21*VLOOKUP(AB20,'Part List'!A:G,5,FALSE),0)</f>
        <v>2</v>
      </c>
      <c r="P20" s="114" t="s">
        <v>1077</v>
      </c>
      <c r="Q20" s="114" t="s">
        <v>812</v>
      </c>
      <c r="R20" s="114" t="s">
        <v>420</v>
      </c>
      <c r="S20" s="114" t="s">
        <v>328</v>
      </c>
    </row>
    <row r="21" spans="13:19" x14ac:dyDescent="0.4">
      <c r="Q21" s="114">
        <v>1</v>
      </c>
      <c r="R21" s="114">
        <v>1</v>
      </c>
      <c r="S21" s="114">
        <v>1</v>
      </c>
    </row>
    <row r="22" spans="13:19" x14ac:dyDescent="0.4">
      <c r="M22" s="114" t="str">
        <f>G1</f>
        <v>Field Wiring by Customer</v>
      </c>
      <c r="N22" s="114">
        <f>IFERROR(Q23*VLOOKUP(Q22,'Part List'!A:G,3,FALSE),0)
+IFERROR(R23*VLOOKUP(R22,'Part List'!A:G,3,FALSE),0)
+IFERROR(S23*VLOOKUP(S22,'Part List'!A:G,3,FALSE),0)
+IFERROR(T23*VLOOKUP(T22,'Part List'!A:G,3,FALSE),0)
+IFERROR(U23*VLOOKUP(U22,'Part List'!A:G,3,FALSE),0)
+IFERROR(V23*VLOOKUP(V22,'Part List'!A:G,3,FALSE),0)
+IFERROR(W23*VLOOKUP(W22,'Part List'!A:G,3,FALSE),0)
+IFERROR(X23*VLOOKUP(X22,'Part List'!A:G,3,FALSE),0)
+IFERROR(Y23*VLOOKUP(Y22,'Part List'!A:G,3,FALSE),0)
+IFERROR(Z23*VLOOKUP(Z22,'Part List'!A:G,3,FALSE),0)
+IFERROR(AA23*VLOOKUP(AA22,'Part List'!A:G,3,FALSE),0)
+IFERROR(AB23*VLOOKUP(AB22,'Part List'!A:G,3,FALSE),0)</f>
        <v>60</v>
      </c>
      <c r="O22" s="114">
        <f>IFERROR(Q23*VLOOKUP(Q22,'Part List'!A:G,5,FALSE),0)
+IFERROR(R23*VLOOKUP(R22,'Part List'!A:G,5,FALSE),0)
+IFERROR(S23*VLOOKUP(S22,'Part List'!A:G,5,FALSE),0)
+IFERROR(T23*VLOOKUP(T22,'Part List'!A:G,5,FALSE),0)
+IFERROR(U23*VLOOKUP(U22,'Part List'!A:G,5,FALSE),0)
+IFERROR(V23*VLOOKUP(V22,'Part List'!A:G,5,FALSE),0)
+IFERROR(W23*VLOOKUP(W22,'Part List'!A:G,5,FALSE),0)
+IFERROR(X23*VLOOKUP(X22,'Part List'!A:G,5,FALSE),0)
+IFERROR(Y23*VLOOKUP(Y22,'Part List'!A:G,5,FALSE),0)
+IFERROR(Z23*VLOOKUP(Z22,'Part List'!A:G,5,FALSE),0)
+IFERROR(AA23*VLOOKUP(AA22,'Part List'!A:G,5,FALSE),0)
+IFERROR(AB23*VLOOKUP(AB22,'Part List'!A:G,5,FALSE),0)</f>
        <v>2</v>
      </c>
      <c r="P22" s="114" t="s">
        <v>1078</v>
      </c>
      <c r="Q22" s="114" t="s">
        <v>816</v>
      </c>
    </row>
    <row r="23" spans="13:19" x14ac:dyDescent="0.4">
      <c r="Q23" s="114">
        <v>1</v>
      </c>
    </row>
    <row r="24" spans="13:19" x14ac:dyDescent="0.4">
      <c r="M24" s="114" t="str">
        <f>H1</f>
        <v>Run status from unit to system</v>
      </c>
      <c r="N24" s="114">
        <f>IFERROR(Q25*VLOOKUP(Q24,'Part List'!A:G,3,FALSE),0)
+IFERROR(R25*VLOOKUP(R24,'Part List'!A:G,3,FALSE),0)
+IFERROR(S25*VLOOKUP(S24,'Part List'!A:G,3,FALSE),0)
+IFERROR(T25*VLOOKUP(T24,'Part List'!A:G,3,FALSE),0)
+IFERROR(U25*VLOOKUP(U24,'Part List'!A:G,3,FALSE),0)
+IFERROR(V25*VLOOKUP(V24,'Part List'!A:G,3,FALSE),0)
+IFERROR(W25*VLOOKUP(W24,'Part List'!A:G,3,FALSE),0)
+IFERROR(X25*VLOOKUP(X24,'Part List'!A:G,3,FALSE),0)
+IFERROR(Y25*VLOOKUP(Y24,'Part List'!A:G,3,FALSE),0)
+IFERROR(Z25*VLOOKUP(Z24,'Part List'!A:G,3,FALSE),0)
+IFERROR(AA25*VLOOKUP(AA24,'Part List'!A:G,3,FALSE),0)
+IFERROR(AB25*VLOOKUP(AB24,'Part List'!A:G,3,FALSE),0)</f>
        <v>80</v>
      </c>
      <c r="O24" s="114">
        <f>IFERROR(Q25*VLOOKUP(Q24,'Part List'!A:G,5,FALSE),0)
+IFERROR(R25*VLOOKUP(R24,'Part List'!A:G,5,FALSE),0)
+IFERROR(S25*VLOOKUP(S24,'Part List'!A:G,5,FALSE),0)
+IFERROR(T25*VLOOKUP(T24,'Part List'!A:G,5,FALSE),0)
+IFERROR(U25*VLOOKUP(U24,'Part List'!A:G,5,FALSE),0)
+IFERROR(V25*VLOOKUP(V24,'Part List'!A:G,5,FALSE),0)
+IFERROR(W25*VLOOKUP(W24,'Part List'!A:G,5,FALSE),0)
+IFERROR(X25*VLOOKUP(X24,'Part List'!A:G,5,FALSE),0)
+IFERROR(Y25*VLOOKUP(Y24,'Part List'!A:G,5,FALSE),0)
+IFERROR(Z25*VLOOKUP(Z24,'Part List'!A:G,5,FALSE),0)
+IFERROR(AA25*VLOOKUP(AA24,'Part List'!A:G,5,FALSE),0)
+IFERROR(AB25*VLOOKUP(AB24,'Part List'!A:G,5,FALSE),0)</f>
        <v>2</v>
      </c>
      <c r="P24" s="114" t="s">
        <v>1079</v>
      </c>
      <c r="Q24" s="114" t="s">
        <v>591</v>
      </c>
    </row>
    <row r="25" spans="13:19" x14ac:dyDescent="0.4">
      <c r="Q25" s="114">
        <v>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71C3217-B03C-4F9D-B598-0EBCCB52C285}">
          <x14:formula1>
            <xm:f>'Part List'!$A:$A</xm:f>
          </x14:formula1>
          <xm:sqref>X4 Q26 G23:G25 I23:I25 Q20:S20 Q22 Q24 Q18:S18 Q12:S12 Q16:R16 Q14:R14 Q10:R10 Q6 Q8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109"/>
  <sheetViews>
    <sheetView workbookViewId="0">
      <pane ySplit="1" topLeftCell="A2" activePane="bottomLeft" state="frozen"/>
      <selection pane="bottomLeft" activeCell="G27" sqref="G27"/>
    </sheetView>
  </sheetViews>
  <sheetFormatPr defaultRowHeight="14.6" x14ac:dyDescent="0.4"/>
  <cols>
    <col min="1" max="2" width="19.4609375" customWidth="1"/>
    <col min="3" max="3" width="8.921875" style="302" customWidth="1"/>
    <col min="4" max="4" width="14.69140625" customWidth="1"/>
    <col min="5" max="5" width="11.53515625" customWidth="1"/>
    <col min="6" max="6" width="20" customWidth="1"/>
    <col min="7" max="7" width="19.4609375" customWidth="1"/>
  </cols>
  <sheetData>
    <row r="1" spans="1:7" s="33" customFormat="1" x14ac:dyDescent="0.4">
      <c r="A1" s="33" t="s">
        <v>819</v>
      </c>
      <c r="B1" s="33" t="s">
        <v>820</v>
      </c>
      <c r="C1" s="302" t="s">
        <v>821</v>
      </c>
      <c r="D1" s="33" t="s">
        <v>760</v>
      </c>
      <c r="E1" s="33" t="s">
        <v>822</v>
      </c>
      <c r="F1" s="33" t="s">
        <v>823</v>
      </c>
      <c r="G1" s="33" t="s">
        <v>753</v>
      </c>
    </row>
    <row r="2" spans="1:7" x14ac:dyDescent="0.4">
      <c r="A2" t="s">
        <v>826</v>
      </c>
      <c r="B2" t="s">
        <v>755</v>
      </c>
      <c r="C2" s="302">
        <v>19.8</v>
      </c>
      <c r="D2" t="s">
        <v>825</v>
      </c>
      <c r="E2">
        <v>1</v>
      </c>
      <c r="G2" t="s">
        <v>758</v>
      </c>
    </row>
    <row r="3" spans="1:7" x14ac:dyDescent="0.4">
      <c r="A3" t="s">
        <v>268</v>
      </c>
      <c r="C3" s="302">
        <v>0.85</v>
      </c>
      <c r="D3" t="s">
        <v>784</v>
      </c>
      <c r="E3" s="317">
        <v>0.1</v>
      </c>
    </row>
    <row r="4" spans="1:7" x14ac:dyDescent="0.4">
      <c r="A4" t="s">
        <v>305</v>
      </c>
      <c r="B4" t="s">
        <v>776</v>
      </c>
      <c r="C4" s="302">
        <v>57.95</v>
      </c>
      <c r="D4" t="s">
        <v>825</v>
      </c>
      <c r="E4">
        <v>2</v>
      </c>
      <c r="G4" t="s">
        <v>771</v>
      </c>
    </row>
    <row r="5" spans="1:7" x14ac:dyDescent="0.4">
      <c r="A5" s="114" t="s">
        <v>253</v>
      </c>
      <c r="B5" t="s">
        <v>767</v>
      </c>
      <c r="C5" s="302">
        <v>8.4499999999999993</v>
      </c>
      <c r="D5" t="s">
        <v>825</v>
      </c>
      <c r="G5" t="s">
        <v>773</v>
      </c>
    </row>
    <row r="6" spans="1:7" x14ac:dyDescent="0.4">
      <c r="A6" t="s">
        <v>829</v>
      </c>
      <c r="C6" s="302">
        <v>0</v>
      </c>
      <c r="E6">
        <v>1</v>
      </c>
    </row>
    <row r="7" spans="1:7" x14ac:dyDescent="0.4">
      <c r="A7" t="s">
        <v>281</v>
      </c>
      <c r="B7" s="315" t="s">
        <v>789</v>
      </c>
      <c r="C7" s="302">
        <f>37.8 +
53.25</f>
        <v>91.05</v>
      </c>
    </row>
    <row r="8" spans="1:7" x14ac:dyDescent="0.4">
      <c r="A8" s="117" t="s">
        <v>328</v>
      </c>
      <c r="B8" t="s">
        <v>779</v>
      </c>
      <c r="C8" s="302">
        <v>24.2</v>
      </c>
      <c r="D8" t="s">
        <v>825</v>
      </c>
      <c r="G8" t="s">
        <v>778</v>
      </c>
    </row>
    <row r="9" spans="1:7" x14ac:dyDescent="0.4">
      <c r="A9" s="316" t="s">
        <v>591</v>
      </c>
      <c r="B9" s="114"/>
      <c r="C9" s="302">
        <v>80</v>
      </c>
      <c r="E9">
        <v>2</v>
      </c>
    </row>
    <row r="10" spans="1:7" x14ac:dyDescent="0.4">
      <c r="A10" t="s">
        <v>672</v>
      </c>
      <c r="C10" s="302">
        <v>60</v>
      </c>
    </row>
    <row r="11" spans="1:7" x14ac:dyDescent="0.4">
      <c r="A11" t="s">
        <v>827</v>
      </c>
      <c r="B11" t="s">
        <v>765</v>
      </c>
      <c r="C11" s="302">
        <v>16</v>
      </c>
      <c r="D11" s="114" t="s">
        <v>825</v>
      </c>
      <c r="G11" t="s">
        <v>764</v>
      </c>
    </row>
    <row r="12" spans="1:7" x14ac:dyDescent="0.4">
      <c r="A12" t="s">
        <v>420</v>
      </c>
      <c r="C12" s="302">
        <v>0.28000000000000003</v>
      </c>
      <c r="D12" s="114"/>
      <c r="E12">
        <v>2</v>
      </c>
    </row>
    <row r="13" spans="1:7" x14ac:dyDescent="0.4">
      <c r="A13" t="s">
        <v>828</v>
      </c>
      <c r="B13" t="s">
        <v>698</v>
      </c>
      <c r="C13" s="302">
        <v>360</v>
      </c>
    </row>
    <row r="14" spans="1:7" x14ac:dyDescent="0.4">
      <c r="A14" t="s">
        <v>812</v>
      </c>
      <c r="B14" t="s">
        <v>774</v>
      </c>
      <c r="C14" s="302">
        <v>307.2</v>
      </c>
    </row>
    <row r="15" spans="1:7" x14ac:dyDescent="0.4">
      <c r="A15" t="s">
        <v>830</v>
      </c>
      <c r="C15" s="302">
        <v>60</v>
      </c>
      <c r="F15" s="282"/>
    </row>
    <row r="16" spans="1:7" x14ac:dyDescent="0.4">
      <c r="A16" s="135" t="s">
        <v>831</v>
      </c>
      <c r="B16" t="s">
        <v>832</v>
      </c>
      <c r="C16" s="302">
        <v>23.4</v>
      </c>
    </row>
    <row r="17" spans="1:7" x14ac:dyDescent="0.4">
      <c r="A17" s="318" t="s">
        <v>700</v>
      </c>
      <c r="B17" s="114" t="s">
        <v>779</v>
      </c>
      <c r="C17" s="302">
        <v>24.2</v>
      </c>
      <c r="D17" s="114" t="s">
        <v>825</v>
      </c>
    </row>
    <row r="18" spans="1:7" x14ac:dyDescent="0.4">
      <c r="A18" s="318" t="s">
        <v>816</v>
      </c>
      <c r="C18" s="302">
        <v>60</v>
      </c>
      <c r="E18">
        <v>2</v>
      </c>
    </row>
    <row r="19" spans="1:7" x14ac:dyDescent="0.4">
      <c r="A19" s="318" t="s">
        <v>269</v>
      </c>
      <c r="C19" s="302">
        <v>1.056</v>
      </c>
      <c r="E19">
        <v>0.1</v>
      </c>
      <c r="F19" s="282"/>
    </row>
    <row r="20" spans="1:7" x14ac:dyDescent="0.4">
      <c r="A20" s="114" t="s">
        <v>885</v>
      </c>
      <c r="B20" s="114" t="s">
        <v>861</v>
      </c>
      <c r="C20" s="302">
        <v>243.55</v>
      </c>
      <c r="D20" s="114" t="s">
        <v>825</v>
      </c>
      <c r="G20" s="282"/>
    </row>
    <row r="21" spans="1:7" x14ac:dyDescent="0.4">
      <c r="A21" s="114" t="s">
        <v>886</v>
      </c>
      <c r="B21" s="114" t="s">
        <v>756</v>
      </c>
      <c r="C21" s="302">
        <v>294.60000000000002</v>
      </c>
      <c r="D21" s="114" t="s">
        <v>825</v>
      </c>
    </row>
    <row r="22" spans="1:7" x14ac:dyDescent="0.4">
      <c r="A22" s="114" t="s">
        <v>887</v>
      </c>
      <c r="B22" s="114" t="s">
        <v>862</v>
      </c>
      <c r="C22" s="302">
        <v>488.25</v>
      </c>
      <c r="D22" s="114" t="s">
        <v>825</v>
      </c>
      <c r="F22" s="282"/>
    </row>
    <row r="23" spans="1:7" x14ac:dyDescent="0.4">
      <c r="A23" s="114" t="s">
        <v>889</v>
      </c>
      <c r="B23" s="114" t="s">
        <v>855</v>
      </c>
      <c r="C23" s="302">
        <v>700.9</v>
      </c>
      <c r="D23" s="114" t="s">
        <v>825</v>
      </c>
    </row>
    <row r="24" spans="1:7" x14ac:dyDescent="0.4">
      <c r="A24" s="114" t="s">
        <v>890</v>
      </c>
      <c r="B24" s="114" t="s">
        <v>860</v>
      </c>
      <c r="C24" s="302">
        <v>243.55</v>
      </c>
      <c r="D24" s="114" t="s">
        <v>825</v>
      </c>
    </row>
    <row r="25" spans="1:7" x14ac:dyDescent="0.4">
      <c r="A25" s="114" t="s">
        <v>891</v>
      </c>
      <c r="B25" s="114" t="s">
        <v>859</v>
      </c>
      <c r="C25" s="302">
        <v>356.4</v>
      </c>
      <c r="D25" s="114" t="s">
        <v>825</v>
      </c>
    </row>
    <row r="26" spans="1:7" x14ac:dyDescent="0.4">
      <c r="A26" s="114" t="s">
        <v>892</v>
      </c>
      <c r="B26" s="114" t="s">
        <v>858</v>
      </c>
      <c r="C26" s="302">
        <v>541.75</v>
      </c>
      <c r="D26" s="114" t="s">
        <v>825</v>
      </c>
    </row>
    <row r="27" spans="1:7" x14ac:dyDescent="0.4">
      <c r="A27" s="114" t="s">
        <v>893</v>
      </c>
      <c r="B27" s="114" t="s">
        <v>857</v>
      </c>
      <c r="C27" s="302">
        <v>651</v>
      </c>
      <c r="D27" s="114" t="s">
        <v>825</v>
      </c>
    </row>
    <row r="28" spans="1:7" x14ac:dyDescent="0.4">
      <c r="A28" s="114" t="s">
        <v>894</v>
      </c>
      <c r="B28" s="114" t="s">
        <v>855</v>
      </c>
      <c r="C28" s="302">
        <v>700.9</v>
      </c>
      <c r="D28" s="114" t="s">
        <v>825</v>
      </c>
    </row>
    <row r="29" spans="1:7" x14ac:dyDescent="0.4">
      <c r="A29" s="114" t="s">
        <v>897</v>
      </c>
      <c r="B29" s="114" t="s">
        <v>977</v>
      </c>
      <c r="C29" s="302">
        <v>999999</v>
      </c>
      <c r="D29" s="114" t="s">
        <v>879</v>
      </c>
    </row>
    <row r="30" spans="1:7" x14ac:dyDescent="0.4">
      <c r="A30" s="114" t="s">
        <v>898</v>
      </c>
      <c r="B30" s="114" t="s">
        <v>978</v>
      </c>
      <c r="C30" s="302">
        <v>999999</v>
      </c>
      <c r="D30" s="114" t="s">
        <v>879</v>
      </c>
    </row>
    <row r="31" spans="1:7" x14ac:dyDescent="0.4">
      <c r="A31" s="114" t="s">
        <v>899</v>
      </c>
      <c r="B31" s="114" t="s">
        <v>979</v>
      </c>
      <c r="C31" s="302">
        <v>999999</v>
      </c>
      <c r="D31" s="114" t="s">
        <v>879</v>
      </c>
    </row>
    <row r="32" spans="1:7" x14ac:dyDescent="0.4">
      <c r="A32" s="114" t="s">
        <v>900</v>
      </c>
      <c r="B32" s="114" t="s">
        <v>980</v>
      </c>
      <c r="C32" s="302">
        <v>999999</v>
      </c>
      <c r="D32" s="114" t="s">
        <v>879</v>
      </c>
    </row>
    <row r="33" spans="1:4" x14ac:dyDescent="0.4">
      <c r="A33" s="114" t="s">
        <v>901</v>
      </c>
      <c r="B33" s="114" t="s">
        <v>981</v>
      </c>
      <c r="C33" s="302">
        <v>999999</v>
      </c>
      <c r="D33" s="114" t="s">
        <v>879</v>
      </c>
    </row>
    <row r="34" spans="1:4" x14ac:dyDescent="0.4">
      <c r="A34" s="114" t="s">
        <v>902</v>
      </c>
      <c r="B34" s="114" t="s">
        <v>982</v>
      </c>
      <c r="C34" s="302">
        <v>999999</v>
      </c>
      <c r="D34" s="114" t="s">
        <v>879</v>
      </c>
    </row>
    <row r="35" spans="1:4" x14ac:dyDescent="0.4">
      <c r="A35" s="114" t="s">
        <v>903</v>
      </c>
      <c r="B35" s="114" t="s">
        <v>983</v>
      </c>
      <c r="C35" s="302">
        <v>999999</v>
      </c>
      <c r="D35" s="114" t="s">
        <v>879</v>
      </c>
    </row>
    <row r="36" spans="1:4" x14ac:dyDescent="0.4">
      <c r="A36" s="114" t="s">
        <v>904</v>
      </c>
      <c r="B36" s="114" t="s">
        <v>984</v>
      </c>
      <c r="C36" s="302">
        <v>999999</v>
      </c>
      <c r="D36" s="114" t="s">
        <v>879</v>
      </c>
    </row>
    <row r="37" spans="1:4" x14ac:dyDescent="0.4">
      <c r="A37" s="114" t="s">
        <v>905</v>
      </c>
      <c r="B37" s="114" t="s">
        <v>985</v>
      </c>
      <c r="C37" s="302">
        <v>999999</v>
      </c>
      <c r="D37" s="114" t="s">
        <v>879</v>
      </c>
    </row>
    <row r="38" spans="1:4" x14ac:dyDescent="0.4">
      <c r="A38" s="114" t="s">
        <v>906</v>
      </c>
      <c r="B38" s="114" t="s">
        <v>986</v>
      </c>
      <c r="C38" s="302">
        <v>999999</v>
      </c>
      <c r="D38" s="114" t="s">
        <v>879</v>
      </c>
    </row>
    <row r="39" spans="1:4" x14ac:dyDescent="0.4">
      <c r="A39" s="114" t="s">
        <v>907</v>
      </c>
      <c r="B39" s="114" t="s">
        <v>987</v>
      </c>
      <c r="C39" s="302">
        <v>999999</v>
      </c>
      <c r="D39" s="114" t="s">
        <v>879</v>
      </c>
    </row>
    <row r="40" spans="1:4" x14ac:dyDescent="0.4">
      <c r="A40" s="114" t="s">
        <v>908</v>
      </c>
      <c r="B40" s="114" t="s">
        <v>988</v>
      </c>
      <c r="C40" s="302">
        <v>999999</v>
      </c>
      <c r="D40" s="114" t="s">
        <v>879</v>
      </c>
    </row>
    <row r="41" spans="1:4" x14ac:dyDescent="0.4">
      <c r="A41" s="114" t="s">
        <v>909</v>
      </c>
      <c r="B41" s="114" t="s">
        <v>989</v>
      </c>
      <c r="C41" s="302">
        <v>999999</v>
      </c>
      <c r="D41" s="114" t="s">
        <v>879</v>
      </c>
    </row>
    <row r="42" spans="1:4" x14ac:dyDescent="0.4">
      <c r="A42" s="114" t="s">
        <v>910</v>
      </c>
      <c r="B42" s="114" t="s">
        <v>990</v>
      </c>
      <c r="C42" s="302">
        <v>999999</v>
      </c>
      <c r="D42" s="114" t="s">
        <v>879</v>
      </c>
    </row>
    <row r="43" spans="1:4" x14ac:dyDescent="0.4">
      <c r="A43" s="114" t="s">
        <v>911</v>
      </c>
      <c r="B43" s="114" t="s">
        <v>991</v>
      </c>
      <c r="C43" s="302">
        <v>999999</v>
      </c>
      <c r="D43" s="114" t="s">
        <v>879</v>
      </c>
    </row>
    <row r="44" spans="1:4" x14ac:dyDescent="0.4">
      <c r="A44" s="114" t="s">
        <v>912</v>
      </c>
      <c r="B44" s="114" t="s">
        <v>992</v>
      </c>
      <c r="C44" s="302">
        <v>999999</v>
      </c>
      <c r="D44" s="114" t="s">
        <v>879</v>
      </c>
    </row>
    <row r="45" spans="1:4" x14ac:dyDescent="0.4">
      <c r="A45" s="114" t="s">
        <v>913</v>
      </c>
      <c r="B45" s="114" t="s">
        <v>993</v>
      </c>
      <c r="C45" s="302">
        <v>999999</v>
      </c>
      <c r="D45" s="114" t="s">
        <v>879</v>
      </c>
    </row>
    <row r="46" spans="1:4" x14ac:dyDescent="0.4">
      <c r="A46" s="114" t="s">
        <v>914</v>
      </c>
      <c r="B46" s="114" t="s">
        <v>994</v>
      </c>
      <c r="C46" s="302">
        <v>999999</v>
      </c>
      <c r="D46" s="114" t="s">
        <v>879</v>
      </c>
    </row>
    <row r="47" spans="1:4" x14ac:dyDescent="0.4">
      <c r="A47" s="114" t="s">
        <v>915</v>
      </c>
      <c r="B47" s="114" t="s">
        <v>995</v>
      </c>
      <c r="C47" s="302">
        <v>999999</v>
      </c>
      <c r="D47" s="114" t="s">
        <v>879</v>
      </c>
    </row>
    <row r="48" spans="1:4" x14ac:dyDescent="0.4">
      <c r="A48" s="114" t="s">
        <v>916</v>
      </c>
      <c r="B48" s="114" t="s">
        <v>996</v>
      </c>
      <c r="C48" s="302">
        <v>999999</v>
      </c>
      <c r="D48" s="114" t="s">
        <v>879</v>
      </c>
    </row>
    <row r="49" spans="1:4" x14ac:dyDescent="0.4">
      <c r="A49" s="114" t="s">
        <v>917</v>
      </c>
      <c r="B49" s="114" t="s">
        <v>997</v>
      </c>
      <c r="C49" s="302">
        <v>999999</v>
      </c>
      <c r="D49" s="114" t="s">
        <v>879</v>
      </c>
    </row>
    <row r="50" spans="1:4" x14ac:dyDescent="0.4">
      <c r="A50" s="114" t="s">
        <v>918</v>
      </c>
      <c r="B50" s="114" t="s">
        <v>998</v>
      </c>
      <c r="C50" s="302">
        <v>999999</v>
      </c>
      <c r="D50" s="114" t="s">
        <v>879</v>
      </c>
    </row>
    <row r="51" spans="1:4" x14ac:dyDescent="0.4">
      <c r="A51" s="114" t="s">
        <v>919</v>
      </c>
      <c r="B51" s="114" t="s">
        <v>999</v>
      </c>
      <c r="C51" s="302">
        <v>999999</v>
      </c>
      <c r="D51" s="114" t="s">
        <v>879</v>
      </c>
    </row>
    <row r="52" spans="1:4" x14ac:dyDescent="0.4">
      <c r="A52" s="114" t="s">
        <v>920</v>
      </c>
      <c r="B52" s="114" t="s">
        <v>1000</v>
      </c>
      <c r="C52" s="302">
        <v>999999</v>
      </c>
      <c r="D52" s="114" t="s">
        <v>879</v>
      </c>
    </row>
    <row r="53" spans="1:4" x14ac:dyDescent="0.4">
      <c r="A53" s="114" t="s">
        <v>921</v>
      </c>
      <c r="B53" s="114" t="s">
        <v>1001</v>
      </c>
      <c r="C53" s="302">
        <v>999999</v>
      </c>
      <c r="D53" s="114" t="s">
        <v>879</v>
      </c>
    </row>
    <row r="54" spans="1:4" x14ac:dyDescent="0.4">
      <c r="A54" s="114" t="s">
        <v>922</v>
      </c>
      <c r="B54" s="114" t="s">
        <v>1002</v>
      </c>
      <c r="C54" s="302">
        <v>999999</v>
      </c>
      <c r="D54" s="114" t="s">
        <v>879</v>
      </c>
    </row>
    <row r="55" spans="1:4" x14ac:dyDescent="0.4">
      <c r="A55" s="114" t="s">
        <v>923</v>
      </c>
      <c r="B55" s="114" t="s">
        <v>1003</v>
      </c>
      <c r="C55" s="302">
        <v>999999</v>
      </c>
      <c r="D55" s="114" t="s">
        <v>879</v>
      </c>
    </row>
    <row r="56" spans="1:4" x14ac:dyDescent="0.4">
      <c r="A56" s="114" t="s">
        <v>924</v>
      </c>
      <c r="B56" s="114" t="s">
        <v>1004</v>
      </c>
      <c r="C56" s="302">
        <v>999999</v>
      </c>
      <c r="D56" s="114" t="s">
        <v>879</v>
      </c>
    </row>
    <row r="57" spans="1:4" x14ac:dyDescent="0.4">
      <c r="A57" s="114" t="s">
        <v>925</v>
      </c>
      <c r="B57" s="114" t="s">
        <v>1005</v>
      </c>
      <c r="C57" s="302">
        <v>999999</v>
      </c>
      <c r="D57" s="114" t="s">
        <v>879</v>
      </c>
    </row>
    <row r="58" spans="1:4" x14ac:dyDescent="0.4">
      <c r="A58" s="114" t="s">
        <v>926</v>
      </c>
      <c r="B58" s="114" t="s">
        <v>1006</v>
      </c>
      <c r="C58" s="302">
        <v>999999</v>
      </c>
      <c r="D58" s="114" t="s">
        <v>879</v>
      </c>
    </row>
    <row r="59" spans="1:4" x14ac:dyDescent="0.4">
      <c r="A59" s="114" t="s">
        <v>927</v>
      </c>
      <c r="B59" s="114" t="s">
        <v>1007</v>
      </c>
      <c r="C59" s="302">
        <v>999999</v>
      </c>
      <c r="D59" s="114" t="s">
        <v>879</v>
      </c>
    </row>
    <row r="60" spans="1:4" x14ac:dyDescent="0.4">
      <c r="A60" s="114" t="s">
        <v>928</v>
      </c>
      <c r="B60" s="114" t="s">
        <v>1008</v>
      </c>
      <c r="C60" s="302">
        <v>999999</v>
      </c>
      <c r="D60" s="114" t="s">
        <v>879</v>
      </c>
    </row>
    <row r="61" spans="1:4" x14ac:dyDescent="0.4">
      <c r="A61" s="114" t="s">
        <v>929</v>
      </c>
      <c r="B61" s="114" t="s">
        <v>1009</v>
      </c>
      <c r="C61" s="302">
        <v>999999</v>
      </c>
      <c r="D61" s="114" t="s">
        <v>879</v>
      </c>
    </row>
    <row r="62" spans="1:4" x14ac:dyDescent="0.4">
      <c r="A62" s="114" t="s">
        <v>930</v>
      </c>
      <c r="B62" s="114" t="s">
        <v>1010</v>
      </c>
      <c r="C62" s="302">
        <v>999999</v>
      </c>
      <c r="D62" s="114" t="s">
        <v>879</v>
      </c>
    </row>
    <row r="63" spans="1:4" x14ac:dyDescent="0.4">
      <c r="A63" s="114" t="s">
        <v>931</v>
      </c>
      <c r="B63" s="114" t="s">
        <v>1011</v>
      </c>
      <c r="C63" s="302">
        <v>999999</v>
      </c>
      <c r="D63" s="114" t="s">
        <v>879</v>
      </c>
    </row>
    <row r="64" spans="1:4" x14ac:dyDescent="0.4">
      <c r="A64" s="114" t="s">
        <v>932</v>
      </c>
      <c r="B64" s="114" t="s">
        <v>1012</v>
      </c>
      <c r="C64" s="302">
        <v>999999</v>
      </c>
      <c r="D64" s="114" t="s">
        <v>879</v>
      </c>
    </row>
    <row r="65" spans="1:4" x14ac:dyDescent="0.4">
      <c r="A65" s="114" t="s">
        <v>933</v>
      </c>
      <c r="B65" s="114" t="s">
        <v>1013</v>
      </c>
      <c r="C65" s="302">
        <v>999999</v>
      </c>
      <c r="D65" s="114" t="s">
        <v>879</v>
      </c>
    </row>
    <row r="66" spans="1:4" x14ac:dyDescent="0.4">
      <c r="A66" s="114" t="s">
        <v>934</v>
      </c>
      <c r="B66" s="114" t="s">
        <v>1014</v>
      </c>
      <c r="C66" s="302">
        <v>999999</v>
      </c>
      <c r="D66" s="114" t="s">
        <v>879</v>
      </c>
    </row>
    <row r="67" spans="1:4" x14ac:dyDescent="0.4">
      <c r="A67" s="114" t="s">
        <v>935</v>
      </c>
      <c r="B67" s="114" t="s">
        <v>1015</v>
      </c>
      <c r="C67" s="302">
        <v>999999</v>
      </c>
      <c r="D67" s="114" t="s">
        <v>879</v>
      </c>
    </row>
    <row r="68" spans="1:4" x14ac:dyDescent="0.4">
      <c r="A68" s="114" t="s">
        <v>936</v>
      </c>
      <c r="B68" s="114" t="s">
        <v>1016</v>
      </c>
      <c r="C68" s="302">
        <v>999999</v>
      </c>
      <c r="D68" s="114" t="s">
        <v>879</v>
      </c>
    </row>
    <row r="69" spans="1:4" x14ac:dyDescent="0.4">
      <c r="A69" s="114" t="s">
        <v>937</v>
      </c>
      <c r="B69" s="114" t="s">
        <v>1017</v>
      </c>
      <c r="C69" s="302">
        <v>999999</v>
      </c>
      <c r="D69" s="114" t="s">
        <v>879</v>
      </c>
    </row>
    <row r="70" spans="1:4" x14ac:dyDescent="0.4">
      <c r="A70" s="114" t="s">
        <v>938</v>
      </c>
      <c r="B70" s="114" t="s">
        <v>1018</v>
      </c>
      <c r="C70" s="302">
        <v>999999</v>
      </c>
      <c r="D70" s="114" t="s">
        <v>879</v>
      </c>
    </row>
    <row r="71" spans="1:4" x14ac:dyDescent="0.4">
      <c r="A71" s="114" t="s">
        <v>939</v>
      </c>
      <c r="B71" s="114" t="s">
        <v>1019</v>
      </c>
      <c r="C71" s="302">
        <v>999999</v>
      </c>
      <c r="D71" s="114" t="s">
        <v>879</v>
      </c>
    </row>
    <row r="72" spans="1:4" x14ac:dyDescent="0.4">
      <c r="A72" s="114" t="s">
        <v>940</v>
      </c>
      <c r="B72" s="114" t="s">
        <v>1020</v>
      </c>
      <c r="C72" s="302">
        <v>999999</v>
      </c>
      <c r="D72" s="114" t="s">
        <v>879</v>
      </c>
    </row>
    <row r="73" spans="1:4" x14ac:dyDescent="0.4">
      <c r="A73" s="114" t="s">
        <v>941</v>
      </c>
      <c r="B73" s="114" t="s">
        <v>1021</v>
      </c>
      <c r="C73" s="302">
        <v>999999</v>
      </c>
      <c r="D73" s="114" t="s">
        <v>879</v>
      </c>
    </row>
    <row r="74" spans="1:4" x14ac:dyDescent="0.4">
      <c r="A74" s="114" t="s">
        <v>942</v>
      </c>
      <c r="B74" s="114" t="s">
        <v>1022</v>
      </c>
      <c r="C74" s="302">
        <v>999999</v>
      </c>
      <c r="D74" s="114" t="s">
        <v>879</v>
      </c>
    </row>
    <row r="75" spans="1:4" x14ac:dyDescent="0.4">
      <c r="A75" s="114" t="s">
        <v>943</v>
      </c>
      <c r="B75" s="114" t="s">
        <v>1023</v>
      </c>
      <c r="C75" s="302">
        <v>999999</v>
      </c>
      <c r="D75" s="114" t="s">
        <v>879</v>
      </c>
    </row>
    <row r="76" spans="1:4" x14ac:dyDescent="0.4">
      <c r="A76" s="114" t="s">
        <v>944</v>
      </c>
      <c r="B76" s="114" t="s">
        <v>1024</v>
      </c>
      <c r="C76" s="302">
        <v>999999</v>
      </c>
      <c r="D76" s="114" t="s">
        <v>879</v>
      </c>
    </row>
    <row r="77" spans="1:4" x14ac:dyDescent="0.4">
      <c r="A77" s="114" t="s">
        <v>945</v>
      </c>
      <c r="B77" s="114" t="s">
        <v>1025</v>
      </c>
      <c r="C77" s="302">
        <v>999999</v>
      </c>
      <c r="D77" s="114" t="s">
        <v>879</v>
      </c>
    </row>
    <row r="78" spans="1:4" x14ac:dyDescent="0.4">
      <c r="A78" s="114" t="s">
        <v>946</v>
      </c>
      <c r="B78" s="114" t="s">
        <v>1026</v>
      </c>
      <c r="C78" s="302">
        <v>999999</v>
      </c>
      <c r="D78" s="114" t="s">
        <v>879</v>
      </c>
    </row>
    <row r="79" spans="1:4" x14ac:dyDescent="0.4">
      <c r="A79" s="114" t="s">
        <v>947</v>
      </c>
      <c r="B79" s="114" t="s">
        <v>1027</v>
      </c>
      <c r="C79" s="302">
        <v>999999</v>
      </c>
      <c r="D79" s="114" t="s">
        <v>879</v>
      </c>
    </row>
    <row r="80" spans="1:4" x14ac:dyDescent="0.4">
      <c r="A80" s="114" t="s">
        <v>948</v>
      </c>
      <c r="B80" s="114" t="s">
        <v>1028</v>
      </c>
      <c r="C80" s="302">
        <v>999999</v>
      </c>
      <c r="D80" s="114" t="s">
        <v>879</v>
      </c>
    </row>
    <row r="81" spans="1:4" x14ac:dyDescent="0.4">
      <c r="A81" s="114" t="s">
        <v>949</v>
      </c>
      <c r="B81" s="114" t="s">
        <v>1029</v>
      </c>
      <c r="C81" s="302">
        <v>999999</v>
      </c>
      <c r="D81" s="114" t="s">
        <v>879</v>
      </c>
    </row>
    <row r="82" spans="1:4" x14ac:dyDescent="0.4">
      <c r="A82" s="114" t="s">
        <v>950</v>
      </c>
      <c r="B82" s="114" t="s">
        <v>1030</v>
      </c>
      <c r="C82" s="302">
        <v>999999</v>
      </c>
      <c r="D82" s="114" t="s">
        <v>879</v>
      </c>
    </row>
    <row r="83" spans="1:4" x14ac:dyDescent="0.4">
      <c r="A83" s="114" t="s">
        <v>951</v>
      </c>
      <c r="B83" s="114" t="s">
        <v>1031</v>
      </c>
      <c r="C83" s="302">
        <v>999999</v>
      </c>
      <c r="D83" s="114" t="s">
        <v>879</v>
      </c>
    </row>
    <row r="84" spans="1:4" x14ac:dyDescent="0.4">
      <c r="A84" s="114" t="s">
        <v>952</v>
      </c>
      <c r="B84" s="114" t="s">
        <v>1032</v>
      </c>
      <c r="C84" s="302">
        <v>999999</v>
      </c>
      <c r="D84" s="114" t="s">
        <v>879</v>
      </c>
    </row>
    <row r="85" spans="1:4" x14ac:dyDescent="0.4">
      <c r="A85" s="114" t="s">
        <v>953</v>
      </c>
      <c r="B85" s="114" t="s">
        <v>1033</v>
      </c>
      <c r="C85" s="302">
        <v>999999</v>
      </c>
      <c r="D85" s="114" t="s">
        <v>879</v>
      </c>
    </row>
    <row r="86" spans="1:4" x14ac:dyDescent="0.4">
      <c r="A86" s="114" t="s">
        <v>954</v>
      </c>
      <c r="B86" s="114" t="s">
        <v>1034</v>
      </c>
      <c r="C86" s="302">
        <v>999999</v>
      </c>
      <c r="D86" s="114" t="s">
        <v>879</v>
      </c>
    </row>
    <row r="87" spans="1:4" x14ac:dyDescent="0.4">
      <c r="A87" s="114" t="s">
        <v>955</v>
      </c>
      <c r="B87" s="114" t="s">
        <v>1035</v>
      </c>
      <c r="C87" s="302">
        <v>999999</v>
      </c>
      <c r="D87" s="114" t="s">
        <v>879</v>
      </c>
    </row>
    <row r="88" spans="1:4" x14ac:dyDescent="0.4">
      <c r="A88" s="114" t="s">
        <v>956</v>
      </c>
      <c r="B88" s="114" t="s">
        <v>1036</v>
      </c>
      <c r="C88" s="302">
        <v>999999</v>
      </c>
      <c r="D88" s="114" t="s">
        <v>879</v>
      </c>
    </row>
    <row r="89" spans="1:4" x14ac:dyDescent="0.4">
      <c r="A89" s="114" t="s">
        <v>957</v>
      </c>
      <c r="B89" s="114" t="s">
        <v>1037</v>
      </c>
      <c r="C89" s="302">
        <v>999999</v>
      </c>
      <c r="D89" s="114" t="s">
        <v>879</v>
      </c>
    </row>
    <row r="90" spans="1:4" x14ac:dyDescent="0.4">
      <c r="A90" s="114" t="s">
        <v>958</v>
      </c>
      <c r="B90" s="114" t="s">
        <v>1038</v>
      </c>
      <c r="C90" s="302">
        <v>999999</v>
      </c>
      <c r="D90" s="114" t="s">
        <v>879</v>
      </c>
    </row>
    <row r="91" spans="1:4" x14ac:dyDescent="0.4">
      <c r="A91" s="114" t="s">
        <v>959</v>
      </c>
      <c r="B91" s="114" t="s">
        <v>1039</v>
      </c>
      <c r="C91" s="302">
        <v>999999</v>
      </c>
      <c r="D91" s="114" t="s">
        <v>879</v>
      </c>
    </row>
    <row r="92" spans="1:4" x14ac:dyDescent="0.4">
      <c r="A92" s="114" t="s">
        <v>960</v>
      </c>
      <c r="B92" s="114" t="s">
        <v>1040</v>
      </c>
      <c r="C92" s="302">
        <v>999999</v>
      </c>
      <c r="D92" s="114" t="s">
        <v>879</v>
      </c>
    </row>
    <row r="93" spans="1:4" x14ac:dyDescent="0.4">
      <c r="A93" s="114" t="s">
        <v>961</v>
      </c>
      <c r="B93" s="114" t="s">
        <v>1041</v>
      </c>
      <c r="C93" s="302">
        <v>999999</v>
      </c>
      <c r="D93" s="114" t="s">
        <v>879</v>
      </c>
    </row>
    <row r="94" spans="1:4" x14ac:dyDescent="0.4">
      <c r="A94" s="114" t="s">
        <v>962</v>
      </c>
      <c r="B94" s="114" t="s">
        <v>1042</v>
      </c>
      <c r="C94" s="302">
        <v>999999</v>
      </c>
      <c r="D94" s="114" t="s">
        <v>879</v>
      </c>
    </row>
    <row r="95" spans="1:4" x14ac:dyDescent="0.4">
      <c r="A95" s="114" t="s">
        <v>963</v>
      </c>
      <c r="B95" s="114" t="s">
        <v>1043</v>
      </c>
      <c r="C95" s="302">
        <v>999999</v>
      </c>
      <c r="D95" s="114" t="s">
        <v>879</v>
      </c>
    </row>
    <row r="96" spans="1:4" x14ac:dyDescent="0.4">
      <c r="A96" s="114" t="s">
        <v>964</v>
      </c>
      <c r="B96" s="114" t="s">
        <v>1044</v>
      </c>
      <c r="C96" s="302">
        <v>999999</v>
      </c>
      <c r="D96" s="114" t="s">
        <v>879</v>
      </c>
    </row>
    <row r="97" spans="1:4" x14ac:dyDescent="0.4">
      <c r="A97" s="114" t="s">
        <v>965</v>
      </c>
      <c r="B97" s="114" t="s">
        <v>1045</v>
      </c>
      <c r="C97" s="302">
        <v>999999</v>
      </c>
      <c r="D97" s="114" t="s">
        <v>879</v>
      </c>
    </row>
    <row r="98" spans="1:4" x14ac:dyDescent="0.4">
      <c r="A98" s="114" t="s">
        <v>966</v>
      </c>
      <c r="B98" s="114" t="s">
        <v>1046</v>
      </c>
      <c r="C98" s="302">
        <v>999999</v>
      </c>
      <c r="D98" s="114" t="s">
        <v>879</v>
      </c>
    </row>
    <row r="99" spans="1:4" x14ac:dyDescent="0.4">
      <c r="A99" s="114" t="s">
        <v>967</v>
      </c>
      <c r="B99" s="114" t="s">
        <v>1047</v>
      </c>
      <c r="C99" s="302">
        <v>999999</v>
      </c>
      <c r="D99" s="114" t="s">
        <v>879</v>
      </c>
    </row>
    <row r="100" spans="1:4" x14ac:dyDescent="0.4">
      <c r="A100" s="114" t="s">
        <v>968</v>
      </c>
      <c r="B100" s="114" t="s">
        <v>1048</v>
      </c>
      <c r="C100" s="302">
        <v>999999</v>
      </c>
      <c r="D100" s="114" t="s">
        <v>879</v>
      </c>
    </row>
    <row r="101" spans="1:4" x14ac:dyDescent="0.4">
      <c r="A101" s="114" t="s">
        <v>969</v>
      </c>
      <c r="B101" s="114" t="s">
        <v>1049</v>
      </c>
      <c r="C101" s="302">
        <v>999999</v>
      </c>
      <c r="D101" s="114" t="s">
        <v>879</v>
      </c>
    </row>
    <row r="102" spans="1:4" x14ac:dyDescent="0.4">
      <c r="A102" s="114" t="s">
        <v>970</v>
      </c>
      <c r="B102" s="114" t="s">
        <v>1050</v>
      </c>
      <c r="C102" s="302">
        <v>999999</v>
      </c>
      <c r="D102" s="114" t="s">
        <v>879</v>
      </c>
    </row>
    <row r="103" spans="1:4" x14ac:dyDescent="0.4">
      <c r="A103" s="114" t="s">
        <v>971</v>
      </c>
      <c r="B103" s="114" t="s">
        <v>1051</v>
      </c>
      <c r="C103" s="302">
        <v>999999</v>
      </c>
      <c r="D103" s="114" t="s">
        <v>879</v>
      </c>
    </row>
    <row r="104" spans="1:4" x14ac:dyDescent="0.4">
      <c r="A104" s="114" t="s">
        <v>972</v>
      </c>
      <c r="B104" s="114" t="s">
        <v>1052</v>
      </c>
      <c r="C104" s="302">
        <v>999999</v>
      </c>
      <c r="D104" s="114" t="s">
        <v>879</v>
      </c>
    </row>
    <row r="105" spans="1:4" x14ac:dyDescent="0.4">
      <c r="A105" s="114" t="s">
        <v>973</v>
      </c>
      <c r="B105" s="114" t="s">
        <v>1053</v>
      </c>
      <c r="C105" s="302">
        <v>999999</v>
      </c>
      <c r="D105" s="114" t="s">
        <v>879</v>
      </c>
    </row>
    <row r="106" spans="1:4" x14ac:dyDescent="0.4">
      <c r="A106" s="114" t="s">
        <v>974</v>
      </c>
      <c r="B106" s="114" t="s">
        <v>1054</v>
      </c>
      <c r="C106" s="302">
        <v>999999</v>
      </c>
      <c r="D106" s="114" t="s">
        <v>879</v>
      </c>
    </row>
    <row r="107" spans="1:4" x14ac:dyDescent="0.4">
      <c r="A107" s="114" t="s">
        <v>975</v>
      </c>
      <c r="B107" s="114" t="s">
        <v>1055</v>
      </c>
      <c r="C107" s="302">
        <v>999999</v>
      </c>
      <c r="D107" s="114" t="s">
        <v>879</v>
      </c>
    </row>
    <row r="108" spans="1:4" x14ac:dyDescent="0.4">
      <c r="A108" s="114" t="s">
        <v>976</v>
      </c>
      <c r="B108" s="114" t="s">
        <v>1056</v>
      </c>
      <c r="C108" s="302">
        <v>999999</v>
      </c>
      <c r="D108" s="114" t="s">
        <v>879</v>
      </c>
    </row>
    <row r="109" spans="1:4" x14ac:dyDescent="0.4">
      <c r="A109" s="114" t="s">
        <v>1057</v>
      </c>
      <c r="B109" s="114" t="s">
        <v>1057</v>
      </c>
      <c r="C109" s="302">
        <v>62</v>
      </c>
      <c r="D109" s="302" t="s">
        <v>825</v>
      </c>
    </row>
  </sheetData>
  <sortState ref="A2:G13">
    <sortCondition ref="A2"/>
  </sortState>
  <conditionalFormatting sqref="A8">
    <cfRule type="expression" dxfId="0" priority="1">
      <formula>IF(ROW() = ROW(), TRUE, FALSE)</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950-6C7E-49EE-9792-FE2824423B56}">
  <dimension ref="A1:I92"/>
  <sheetViews>
    <sheetView workbookViewId="0">
      <selection activeCell="F7" sqref="F7"/>
    </sheetView>
  </sheetViews>
  <sheetFormatPr defaultRowHeight="14.6" x14ac:dyDescent="0.4"/>
  <cols>
    <col min="1" max="1" width="13.69140625" bestFit="1" customWidth="1"/>
    <col min="2" max="2" width="7.61328125" bestFit="1" customWidth="1"/>
    <col min="3" max="3" width="18.84375" bestFit="1" customWidth="1"/>
    <col min="4" max="4" width="19.15234375" style="302" customWidth="1"/>
    <col min="5" max="5" width="5.69140625" bestFit="1" customWidth="1"/>
    <col min="6" max="6" width="16.69140625" bestFit="1" customWidth="1"/>
    <col min="7" max="7" width="3.15234375" bestFit="1" customWidth="1"/>
    <col min="8" max="8" width="5.07421875" bestFit="1" customWidth="1"/>
    <col min="9" max="9" width="5.69140625" bestFit="1" customWidth="1"/>
  </cols>
  <sheetData>
    <row r="1" spans="1:9" s="33" customFormat="1" x14ac:dyDescent="0.4">
      <c r="A1" s="33" t="s">
        <v>895</v>
      </c>
      <c r="B1" s="33" t="s">
        <v>760</v>
      </c>
      <c r="C1" s="33" t="s">
        <v>895</v>
      </c>
      <c r="D1" s="314" t="s">
        <v>821</v>
      </c>
      <c r="E1" s="33" t="s">
        <v>823</v>
      </c>
      <c r="F1" s="33" t="s">
        <v>896</v>
      </c>
      <c r="G1" s="33" t="s">
        <v>895</v>
      </c>
      <c r="H1" s="33" t="s">
        <v>821</v>
      </c>
      <c r="I1" s="33" t="s">
        <v>823</v>
      </c>
    </row>
    <row r="2" spans="1:9" x14ac:dyDescent="0.4">
      <c r="A2" t="s">
        <v>885</v>
      </c>
      <c r="B2" t="s">
        <v>825</v>
      </c>
      <c r="C2" t="s">
        <v>861</v>
      </c>
      <c r="D2" s="302">
        <f>VLOOKUP(C2,'Part List'!B:D,2,FALSE)</f>
        <v>243.55</v>
      </c>
      <c r="H2" s="302" t="e">
        <f>VLOOKUP(G2,'Part List'!B:D,2,FALSE)</f>
        <v>#N/A</v>
      </c>
    </row>
    <row r="3" spans="1:9" x14ac:dyDescent="0.4">
      <c r="A3" t="s">
        <v>886</v>
      </c>
      <c r="B3" s="114" t="s">
        <v>825</v>
      </c>
      <c r="C3" t="s">
        <v>756</v>
      </c>
      <c r="D3" s="302">
        <f>VLOOKUP(C3,'Part List'!B:D,2,FALSE)</f>
        <v>294.60000000000002</v>
      </c>
      <c r="H3" s="302" t="e">
        <f>VLOOKUP(G3,'Part List'!B:D,2,FALSE)</f>
        <v>#N/A</v>
      </c>
    </row>
    <row r="4" spans="1:9" x14ac:dyDescent="0.4">
      <c r="A4" t="s">
        <v>887</v>
      </c>
      <c r="B4" s="114" t="s">
        <v>825</v>
      </c>
      <c r="C4" t="s">
        <v>862</v>
      </c>
      <c r="D4" s="302">
        <f>VLOOKUP(C4,'Part List'!B:D,2,FALSE)</f>
        <v>488.25</v>
      </c>
      <c r="H4" s="302" t="e">
        <f>VLOOKUP(G4,'Part List'!B:D,2,FALSE)</f>
        <v>#N/A</v>
      </c>
    </row>
    <row r="5" spans="1:9" x14ac:dyDescent="0.4">
      <c r="A5" t="s">
        <v>888</v>
      </c>
      <c r="B5" s="114" t="s">
        <v>825</v>
      </c>
      <c r="C5" t="s">
        <v>863</v>
      </c>
      <c r="D5" s="302" t="e">
        <f>VLOOKUP(C5,'Part List'!B:D,2,FALSE)</f>
        <v>#N/A</v>
      </c>
      <c r="H5" s="302" t="e">
        <f>VLOOKUP(G5,'Part List'!B:D,2,FALSE)</f>
        <v>#N/A</v>
      </c>
    </row>
    <row r="6" spans="1:9" x14ac:dyDescent="0.4">
      <c r="A6" t="s">
        <v>889</v>
      </c>
      <c r="B6" s="114" t="s">
        <v>825</v>
      </c>
      <c r="C6" t="s">
        <v>855</v>
      </c>
      <c r="D6" s="302">
        <f>VLOOKUP(C6,'Part List'!B:D,2,FALSE)</f>
        <v>700.9</v>
      </c>
      <c r="H6" s="302" t="e">
        <f>VLOOKUP(G6,'Part List'!B:D,2,FALSE)</f>
        <v>#N/A</v>
      </c>
    </row>
    <row r="7" spans="1:9" x14ac:dyDescent="0.4">
      <c r="A7" t="s">
        <v>890</v>
      </c>
      <c r="B7" s="114" t="s">
        <v>825</v>
      </c>
      <c r="C7" t="s">
        <v>860</v>
      </c>
      <c r="D7" s="302">
        <f>VLOOKUP(C7,'Part List'!B:D,2,FALSE)</f>
        <v>243.55</v>
      </c>
      <c r="H7" s="302" t="e">
        <f>VLOOKUP(G7,'Part List'!B:D,2,FALSE)</f>
        <v>#N/A</v>
      </c>
    </row>
    <row r="8" spans="1:9" x14ac:dyDescent="0.4">
      <c r="A8" t="s">
        <v>891</v>
      </c>
      <c r="B8" s="114" t="s">
        <v>825</v>
      </c>
      <c r="C8" t="s">
        <v>859</v>
      </c>
      <c r="D8" s="302">
        <f>VLOOKUP(C8,'Part List'!B:D,2,FALSE)</f>
        <v>356.4</v>
      </c>
      <c r="H8" s="302" t="e">
        <f>VLOOKUP(G8,'Part List'!B:D,2,FALSE)</f>
        <v>#N/A</v>
      </c>
    </row>
    <row r="9" spans="1:9" x14ac:dyDescent="0.4">
      <c r="A9" t="s">
        <v>892</v>
      </c>
      <c r="B9" s="114" t="s">
        <v>825</v>
      </c>
      <c r="C9" t="s">
        <v>858</v>
      </c>
      <c r="D9" s="302">
        <f>VLOOKUP(C9,'Part List'!B:D,2,FALSE)</f>
        <v>541.75</v>
      </c>
      <c r="H9" s="302" t="e">
        <f>VLOOKUP(G9,'Part List'!B:D,2,FALSE)</f>
        <v>#N/A</v>
      </c>
    </row>
    <row r="10" spans="1:9" x14ac:dyDescent="0.4">
      <c r="A10" t="s">
        <v>893</v>
      </c>
      <c r="B10" s="114" t="s">
        <v>825</v>
      </c>
      <c r="C10" t="s">
        <v>857</v>
      </c>
      <c r="D10" s="302">
        <f>VLOOKUP(C10,'Part List'!B:D,2,FALSE)</f>
        <v>651</v>
      </c>
      <c r="H10" s="302" t="e">
        <f>VLOOKUP(G10,'Part List'!B:D,2,FALSE)</f>
        <v>#N/A</v>
      </c>
    </row>
    <row r="11" spans="1:9" x14ac:dyDescent="0.4">
      <c r="A11" t="s">
        <v>894</v>
      </c>
      <c r="B11" s="114" t="s">
        <v>825</v>
      </c>
      <c r="C11" t="s">
        <v>855</v>
      </c>
      <c r="D11" s="302">
        <f>VLOOKUP(C11,'Part List'!B:D,2,FALSE)</f>
        <v>700.9</v>
      </c>
      <c r="H11" s="302" t="e">
        <f>VLOOKUP(G11,'Part List'!B:D,2,FALSE)</f>
        <v>#N/A</v>
      </c>
    </row>
    <row r="12" spans="1:9" x14ac:dyDescent="0.4">
      <c r="A12" t="s">
        <v>897</v>
      </c>
      <c r="B12" t="s">
        <v>879</v>
      </c>
      <c r="C12" t="s">
        <v>977</v>
      </c>
      <c r="D12" s="302">
        <f>VLOOKUP(C12,'Part List'!B:D,2,FALSE)</f>
        <v>999999</v>
      </c>
      <c r="H12" s="302" t="e">
        <f>VLOOKUP(G12,'Part List'!B:D,2,FALSE)</f>
        <v>#N/A</v>
      </c>
    </row>
    <row r="13" spans="1:9" x14ac:dyDescent="0.4">
      <c r="A13" t="s">
        <v>898</v>
      </c>
      <c r="B13" s="114" t="s">
        <v>879</v>
      </c>
      <c r="C13" t="s">
        <v>978</v>
      </c>
      <c r="D13" s="302">
        <f>VLOOKUP(C13,'Part List'!B:D,2,FALSE)</f>
        <v>999999</v>
      </c>
      <c r="H13" s="302" t="e">
        <f>VLOOKUP(G13,'Part List'!B:D,2,FALSE)</f>
        <v>#N/A</v>
      </c>
    </row>
    <row r="14" spans="1:9" x14ac:dyDescent="0.4">
      <c r="A14" t="s">
        <v>899</v>
      </c>
      <c r="B14" s="114" t="s">
        <v>879</v>
      </c>
      <c r="C14" t="s">
        <v>979</v>
      </c>
      <c r="D14" s="302">
        <f>VLOOKUP(C14,'Part List'!B:D,2,FALSE)</f>
        <v>999999</v>
      </c>
      <c r="H14" s="302" t="e">
        <f>VLOOKUP(G14,'Part List'!B:D,2,FALSE)</f>
        <v>#N/A</v>
      </c>
    </row>
    <row r="15" spans="1:9" x14ac:dyDescent="0.4">
      <c r="A15" t="s">
        <v>900</v>
      </c>
      <c r="B15" s="114" t="s">
        <v>879</v>
      </c>
      <c r="C15" t="s">
        <v>980</v>
      </c>
      <c r="D15" s="302">
        <f>VLOOKUP(C15,'Part List'!B:D,2,FALSE)</f>
        <v>999999</v>
      </c>
      <c r="H15" s="302" t="e">
        <f>VLOOKUP(G15,'Part List'!B:D,2,FALSE)</f>
        <v>#N/A</v>
      </c>
    </row>
    <row r="16" spans="1:9" x14ac:dyDescent="0.4">
      <c r="A16" t="s">
        <v>901</v>
      </c>
      <c r="B16" s="114" t="s">
        <v>879</v>
      </c>
      <c r="C16" t="s">
        <v>981</v>
      </c>
      <c r="D16" s="302">
        <f>VLOOKUP(C16,'Part List'!B:D,2,FALSE)</f>
        <v>999999</v>
      </c>
      <c r="H16" s="302" t="e">
        <f>VLOOKUP(G16,'Part List'!B:D,2,FALSE)</f>
        <v>#N/A</v>
      </c>
    </row>
    <row r="17" spans="1:8" x14ac:dyDescent="0.4">
      <c r="A17" t="s">
        <v>902</v>
      </c>
      <c r="B17" s="114" t="s">
        <v>879</v>
      </c>
      <c r="C17" t="s">
        <v>982</v>
      </c>
      <c r="D17" s="302">
        <f>VLOOKUP(C17,'Part List'!B:D,2,FALSE)</f>
        <v>999999</v>
      </c>
      <c r="H17" s="302" t="e">
        <f>VLOOKUP(G17,'Part List'!B:D,2,FALSE)</f>
        <v>#N/A</v>
      </c>
    </row>
    <row r="18" spans="1:8" x14ac:dyDescent="0.4">
      <c r="A18" t="s">
        <v>903</v>
      </c>
      <c r="B18" s="114" t="s">
        <v>879</v>
      </c>
      <c r="C18" t="s">
        <v>983</v>
      </c>
      <c r="D18" s="302">
        <f>VLOOKUP(C18,'Part List'!B:D,2,FALSE)</f>
        <v>999999</v>
      </c>
      <c r="H18" s="302" t="e">
        <f>VLOOKUP(G18,'Part List'!B:D,2,FALSE)</f>
        <v>#N/A</v>
      </c>
    </row>
    <row r="19" spans="1:8" x14ac:dyDescent="0.4">
      <c r="A19" t="s">
        <v>904</v>
      </c>
      <c r="B19" s="114" t="s">
        <v>879</v>
      </c>
      <c r="C19" t="s">
        <v>984</v>
      </c>
      <c r="D19" s="302">
        <f>VLOOKUP(C19,'Part List'!B:D,2,FALSE)</f>
        <v>999999</v>
      </c>
      <c r="H19" s="302" t="e">
        <f>VLOOKUP(G19,'Part List'!B:D,2,FALSE)</f>
        <v>#N/A</v>
      </c>
    </row>
    <row r="20" spans="1:8" x14ac:dyDescent="0.4">
      <c r="A20" t="s">
        <v>905</v>
      </c>
      <c r="B20" s="114" t="s">
        <v>879</v>
      </c>
      <c r="C20" t="s">
        <v>985</v>
      </c>
      <c r="D20" s="302">
        <f>VLOOKUP(C20,'Part List'!B:D,2,FALSE)</f>
        <v>999999</v>
      </c>
      <c r="H20" s="302" t="e">
        <f>VLOOKUP(G20,'Part List'!B:D,2,FALSE)</f>
        <v>#N/A</v>
      </c>
    </row>
    <row r="21" spans="1:8" x14ac:dyDescent="0.4">
      <c r="A21" t="s">
        <v>906</v>
      </c>
      <c r="B21" s="114" t="s">
        <v>879</v>
      </c>
      <c r="C21" t="s">
        <v>986</v>
      </c>
      <c r="D21" s="302">
        <f>VLOOKUP(C21,'Part List'!B:D,2,FALSE)</f>
        <v>999999</v>
      </c>
      <c r="H21" s="302" t="e">
        <f>VLOOKUP(G21,'Part List'!B:D,2,FALSE)</f>
        <v>#N/A</v>
      </c>
    </row>
    <row r="22" spans="1:8" x14ac:dyDescent="0.4">
      <c r="A22" t="s">
        <v>907</v>
      </c>
      <c r="B22" s="114" t="s">
        <v>879</v>
      </c>
      <c r="C22" t="s">
        <v>987</v>
      </c>
      <c r="D22" s="302">
        <f>VLOOKUP(C22,'Part List'!B:D,2,FALSE)</f>
        <v>999999</v>
      </c>
      <c r="H22" s="302" t="e">
        <f>VLOOKUP(G22,'Part List'!B:D,2,FALSE)</f>
        <v>#N/A</v>
      </c>
    </row>
    <row r="23" spans="1:8" x14ac:dyDescent="0.4">
      <c r="A23" t="s">
        <v>908</v>
      </c>
      <c r="B23" s="114" t="s">
        <v>879</v>
      </c>
      <c r="C23" t="s">
        <v>988</v>
      </c>
      <c r="D23" s="302">
        <f>VLOOKUP(C23,'Part List'!B:D,2,FALSE)</f>
        <v>999999</v>
      </c>
      <c r="H23" s="302" t="e">
        <f>VLOOKUP(G23,'Part List'!B:D,2,FALSE)</f>
        <v>#N/A</v>
      </c>
    </row>
    <row r="24" spans="1:8" x14ac:dyDescent="0.4">
      <c r="A24" t="s">
        <v>909</v>
      </c>
      <c r="B24" s="114" t="s">
        <v>879</v>
      </c>
      <c r="C24" t="s">
        <v>989</v>
      </c>
      <c r="D24" s="302">
        <f>VLOOKUP(C24,'Part List'!B:D,2,FALSE)</f>
        <v>999999</v>
      </c>
      <c r="H24" s="302" t="e">
        <f>VLOOKUP(G24,'Part List'!B:D,2,FALSE)</f>
        <v>#N/A</v>
      </c>
    </row>
    <row r="25" spans="1:8" x14ac:dyDescent="0.4">
      <c r="A25" t="s">
        <v>910</v>
      </c>
      <c r="B25" s="114" t="s">
        <v>879</v>
      </c>
      <c r="C25" t="s">
        <v>990</v>
      </c>
      <c r="D25" s="302">
        <f>VLOOKUP(C25,'Part List'!B:D,2,FALSE)</f>
        <v>999999</v>
      </c>
      <c r="H25" s="302" t="e">
        <f>VLOOKUP(G25,'Part List'!B:D,2,FALSE)</f>
        <v>#N/A</v>
      </c>
    </row>
    <row r="26" spans="1:8" x14ac:dyDescent="0.4">
      <c r="A26" t="s">
        <v>911</v>
      </c>
      <c r="B26" s="114" t="s">
        <v>879</v>
      </c>
      <c r="C26" t="s">
        <v>991</v>
      </c>
      <c r="D26" s="302">
        <f>VLOOKUP(C26,'Part List'!B:D,2,FALSE)</f>
        <v>999999</v>
      </c>
      <c r="H26" s="302" t="e">
        <f>VLOOKUP(G26,'Part List'!B:D,2,FALSE)</f>
        <v>#N/A</v>
      </c>
    </row>
    <row r="27" spans="1:8" x14ac:dyDescent="0.4">
      <c r="A27" t="s">
        <v>912</v>
      </c>
      <c r="B27" s="114" t="s">
        <v>879</v>
      </c>
      <c r="C27" t="s">
        <v>992</v>
      </c>
      <c r="D27" s="302">
        <f>VLOOKUP(C27,'Part List'!B:D,2,FALSE)</f>
        <v>999999</v>
      </c>
      <c r="H27" s="302" t="e">
        <f>VLOOKUP(G27,'Part List'!B:D,2,FALSE)</f>
        <v>#N/A</v>
      </c>
    </row>
    <row r="28" spans="1:8" x14ac:dyDescent="0.4">
      <c r="A28" t="s">
        <v>913</v>
      </c>
      <c r="B28" s="114" t="s">
        <v>879</v>
      </c>
      <c r="C28" t="s">
        <v>993</v>
      </c>
      <c r="D28" s="302">
        <f>VLOOKUP(C28,'Part List'!B:D,2,FALSE)</f>
        <v>999999</v>
      </c>
      <c r="H28" s="302" t="e">
        <f>VLOOKUP(G28,'Part List'!B:D,2,FALSE)</f>
        <v>#N/A</v>
      </c>
    </row>
    <row r="29" spans="1:8" x14ac:dyDescent="0.4">
      <c r="A29" t="s">
        <v>914</v>
      </c>
      <c r="B29" s="114" t="s">
        <v>879</v>
      </c>
      <c r="C29" t="s">
        <v>994</v>
      </c>
      <c r="D29" s="302">
        <f>VLOOKUP(C29,'Part List'!B:D,2,FALSE)</f>
        <v>999999</v>
      </c>
      <c r="H29" s="302" t="e">
        <f>VLOOKUP(G29,'Part List'!B:D,2,FALSE)</f>
        <v>#N/A</v>
      </c>
    </row>
    <row r="30" spans="1:8" x14ac:dyDescent="0.4">
      <c r="A30" t="s">
        <v>915</v>
      </c>
      <c r="B30" s="114" t="s">
        <v>879</v>
      </c>
      <c r="C30" t="s">
        <v>995</v>
      </c>
      <c r="D30" s="302">
        <f>VLOOKUP(C30,'Part List'!B:D,2,FALSE)</f>
        <v>999999</v>
      </c>
      <c r="H30" s="302" t="e">
        <f>VLOOKUP(G30,'Part List'!B:D,2,FALSE)</f>
        <v>#N/A</v>
      </c>
    </row>
    <row r="31" spans="1:8" x14ac:dyDescent="0.4">
      <c r="A31" t="s">
        <v>916</v>
      </c>
      <c r="B31" s="114" t="s">
        <v>879</v>
      </c>
      <c r="C31" t="s">
        <v>996</v>
      </c>
      <c r="D31" s="302">
        <f>VLOOKUP(C31,'Part List'!B:D,2,FALSE)</f>
        <v>999999</v>
      </c>
      <c r="H31" s="302" t="e">
        <f>VLOOKUP(G31,'Part List'!B:D,2,FALSE)</f>
        <v>#N/A</v>
      </c>
    </row>
    <row r="32" spans="1:8" x14ac:dyDescent="0.4">
      <c r="A32" t="s">
        <v>917</v>
      </c>
      <c r="B32" s="114" t="s">
        <v>879</v>
      </c>
      <c r="C32" t="s">
        <v>997</v>
      </c>
      <c r="D32" s="302">
        <f>VLOOKUP(C32,'Part List'!B:D,2,FALSE)</f>
        <v>999999</v>
      </c>
      <c r="H32" s="302" t="e">
        <f>VLOOKUP(G32,'Part List'!B:D,2,FALSE)</f>
        <v>#N/A</v>
      </c>
    </row>
    <row r="33" spans="1:8" x14ac:dyDescent="0.4">
      <c r="A33" t="s">
        <v>918</v>
      </c>
      <c r="B33" s="114" t="s">
        <v>879</v>
      </c>
      <c r="C33" t="s">
        <v>998</v>
      </c>
      <c r="D33" s="302">
        <f>VLOOKUP(C33,'Part List'!B:D,2,FALSE)</f>
        <v>999999</v>
      </c>
      <c r="H33" s="302" t="e">
        <f>VLOOKUP(G33,'Part List'!B:D,2,FALSE)</f>
        <v>#N/A</v>
      </c>
    </row>
    <row r="34" spans="1:8" x14ac:dyDescent="0.4">
      <c r="A34" t="s">
        <v>919</v>
      </c>
      <c r="B34" s="114" t="s">
        <v>879</v>
      </c>
      <c r="C34" t="s">
        <v>999</v>
      </c>
      <c r="D34" s="302">
        <f>VLOOKUP(C34,'Part List'!B:D,2,FALSE)</f>
        <v>999999</v>
      </c>
      <c r="H34" s="302" t="e">
        <f>VLOOKUP(G34,'Part List'!B:D,2,FALSE)</f>
        <v>#N/A</v>
      </c>
    </row>
    <row r="35" spans="1:8" x14ac:dyDescent="0.4">
      <c r="A35" t="s">
        <v>920</v>
      </c>
      <c r="B35" s="114" t="s">
        <v>879</v>
      </c>
      <c r="C35" t="s">
        <v>1000</v>
      </c>
      <c r="D35" s="302">
        <f>VLOOKUP(C35,'Part List'!B:D,2,FALSE)</f>
        <v>999999</v>
      </c>
      <c r="H35" s="302" t="e">
        <f>VLOOKUP(G35,'Part List'!B:D,2,FALSE)</f>
        <v>#N/A</v>
      </c>
    </row>
    <row r="36" spans="1:8" x14ac:dyDescent="0.4">
      <c r="A36" t="s">
        <v>921</v>
      </c>
      <c r="B36" s="114" t="s">
        <v>879</v>
      </c>
      <c r="C36" t="s">
        <v>1001</v>
      </c>
      <c r="D36" s="302">
        <f>VLOOKUP(C36,'Part List'!B:D,2,FALSE)</f>
        <v>999999</v>
      </c>
      <c r="H36" s="302" t="e">
        <f>VLOOKUP(G36,'Part List'!B:D,2,FALSE)</f>
        <v>#N/A</v>
      </c>
    </row>
    <row r="37" spans="1:8" x14ac:dyDescent="0.4">
      <c r="A37" t="s">
        <v>922</v>
      </c>
      <c r="B37" s="114" t="s">
        <v>879</v>
      </c>
      <c r="C37" t="s">
        <v>1002</v>
      </c>
      <c r="D37" s="302">
        <f>VLOOKUP(C37,'Part List'!B:D,2,FALSE)</f>
        <v>999999</v>
      </c>
      <c r="H37" s="302" t="e">
        <f>VLOOKUP(G37,'Part List'!B:D,2,FALSE)</f>
        <v>#N/A</v>
      </c>
    </row>
    <row r="38" spans="1:8" x14ac:dyDescent="0.4">
      <c r="A38" t="s">
        <v>923</v>
      </c>
      <c r="B38" s="114" t="s">
        <v>879</v>
      </c>
      <c r="C38" t="s">
        <v>1003</v>
      </c>
      <c r="D38" s="302">
        <f>VLOOKUP(C38,'Part List'!B:D,2,FALSE)</f>
        <v>999999</v>
      </c>
      <c r="H38" s="302" t="e">
        <f>VLOOKUP(G38,'Part List'!B:D,2,FALSE)</f>
        <v>#N/A</v>
      </c>
    </row>
    <row r="39" spans="1:8" x14ac:dyDescent="0.4">
      <c r="A39" t="s">
        <v>924</v>
      </c>
      <c r="B39" s="114" t="s">
        <v>879</v>
      </c>
      <c r="C39" t="s">
        <v>1004</v>
      </c>
      <c r="D39" s="302">
        <f>VLOOKUP(C39,'Part List'!B:D,2,FALSE)</f>
        <v>999999</v>
      </c>
      <c r="H39" s="302" t="e">
        <f>VLOOKUP(G39,'Part List'!B:D,2,FALSE)</f>
        <v>#N/A</v>
      </c>
    </row>
    <row r="40" spans="1:8" x14ac:dyDescent="0.4">
      <c r="A40" t="s">
        <v>925</v>
      </c>
      <c r="B40" s="114" t="s">
        <v>879</v>
      </c>
      <c r="C40" t="s">
        <v>1005</v>
      </c>
      <c r="D40" s="302">
        <f>VLOOKUP(C40,'Part List'!B:D,2,FALSE)</f>
        <v>999999</v>
      </c>
      <c r="H40" s="302" t="e">
        <f>VLOOKUP(G40,'Part List'!B:D,2,FALSE)</f>
        <v>#N/A</v>
      </c>
    </row>
    <row r="41" spans="1:8" x14ac:dyDescent="0.4">
      <c r="A41" t="s">
        <v>926</v>
      </c>
      <c r="B41" s="114" t="s">
        <v>879</v>
      </c>
      <c r="C41" t="s">
        <v>1006</v>
      </c>
      <c r="D41" s="302">
        <f>VLOOKUP(C41,'Part List'!B:D,2,FALSE)</f>
        <v>999999</v>
      </c>
      <c r="H41" s="302" t="e">
        <f>VLOOKUP(G41,'Part List'!B:D,2,FALSE)</f>
        <v>#N/A</v>
      </c>
    </row>
    <row r="42" spans="1:8" x14ac:dyDescent="0.4">
      <c r="A42" t="s">
        <v>927</v>
      </c>
      <c r="B42" s="114" t="s">
        <v>879</v>
      </c>
      <c r="C42" t="s">
        <v>1007</v>
      </c>
      <c r="D42" s="302">
        <f>VLOOKUP(C42,'Part List'!B:D,2,FALSE)</f>
        <v>999999</v>
      </c>
      <c r="H42" s="302" t="e">
        <f>VLOOKUP(G42,'Part List'!B:D,2,FALSE)</f>
        <v>#N/A</v>
      </c>
    </row>
    <row r="43" spans="1:8" x14ac:dyDescent="0.4">
      <c r="A43" t="s">
        <v>928</v>
      </c>
      <c r="B43" s="114" t="s">
        <v>879</v>
      </c>
      <c r="C43" t="s">
        <v>1008</v>
      </c>
      <c r="D43" s="302">
        <f>VLOOKUP(C43,'Part List'!B:D,2,FALSE)</f>
        <v>999999</v>
      </c>
      <c r="H43" s="302" t="e">
        <f>VLOOKUP(G43,'Part List'!B:D,2,FALSE)</f>
        <v>#N/A</v>
      </c>
    </row>
    <row r="44" spans="1:8" x14ac:dyDescent="0.4">
      <c r="A44" t="s">
        <v>929</v>
      </c>
      <c r="B44" s="114" t="s">
        <v>879</v>
      </c>
      <c r="C44" t="s">
        <v>1009</v>
      </c>
      <c r="D44" s="302">
        <f>VLOOKUP(C44,'Part List'!B:D,2,FALSE)</f>
        <v>999999</v>
      </c>
      <c r="H44" s="302" t="e">
        <f>VLOOKUP(G44,'Part List'!B:D,2,FALSE)</f>
        <v>#N/A</v>
      </c>
    </row>
    <row r="45" spans="1:8" x14ac:dyDescent="0.4">
      <c r="A45" t="s">
        <v>930</v>
      </c>
      <c r="B45" s="114" t="s">
        <v>879</v>
      </c>
      <c r="C45" t="s">
        <v>1010</v>
      </c>
      <c r="D45" s="302">
        <f>VLOOKUP(C45,'Part List'!B:D,2,FALSE)</f>
        <v>999999</v>
      </c>
      <c r="H45" s="302" t="e">
        <f>VLOOKUP(G45,'Part List'!B:D,2,FALSE)</f>
        <v>#N/A</v>
      </c>
    </row>
    <row r="46" spans="1:8" x14ac:dyDescent="0.4">
      <c r="A46" t="s">
        <v>931</v>
      </c>
      <c r="B46" s="114" t="s">
        <v>879</v>
      </c>
      <c r="C46" t="s">
        <v>1011</v>
      </c>
      <c r="D46" s="302">
        <f>VLOOKUP(C46,'Part List'!B:D,2,FALSE)</f>
        <v>999999</v>
      </c>
      <c r="H46" s="302" t="e">
        <f>VLOOKUP(G46,'Part List'!B:D,2,FALSE)</f>
        <v>#N/A</v>
      </c>
    </row>
    <row r="47" spans="1:8" x14ac:dyDescent="0.4">
      <c r="A47" t="s">
        <v>932</v>
      </c>
      <c r="B47" s="114" t="s">
        <v>879</v>
      </c>
      <c r="C47" t="s">
        <v>1012</v>
      </c>
      <c r="D47" s="302">
        <f>VLOOKUP(C47,'Part List'!B:D,2,FALSE)</f>
        <v>999999</v>
      </c>
      <c r="H47" s="302" t="e">
        <f>VLOOKUP(G47,'Part List'!B:D,2,FALSE)</f>
        <v>#N/A</v>
      </c>
    </row>
    <row r="48" spans="1:8" x14ac:dyDescent="0.4">
      <c r="A48" t="s">
        <v>933</v>
      </c>
      <c r="B48" s="114" t="s">
        <v>879</v>
      </c>
      <c r="C48" t="s">
        <v>1013</v>
      </c>
      <c r="D48" s="302">
        <f>VLOOKUP(C48,'Part List'!B:D,2,FALSE)</f>
        <v>999999</v>
      </c>
      <c r="H48" s="302" t="e">
        <f>VLOOKUP(G48,'Part List'!B:D,2,FALSE)</f>
        <v>#N/A</v>
      </c>
    </row>
    <row r="49" spans="1:8" x14ac:dyDescent="0.4">
      <c r="A49" t="s">
        <v>934</v>
      </c>
      <c r="B49" s="114" t="s">
        <v>879</v>
      </c>
      <c r="C49" t="s">
        <v>1014</v>
      </c>
      <c r="D49" s="302">
        <f>VLOOKUP(C49,'Part List'!B:D,2,FALSE)</f>
        <v>999999</v>
      </c>
      <c r="H49" s="302" t="e">
        <f>VLOOKUP(G49,'Part List'!B:D,2,FALSE)</f>
        <v>#N/A</v>
      </c>
    </row>
    <row r="50" spans="1:8" x14ac:dyDescent="0.4">
      <c r="A50" t="s">
        <v>935</v>
      </c>
      <c r="B50" s="114" t="s">
        <v>879</v>
      </c>
      <c r="C50" t="s">
        <v>1015</v>
      </c>
      <c r="D50" s="302">
        <f>VLOOKUP(C50,'Part List'!B:D,2,FALSE)</f>
        <v>999999</v>
      </c>
      <c r="H50" s="302" t="e">
        <f>VLOOKUP(G50,'Part List'!B:D,2,FALSE)</f>
        <v>#N/A</v>
      </c>
    </row>
    <row r="51" spans="1:8" x14ac:dyDescent="0.4">
      <c r="A51" t="s">
        <v>936</v>
      </c>
      <c r="B51" s="114" t="s">
        <v>879</v>
      </c>
      <c r="C51" t="s">
        <v>1016</v>
      </c>
      <c r="D51" s="302">
        <f>VLOOKUP(C51,'Part List'!B:D,2,FALSE)</f>
        <v>999999</v>
      </c>
      <c r="H51" s="302" t="e">
        <f>VLOOKUP(G51,'Part List'!B:D,2,FALSE)</f>
        <v>#N/A</v>
      </c>
    </row>
    <row r="52" spans="1:8" x14ac:dyDescent="0.4">
      <c r="A52" t="s">
        <v>937</v>
      </c>
      <c r="B52" s="114" t="s">
        <v>879</v>
      </c>
      <c r="C52" t="s">
        <v>1017</v>
      </c>
      <c r="D52" s="302">
        <f>VLOOKUP(C52,'Part List'!B:D,2,FALSE)</f>
        <v>999999</v>
      </c>
      <c r="H52" s="302" t="e">
        <f>VLOOKUP(G52,'Part List'!B:D,2,FALSE)</f>
        <v>#N/A</v>
      </c>
    </row>
    <row r="53" spans="1:8" x14ac:dyDescent="0.4">
      <c r="A53" t="s">
        <v>938</v>
      </c>
      <c r="B53" s="114" t="s">
        <v>879</v>
      </c>
      <c r="C53" t="s">
        <v>1018</v>
      </c>
      <c r="D53" s="302">
        <f>VLOOKUP(C53,'Part List'!B:D,2,FALSE)</f>
        <v>999999</v>
      </c>
      <c r="H53" s="302" t="e">
        <f>VLOOKUP(G53,'Part List'!B:D,2,FALSE)</f>
        <v>#N/A</v>
      </c>
    </row>
    <row r="54" spans="1:8" x14ac:dyDescent="0.4">
      <c r="A54" t="s">
        <v>939</v>
      </c>
      <c r="B54" s="114" t="s">
        <v>879</v>
      </c>
      <c r="C54" t="s">
        <v>1019</v>
      </c>
      <c r="D54" s="302">
        <f>VLOOKUP(C54,'Part List'!B:D,2,FALSE)</f>
        <v>999999</v>
      </c>
      <c r="H54" s="302" t="e">
        <f>VLOOKUP(G54,'Part List'!B:D,2,FALSE)</f>
        <v>#N/A</v>
      </c>
    </row>
    <row r="55" spans="1:8" x14ac:dyDescent="0.4">
      <c r="A55" t="s">
        <v>940</v>
      </c>
      <c r="B55" s="114" t="s">
        <v>879</v>
      </c>
      <c r="C55" t="s">
        <v>1020</v>
      </c>
      <c r="D55" s="302">
        <f>VLOOKUP(C55,'Part List'!B:D,2,FALSE)</f>
        <v>999999</v>
      </c>
      <c r="H55" s="302" t="e">
        <f>VLOOKUP(G55,'Part List'!B:D,2,FALSE)</f>
        <v>#N/A</v>
      </c>
    </row>
    <row r="56" spans="1:8" x14ac:dyDescent="0.4">
      <c r="A56" t="s">
        <v>941</v>
      </c>
      <c r="B56" s="114" t="s">
        <v>879</v>
      </c>
      <c r="C56" t="s">
        <v>1021</v>
      </c>
      <c r="D56" s="302">
        <f>VLOOKUP(C56,'Part List'!B:D,2,FALSE)</f>
        <v>999999</v>
      </c>
      <c r="H56" s="302" t="e">
        <f>VLOOKUP(G56,'Part List'!B:D,2,FALSE)</f>
        <v>#N/A</v>
      </c>
    </row>
    <row r="57" spans="1:8" x14ac:dyDescent="0.4">
      <c r="A57" t="s">
        <v>942</v>
      </c>
      <c r="B57" s="114" t="s">
        <v>879</v>
      </c>
      <c r="C57" t="s">
        <v>1022</v>
      </c>
      <c r="D57" s="302">
        <f>VLOOKUP(C57,'Part List'!B:D,2,FALSE)</f>
        <v>999999</v>
      </c>
      <c r="H57" s="302" t="e">
        <f>VLOOKUP(G57,'Part List'!B:D,2,FALSE)</f>
        <v>#N/A</v>
      </c>
    </row>
    <row r="58" spans="1:8" x14ac:dyDescent="0.4">
      <c r="A58" t="s">
        <v>943</v>
      </c>
      <c r="B58" s="114" t="s">
        <v>879</v>
      </c>
      <c r="C58" t="s">
        <v>1023</v>
      </c>
      <c r="D58" s="302">
        <f>VLOOKUP(C58,'Part List'!B:D,2,FALSE)</f>
        <v>999999</v>
      </c>
      <c r="H58" s="302" t="e">
        <f>VLOOKUP(G58,'Part List'!B:D,2,FALSE)</f>
        <v>#N/A</v>
      </c>
    </row>
    <row r="59" spans="1:8" x14ac:dyDescent="0.4">
      <c r="A59" t="s">
        <v>944</v>
      </c>
      <c r="B59" s="114" t="s">
        <v>879</v>
      </c>
      <c r="C59" t="s">
        <v>1024</v>
      </c>
      <c r="D59" s="302">
        <f>VLOOKUP(C59,'Part List'!B:D,2,FALSE)</f>
        <v>999999</v>
      </c>
      <c r="H59" s="302" t="e">
        <f>VLOOKUP(G59,'Part List'!B:D,2,FALSE)</f>
        <v>#N/A</v>
      </c>
    </row>
    <row r="60" spans="1:8" x14ac:dyDescent="0.4">
      <c r="A60" t="s">
        <v>945</v>
      </c>
      <c r="B60" s="114" t="s">
        <v>879</v>
      </c>
      <c r="C60" t="s">
        <v>1025</v>
      </c>
      <c r="D60" s="302">
        <f>VLOOKUP(C60,'Part List'!B:D,2,FALSE)</f>
        <v>999999</v>
      </c>
      <c r="H60" s="302" t="e">
        <f>VLOOKUP(G60,'Part List'!B:D,2,FALSE)</f>
        <v>#N/A</v>
      </c>
    </row>
    <row r="61" spans="1:8" x14ac:dyDescent="0.4">
      <c r="A61" t="s">
        <v>946</v>
      </c>
      <c r="B61" s="114" t="s">
        <v>879</v>
      </c>
      <c r="C61" t="s">
        <v>1026</v>
      </c>
      <c r="D61" s="302">
        <f>VLOOKUP(C61,'Part List'!B:D,2,FALSE)</f>
        <v>999999</v>
      </c>
      <c r="H61" s="302" t="e">
        <f>VLOOKUP(G61,'Part List'!B:D,2,FALSE)</f>
        <v>#N/A</v>
      </c>
    </row>
    <row r="62" spans="1:8" x14ac:dyDescent="0.4">
      <c r="A62" t="s">
        <v>947</v>
      </c>
      <c r="B62" s="114" t="s">
        <v>879</v>
      </c>
      <c r="C62" t="s">
        <v>1027</v>
      </c>
      <c r="D62" s="302">
        <f>VLOOKUP(C62,'Part List'!B:D,2,FALSE)</f>
        <v>999999</v>
      </c>
      <c r="H62" s="302" t="e">
        <f>VLOOKUP(G62,'Part List'!B:D,2,FALSE)</f>
        <v>#N/A</v>
      </c>
    </row>
    <row r="63" spans="1:8" x14ac:dyDescent="0.4">
      <c r="A63" t="s">
        <v>948</v>
      </c>
      <c r="B63" s="114" t="s">
        <v>879</v>
      </c>
      <c r="C63" t="s">
        <v>1028</v>
      </c>
      <c r="D63" s="302">
        <f>VLOOKUP(C63,'Part List'!B:D,2,FALSE)</f>
        <v>999999</v>
      </c>
      <c r="H63" s="302" t="e">
        <f>VLOOKUP(G63,'Part List'!B:D,2,FALSE)</f>
        <v>#N/A</v>
      </c>
    </row>
    <row r="64" spans="1:8" x14ac:dyDescent="0.4">
      <c r="A64" t="s">
        <v>949</v>
      </c>
      <c r="B64" s="114" t="s">
        <v>879</v>
      </c>
      <c r="C64" t="s">
        <v>1029</v>
      </c>
      <c r="D64" s="302">
        <f>VLOOKUP(C64,'Part List'!B:D,2,FALSE)</f>
        <v>999999</v>
      </c>
      <c r="H64" s="302" t="e">
        <f>VLOOKUP(G64,'Part List'!B:D,2,FALSE)</f>
        <v>#N/A</v>
      </c>
    </row>
    <row r="65" spans="1:8" x14ac:dyDescent="0.4">
      <c r="A65" t="s">
        <v>950</v>
      </c>
      <c r="B65" s="114" t="s">
        <v>879</v>
      </c>
      <c r="C65" t="s">
        <v>1030</v>
      </c>
      <c r="D65" s="302">
        <f>VLOOKUP(C65,'Part List'!B:D,2,FALSE)</f>
        <v>999999</v>
      </c>
      <c r="H65" s="302" t="e">
        <f>VLOOKUP(G65,'Part List'!B:D,2,FALSE)</f>
        <v>#N/A</v>
      </c>
    </row>
    <row r="66" spans="1:8" x14ac:dyDescent="0.4">
      <c r="A66" t="s">
        <v>951</v>
      </c>
      <c r="B66" s="114" t="s">
        <v>879</v>
      </c>
      <c r="C66" t="s">
        <v>1031</v>
      </c>
      <c r="D66" s="302">
        <f>VLOOKUP(C66,'Part List'!B:D,2,FALSE)</f>
        <v>999999</v>
      </c>
      <c r="H66" s="302" t="e">
        <f>VLOOKUP(G66,'Part List'!B:D,2,FALSE)</f>
        <v>#N/A</v>
      </c>
    </row>
    <row r="67" spans="1:8" x14ac:dyDescent="0.4">
      <c r="A67" t="s">
        <v>952</v>
      </c>
      <c r="B67" s="114" t="s">
        <v>879</v>
      </c>
      <c r="C67" t="s">
        <v>1032</v>
      </c>
      <c r="D67" s="302">
        <f>VLOOKUP(C67,'Part List'!B:D,2,FALSE)</f>
        <v>999999</v>
      </c>
      <c r="H67" s="302" t="e">
        <f>VLOOKUP(G67,'Part List'!B:D,2,FALSE)</f>
        <v>#N/A</v>
      </c>
    </row>
    <row r="68" spans="1:8" x14ac:dyDescent="0.4">
      <c r="A68" t="s">
        <v>953</v>
      </c>
      <c r="B68" s="114" t="s">
        <v>879</v>
      </c>
      <c r="C68" t="s">
        <v>1033</v>
      </c>
      <c r="D68" s="302">
        <f>VLOOKUP(C68,'Part List'!B:D,2,FALSE)</f>
        <v>999999</v>
      </c>
      <c r="H68" s="302" t="e">
        <f>VLOOKUP(G68,'Part List'!B:D,2,FALSE)</f>
        <v>#N/A</v>
      </c>
    </row>
    <row r="69" spans="1:8" x14ac:dyDescent="0.4">
      <c r="A69" t="s">
        <v>954</v>
      </c>
      <c r="B69" s="114" t="s">
        <v>879</v>
      </c>
      <c r="C69" t="s">
        <v>1034</v>
      </c>
      <c r="D69" s="302">
        <f>VLOOKUP(C69,'Part List'!B:D,2,FALSE)</f>
        <v>999999</v>
      </c>
      <c r="H69" s="302" t="e">
        <f>VLOOKUP(G69,'Part List'!B:D,2,FALSE)</f>
        <v>#N/A</v>
      </c>
    </row>
    <row r="70" spans="1:8" x14ac:dyDescent="0.4">
      <c r="A70" t="s">
        <v>955</v>
      </c>
      <c r="B70" s="114" t="s">
        <v>879</v>
      </c>
      <c r="C70" t="s">
        <v>1035</v>
      </c>
      <c r="D70" s="302">
        <f>VLOOKUP(C70,'Part List'!B:D,2,FALSE)</f>
        <v>999999</v>
      </c>
      <c r="H70" s="302" t="e">
        <f>VLOOKUP(G70,'Part List'!B:D,2,FALSE)</f>
        <v>#N/A</v>
      </c>
    </row>
    <row r="71" spans="1:8" x14ac:dyDescent="0.4">
      <c r="A71" t="s">
        <v>956</v>
      </c>
      <c r="B71" s="114" t="s">
        <v>879</v>
      </c>
      <c r="C71" t="s">
        <v>1036</v>
      </c>
      <c r="D71" s="302">
        <f>VLOOKUP(C71,'Part List'!B:D,2,FALSE)</f>
        <v>999999</v>
      </c>
      <c r="H71" s="302" t="e">
        <f>VLOOKUP(G71,'Part List'!B:D,2,FALSE)</f>
        <v>#N/A</v>
      </c>
    </row>
    <row r="72" spans="1:8" x14ac:dyDescent="0.4">
      <c r="A72" t="s">
        <v>957</v>
      </c>
      <c r="B72" s="114" t="s">
        <v>879</v>
      </c>
      <c r="C72" t="s">
        <v>1037</v>
      </c>
      <c r="D72" s="302">
        <f>VLOOKUP(C72,'Part List'!B:D,2,FALSE)</f>
        <v>999999</v>
      </c>
      <c r="H72" s="302" t="e">
        <f>VLOOKUP(G72,'Part List'!B:D,2,FALSE)</f>
        <v>#N/A</v>
      </c>
    </row>
    <row r="73" spans="1:8" x14ac:dyDescent="0.4">
      <c r="A73" t="s">
        <v>958</v>
      </c>
      <c r="B73" s="114" t="s">
        <v>879</v>
      </c>
      <c r="C73" t="s">
        <v>1038</v>
      </c>
      <c r="D73" s="302">
        <f>VLOOKUP(C73,'Part List'!B:D,2,FALSE)</f>
        <v>999999</v>
      </c>
      <c r="H73" s="302" t="e">
        <f>VLOOKUP(G73,'Part List'!B:D,2,FALSE)</f>
        <v>#N/A</v>
      </c>
    </row>
    <row r="74" spans="1:8" x14ac:dyDescent="0.4">
      <c r="A74" t="s">
        <v>959</v>
      </c>
      <c r="B74" s="114" t="s">
        <v>879</v>
      </c>
      <c r="C74" t="s">
        <v>1039</v>
      </c>
      <c r="D74" s="302">
        <f>VLOOKUP(C74,'Part List'!B:D,2,FALSE)</f>
        <v>999999</v>
      </c>
      <c r="H74" s="302" t="e">
        <f>VLOOKUP(G74,'Part List'!B:D,2,FALSE)</f>
        <v>#N/A</v>
      </c>
    </row>
    <row r="75" spans="1:8" x14ac:dyDescent="0.4">
      <c r="A75" t="s">
        <v>960</v>
      </c>
      <c r="B75" s="114" t="s">
        <v>879</v>
      </c>
      <c r="C75" t="s">
        <v>1040</v>
      </c>
      <c r="D75" s="302">
        <f>VLOOKUP(C75,'Part List'!B:D,2,FALSE)</f>
        <v>999999</v>
      </c>
      <c r="H75" s="302" t="e">
        <f>VLOOKUP(G75,'Part List'!B:D,2,FALSE)</f>
        <v>#N/A</v>
      </c>
    </row>
    <row r="76" spans="1:8" x14ac:dyDescent="0.4">
      <c r="A76" t="s">
        <v>961</v>
      </c>
      <c r="B76" s="114" t="s">
        <v>879</v>
      </c>
      <c r="C76" t="s">
        <v>1041</v>
      </c>
      <c r="D76" s="302">
        <f>VLOOKUP(C76,'Part List'!B:D,2,FALSE)</f>
        <v>999999</v>
      </c>
      <c r="H76" s="302" t="e">
        <f>VLOOKUP(G76,'Part List'!B:D,2,FALSE)</f>
        <v>#N/A</v>
      </c>
    </row>
    <row r="77" spans="1:8" x14ac:dyDescent="0.4">
      <c r="A77" t="s">
        <v>962</v>
      </c>
      <c r="B77" s="114" t="s">
        <v>879</v>
      </c>
      <c r="C77" t="s">
        <v>1042</v>
      </c>
      <c r="D77" s="302">
        <f>VLOOKUP(C77,'Part List'!B:D,2,FALSE)</f>
        <v>999999</v>
      </c>
      <c r="H77" s="302" t="e">
        <f>VLOOKUP(G77,'Part List'!B:D,2,FALSE)</f>
        <v>#N/A</v>
      </c>
    </row>
    <row r="78" spans="1:8" x14ac:dyDescent="0.4">
      <c r="A78" t="s">
        <v>963</v>
      </c>
      <c r="B78" s="114" t="s">
        <v>879</v>
      </c>
      <c r="C78" t="s">
        <v>1043</v>
      </c>
      <c r="D78" s="302">
        <f>VLOOKUP(C78,'Part List'!B:D,2,FALSE)</f>
        <v>999999</v>
      </c>
      <c r="H78" s="302" t="e">
        <f>VLOOKUP(G78,'Part List'!B:D,2,FALSE)</f>
        <v>#N/A</v>
      </c>
    </row>
    <row r="79" spans="1:8" x14ac:dyDescent="0.4">
      <c r="A79" t="s">
        <v>964</v>
      </c>
      <c r="B79" s="114" t="s">
        <v>879</v>
      </c>
      <c r="C79" t="s">
        <v>1044</v>
      </c>
      <c r="D79" s="302">
        <f>VLOOKUP(C79,'Part List'!B:D,2,FALSE)</f>
        <v>999999</v>
      </c>
      <c r="H79" s="302" t="e">
        <f>VLOOKUP(G79,'Part List'!B:D,2,FALSE)</f>
        <v>#N/A</v>
      </c>
    </row>
    <row r="80" spans="1:8" x14ac:dyDescent="0.4">
      <c r="A80" t="s">
        <v>965</v>
      </c>
      <c r="B80" s="114" t="s">
        <v>879</v>
      </c>
      <c r="C80" t="s">
        <v>1045</v>
      </c>
      <c r="D80" s="302">
        <f>VLOOKUP(C80,'Part List'!B:D,2,FALSE)</f>
        <v>999999</v>
      </c>
      <c r="H80" s="302" t="e">
        <f>VLOOKUP(G80,'Part List'!B:D,2,FALSE)</f>
        <v>#N/A</v>
      </c>
    </row>
    <row r="81" spans="1:8" x14ac:dyDescent="0.4">
      <c r="A81" t="s">
        <v>966</v>
      </c>
      <c r="B81" s="114" t="s">
        <v>879</v>
      </c>
      <c r="C81" t="s">
        <v>1046</v>
      </c>
      <c r="D81" s="302">
        <f>VLOOKUP(C81,'Part List'!B:D,2,FALSE)</f>
        <v>999999</v>
      </c>
      <c r="H81" s="302" t="e">
        <f>VLOOKUP(G81,'Part List'!B:D,2,FALSE)</f>
        <v>#N/A</v>
      </c>
    </row>
    <row r="82" spans="1:8" x14ac:dyDescent="0.4">
      <c r="A82" t="s">
        <v>967</v>
      </c>
      <c r="B82" s="114" t="s">
        <v>879</v>
      </c>
      <c r="C82" t="s">
        <v>1047</v>
      </c>
      <c r="D82" s="302">
        <f>VLOOKUP(C82,'Part List'!B:D,2,FALSE)</f>
        <v>999999</v>
      </c>
      <c r="H82" s="302" t="e">
        <f>VLOOKUP(G82,'Part List'!B:D,2,FALSE)</f>
        <v>#N/A</v>
      </c>
    </row>
    <row r="83" spans="1:8" x14ac:dyDescent="0.4">
      <c r="A83" t="s">
        <v>968</v>
      </c>
      <c r="B83" s="114" t="s">
        <v>879</v>
      </c>
      <c r="C83" t="s">
        <v>1048</v>
      </c>
      <c r="D83" s="302">
        <f>VLOOKUP(C83,'Part List'!B:D,2,FALSE)</f>
        <v>999999</v>
      </c>
      <c r="H83" s="302" t="e">
        <f>VLOOKUP(G83,'Part List'!B:D,2,FALSE)</f>
        <v>#N/A</v>
      </c>
    </row>
    <row r="84" spans="1:8" x14ac:dyDescent="0.4">
      <c r="A84" t="s">
        <v>969</v>
      </c>
      <c r="B84" s="114" t="s">
        <v>879</v>
      </c>
      <c r="C84" t="s">
        <v>1049</v>
      </c>
      <c r="D84" s="302">
        <f>VLOOKUP(C84,'Part List'!B:D,2,FALSE)</f>
        <v>999999</v>
      </c>
      <c r="H84" s="302" t="e">
        <f>VLOOKUP(G84,'Part List'!B:D,2,FALSE)</f>
        <v>#N/A</v>
      </c>
    </row>
    <row r="85" spans="1:8" x14ac:dyDescent="0.4">
      <c r="A85" t="s">
        <v>970</v>
      </c>
      <c r="B85" s="114" t="s">
        <v>879</v>
      </c>
      <c r="C85" t="s">
        <v>1050</v>
      </c>
      <c r="D85" s="302">
        <f>VLOOKUP(C85,'Part List'!B:D,2,FALSE)</f>
        <v>999999</v>
      </c>
      <c r="H85" s="302" t="e">
        <f>VLOOKUP(G85,'Part List'!B:D,2,FALSE)</f>
        <v>#N/A</v>
      </c>
    </row>
    <row r="86" spans="1:8" x14ac:dyDescent="0.4">
      <c r="A86" t="s">
        <v>971</v>
      </c>
      <c r="B86" s="114" t="s">
        <v>879</v>
      </c>
      <c r="C86" t="s">
        <v>1051</v>
      </c>
      <c r="D86" s="302">
        <f>VLOOKUP(C86,'Part List'!B:D,2,FALSE)</f>
        <v>999999</v>
      </c>
      <c r="H86" s="302" t="e">
        <f>VLOOKUP(G86,'Part List'!B:D,2,FALSE)</f>
        <v>#N/A</v>
      </c>
    </row>
    <row r="87" spans="1:8" x14ac:dyDescent="0.4">
      <c r="A87" t="s">
        <v>972</v>
      </c>
      <c r="B87" s="114" t="s">
        <v>879</v>
      </c>
      <c r="C87" t="s">
        <v>1052</v>
      </c>
      <c r="D87" s="302">
        <f>VLOOKUP(C87,'Part List'!B:D,2,FALSE)</f>
        <v>999999</v>
      </c>
      <c r="H87" s="302" t="e">
        <f>VLOOKUP(G87,'Part List'!B:D,2,FALSE)</f>
        <v>#N/A</v>
      </c>
    </row>
    <row r="88" spans="1:8" x14ac:dyDescent="0.4">
      <c r="A88" t="s">
        <v>973</v>
      </c>
      <c r="B88" s="114" t="s">
        <v>879</v>
      </c>
      <c r="C88" t="s">
        <v>1053</v>
      </c>
      <c r="D88" s="302">
        <f>VLOOKUP(C88,'Part List'!B:D,2,FALSE)</f>
        <v>999999</v>
      </c>
      <c r="H88" s="302" t="e">
        <f>VLOOKUP(G88,'Part List'!B:D,2,FALSE)</f>
        <v>#N/A</v>
      </c>
    </row>
    <row r="89" spans="1:8" x14ac:dyDescent="0.4">
      <c r="A89" t="s">
        <v>974</v>
      </c>
      <c r="B89" s="114" t="s">
        <v>879</v>
      </c>
      <c r="C89" t="s">
        <v>1054</v>
      </c>
      <c r="D89" s="302">
        <f>VLOOKUP(C89,'Part List'!B:D,2,FALSE)</f>
        <v>999999</v>
      </c>
      <c r="H89" s="302" t="e">
        <f>VLOOKUP(G89,'Part List'!B:D,2,FALSE)</f>
        <v>#N/A</v>
      </c>
    </row>
    <row r="90" spans="1:8" x14ac:dyDescent="0.4">
      <c r="A90" t="s">
        <v>975</v>
      </c>
      <c r="B90" s="114" t="s">
        <v>879</v>
      </c>
      <c r="C90" t="s">
        <v>1055</v>
      </c>
      <c r="D90" s="302">
        <f>VLOOKUP(C90,'Part List'!B:D,2,FALSE)</f>
        <v>999999</v>
      </c>
      <c r="H90" s="302" t="e">
        <f>VLOOKUP(G90,'Part List'!B:D,2,FALSE)</f>
        <v>#N/A</v>
      </c>
    </row>
    <row r="91" spans="1:8" x14ac:dyDescent="0.4">
      <c r="A91" t="s">
        <v>976</v>
      </c>
      <c r="B91" s="114" t="s">
        <v>879</v>
      </c>
      <c r="C91" t="s">
        <v>1056</v>
      </c>
      <c r="D91" s="302">
        <f>VLOOKUP(C91,'Part List'!B:D,2,FALSE)</f>
        <v>999999</v>
      </c>
      <c r="H91" s="302" t="e">
        <f>VLOOKUP(G91,'Part List'!B:D,2,FALSE)</f>
        <v>#N/A</v>
      </c>
    </row>
    <row r="92" spans="1:8" x14ac:dyDescent="0.4">
      <c r="A92" t="s">
        <v>1057</v>
      </c>
      <c r="B92" t="s">
        <v>825</v>
      </c>
      <c r="C92" t="s">
        <v>1057</v>
      </c>
      <c r="D92" s="302">
        <f>VLOOKUP(C92,'Part List'!B:D,2,FALSE)</f>
        <v>62</v>
      </c>
      <c r="H92" s="302" t="e">
        <f>VLOOKUP(G92,'Part List'!B:D,2,FALSE)</f>
        <v>#N/A</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Job Summary</vt:lpstr>
      <vt:lpstr>Sheet1</vt:lpstr>
      <vt:lpstr>Takeoffs</vt:lpstr>
      <vt:lpstr>Sheet2</vt:lpstr>
      <vt:lpstr>Sheet3</vt:lpstr>
      <vt:lpstr>Unit Types</vt:lpstr>
      <vt:lpstr>Backend</vt:lpstr>
      <vt:lpstr>@MSSB</vt:lpstr>
      <vt:lpstr>_MSSB</vt:lpstr>
      <vt:lpstr>@Fan</vt:lpstr>
      <vt:lpstr>_Fan</vt:lpstr>
      <vt:lpstr>@VRF</vt:lpstr>
      <vt:lpstr>_VRF</vt:lpstr>
      <vt:lpstr>Part List</vt:lpstr>
      <vt:lpstr>IGOC_Parts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2018-05-22T05:28:49Z</dcterms:modified>
</cp:coreProperties>
</file>