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oogle Drive\3. Clients\1. Management &amp; Admin\Templates\Tender Markup\"/>
    </mc:Choice>
  </mc:AlternateContent>
  <xr:revisionPtr revIDLastSave="0" documentId="13_ncr:1_{3727723B-7368-4B2E-B179-880B08E7C4CB}"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r:id="rId2"/>
    <sheet name="Sheet4" sheetId="7" r:id="rId3"/>
    <sheet name="Takeoffs" sheetId="1" r:id="rId4"/>
    <sheet name="Sheet2" sheetId="2" r:id="rId5"/>
    <sheet name="Sheet3" sheetId="3" r:id="rId6"/>
    <sheet name="Car Park" sheetId="8" r:id="rId7"/>
    <sheet name="MJS Controls" sheetId="9" r:id="rId8"/>
  </sheets>
  <externalReferences>
    <externalReference r:id="rId9"/>
  </externalReferences>
  <definedNames>
    <definedName name="_xlnm._FilterDatabase" localSheetId="1" hidden="1">Sheet1!$R$1:$S$131</definedName>
    <definedName name="_xlnm._FilterDatabase" localSheetId="3" hidden="1">Takeoffs!$A$1:$CS$2622</definedName>
    <definedName name="_xlnm.Print_Area" localSheetId="3">Takeoffs!$A$1:$AN$2120</definedName>
  </definedNames>
  <calcPr calcId="179017" iterateDelta="1E-4"/>
</workbook>
</file>

<file path=xl/calcChain.xml><?xml version="1.0" encoding="utf-8"?>
<calcChain xmlns="http://schemas.openxmlformats.org/spreadsheetml/2006/main">
  <c r="Z1814" i="1" l="1"/>
  <c r="Z1813" i="1"/>
  <c r="N31" i="8"/>
  <c r="C29" i="8"/>
  <c r="AP2116" i="1" l="1"/>
  <c r="AP1" i="1"/>
  <c r="B38" i="6" l="1"/>
  <c r="B29" i="6" s="1"/>
  <c r="M13" i="6"/>
  <c r="M14" i="6"/>
  <c r="K13" i="6"/>
  <c r="K14" i="6"/>
  <c r="I13" i="6"/>
  <c r="I14" i="6"/>
  <c r="N14" i="6" l="1"/>
  <c r="O14" i="6" s="1"/>
  <c r="N13" i="6"/>
  <c r="O13" i="6" s="1"/>
  <c r="E10" i="8" l="1"/>
  <c r="E33" i="8"/>
  <c r="E32" i="8"/>
  <c r="N16" i="8"/>
  <c r="P16" i="8" s="1"/>
  <c r="Q16" i="8" s="1"/>
  <c r="D6" i="8"/>
  <c r="D7" i="8"/>
  <c r="D8" i="8"/>
  <c r="E8" i="8" s="1"/>
  <c r="G8" i="8" s="1"/>
  <c r="D9" i="8"/>
  <c r="E9" i="8" s="1"/>
  <c r="G9" i="8" s="1"/>
  <c r="D10" i="8"/>
  <c r="G10" i="8" s="1"/>
  <c r="D5" i="8"/>
  <c r="N32" i="8"/>
  <c r="C21" i="8" s="1"/>
  <c r="N18" i="8"/>
  <c r="C15" i="8" s="1"/>
  <c r="N19" i="8"/>
  <c r="C16" i="8" s="1"/>
  <c r="N39" i="8"/>
  <c r="N26" i="8"/>
  <c r="C25" i="8" s="1"/>
  <c r="E12" i="6" s="1"/>
  <c r="N20" i="8"/>
  <c r="C17" i="8" s="1"/>
  <c r="N29" i="8"/>
  <c r="C28" i="8" s="1"/>
  <c r="N42" i="8"/>
  <c r="C53" i="8" s="1"/>
  <c r="N41" i="8"/>
  <c r="C51" i="8" s="1"/>
  <c r="N40" i="8"/>
  <c r="C50" i="8" s="1"/>
  <c r="S26" i="9"/>
  <c r="S27" i="9"/>
  <c r="S28" i="9"/>
  <c r="N28" i="8"/>
  <c r="C27" i="8" s="1"/>
  <c r="N27" i="8"/>
  <c r="C26" i="8" s="1"/>
  <c r="M27" i="8"/>
  <c r="M29" i="8"/>
  <c r="M31" i="8"/>
  <c r="D21" i="8"/>
  <c r="M40" i="8"/>
  <c r="B50" i="8" s="1"/>
  <c r="L27" i="8"/>
  <c r="L31" i="8"/>
  <c r="N25" i="8"/>
  <c r="N23" i="8"/>
  <c r="C20" i="8" s="1"/>
  <c r="N22" i="8"/>
  <c r="C19" i="8" s="1"/>
  <c r="N21" i="8"/>
  <c r="C18" i="8" s="1"/>
  <c r="N17" i="8"/>
  <c r="L19" i="8"/>
  <c r="M20" i="8"/>
  <c r="B17" i="8" s="1"/>
  <c r="L23" i="8"/>
  <c r="M25" i="8"/>
  <c r="Q5" i="9"/>
  <c r="L18" i="8" s="1"/>
  <c r="R5" i="9"/>
  <c r="M18" i="8" s="1"/>
  <c r="B15" i="8" s="1"/>
  <c r="S5" i="9"/>
  <c r="T5" i="9"/>
  <c r="O18" i="8" s="1"/>
  <c r="D15" i="8" s="1"/>
  <c r="Q8" i="9"/>
  <c r="R8" i="9"/>
  <c r="M19" i="8" s="1"/>
  <c r="B16" i="8" s="1"/>
  <c r="S8" i="9"/>
  <c r="T8" i="9"/>
  <c r="O19" i="8" s="1"/>
  <c r="D16" i="8" s="1"/>
  <c r="Q9" i="9"/>
  <c r="L20" i="8" s="1"/>
  <c r="R9" i="9"/>
  <c r="S9" i="9"/>
  <c r="T9" i="9"/>
  <c r="O20" i="8" s="1"/>
  <c r="D17" i="8" s="1"/>
  <c r="Q12" i="9"/>
  <c r="L21" i="8" s="1"/>
  <c r="R12" i="9"/>
  <c r="M21" i="8" s="1"/>
  <c r="B18" i="8" s="1"/>
  <c r="S12" i="9"/>
  <c r="T12" i="9"/>
  <c r="O21" i="8" s="1"/>
  <c r="D18" i="8" s="1"/>
  <c r="Q14" i="9"/>
  <c r="L22" i="8" s="1"/>
  <c r="R14" i="9"/>
  <c r="M22" i="8" s="1"/>
  <c r="B19" i="8" s="1"/>
  <c r="S14" i="9"/>
  <c r="T14" i="9"/>
  <c r="O22" i="8" s="1"/>
  <c r="D19" i="8" s="1"/>
  <c r="Q16" i="9"/>
  <c r="R16" i="9"/>
  <c r="M23" i="8" s="1"/>
  <c r="B20" i="8" s="1"/>
  <c r="S16" i="9"/>
  <c r="T16" i="9"/>
  <c r="O23" i="8" s="1"/>
  <c r="D20" i="8" s="1"/>
  <c r="Q17" i="9"/>
  <c r="L25" i="8" s="1"/>
  <c r="R17" i="9"/>
  <c r="S17" i="9"/>
  <c r="T17" i="9"/>
  <c r="O25" i="8" s="1"/>
  <c r="Q19" i="9"/>
  <c r="L26" i="8" s="1"/>
  <c r="R19" i="9"/>
  <c r="M26" i="8" s="1"/>
  <c r="S19" i="9"/>
  <c r="T19" i="9"/>
  <c r="O26" i="8" s="1"/>
  <c r="Q26" i="8" s="1"/>
  <c r="Q20" i="9"/>
  <c r="R20" i="9"/>
  <c r="S20" i="9"/>
  <c r="T20" i="9"/>
  <c r="O27" i="8" s="1"/>
  <c r="Q27" i="8" s="1"/>
  <c r="Q21" i="9"/>
  <c r="L28" i="8" s="1"/>
  <c r="R21" i="9"/>
  <c r="M28" i="8" s="1"/>
  <c r="S21" i="9"/>
  <c r="T21" i="9"/>
  <c r="O28" i="8" s="1"/>
  <c r="D27" i="8" s="1"/>
  <c r="Q22" i="9"/>
  <c r="L29" i="8" s="1"/>
  <c r="R22" i="9"/>
  <c r="S22" i="9"/>
  <c r="T22" i="9"/>
  <c r="O29" i="8" s="1"/>
  <c r="D28" i="8" s="1"/>
  <c r="Q23" i="9"/>
  <c r="L39" i="8" s="1"/>
  <c r="R23" i="9"/>
  <c r="M39" i="8" s="1"/>
  <c r="S23" i="9"/>
  <c r="T23" i="9"/>
  <c r="O39" i="8" s="1"/>
  <c r="E7" i="8" s="1"/>
  <c r="G7" i="8" s="1"/>
  <c r="Q24" i="9"/>
  <c r="R24" i="9"/>
  <c r="S24" i="9"/>
  <c r="T24" i="9"/>
  <c r="O31" i="8" s="1"/>
  <c r="D29" i="8" s="1"/>
  <c r="Q25" i="9"/>
  <c r="L32" i="8" s="1"/>
  <c r="R25" i="9"/>
  <c r="M32" i="8" s="1"/>
  <c r="B21" i="8" s="1"/>
  <c r="S25" i="9"/>
  <c r="T25" i="9"/>
  <c r="Q26" i="9"/>
  <c r="L40" i="8" s="1"/>
  <c r="R26" i="9"/>
  <c r="T26" i="9"/>
  <c r="O40" i="8" s="1"/>
  <c r="D50" i="8" s="1"/>
  <c r="Q27" i="9"/>
  <c r="L41" i="8" s="1"/>
  <c r="R27" i="9"/>
  <c r="M41" i="8" s="1"/>
  <c r="B51" i="8" s="1"/>
  <c r="T27" i="9"/>
  <c r="O41" i="8" s="1"/>
  <c r="D51" i="8" s="1"/>
  <c r="Q28" i="9"/>
  <c r="L42" i="8" s="1"/>
  <c r="R28" i="9"/>
  <c r="M42" i="8" s="1"/>
  <c r="B53" i="8" s="1"/>
  <c r="T28" i="9"/>
  <c r="O42" i="8" s="1"/>
  <c r="D53" i="8" s="1"/>
  <c r="R3" i="9"/>
  <c r="S3" i="9"/>
  <c r="T3" i="9"/>
  <c r="R4" i="9"/>
  <c r="M17" i="8" s="1"/>
  <c r="B14" i="8" s="1"/>
  <c r="S4" i="9"/>
  <c r="T4" i="9"/>
  <c r="O17" i="8" s="1"/>
  <c r="D14"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M12" i="6" l="1"/>
  <c r="I12" i="6"/>
  <c r="K12" i="6"/>
  <c r="E50" i="8"/>
  <c r="E49" i="8" s="1"/>
  <c r="F10" i="8"/>
  <c r="E51" i="8"/>
  <c r="E53" i="8"/>
  <c r="C14" i="8"/>
  <c r="E14" i="8" s="1"/>
  <c r="P41" i="8"/>
  <c r="Q41" i="8" s="1"/>
  <c r="C24" i="8"/>
  <c r="F5" i="8" s="1"/>
  <c r="E29" i="8"/>
  <c r="E27" i="8"/>
  <c r="E19" i="8"/>
  <c r="E15" i="8"/>
  <c r="E20" i="8"/>
  <c r="E16" i="8"/>
  <c r="E21" i="8"/>
  <c r="E28" i="8"/>
  <c r="E18" i="8"/>
  <c r="E17" i="8"/>
  <c r="D25" i="8"/>
  <c r="D26" i="8"/>
  <c r="E26"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45" i="8"/>
  <c r="D45" i="8" s="1"/>
  <c r="C37" i="8"/>
  <c r="E37" i="8" s="1"/>
  <c r="O8" i="8"/>
  <c r="O6" i="8"/>
  <c r="O5" i="8"/>
  <c r="C40" i="8" s="1"/>
  <c r="E40" i="8" s="1"/>
  <c r="L5" i="8"/>
  <c r="B40" i="8" s="1"/>
  <c r="O4" i="8"/>
  <c r="C39" i="8" s="1"/>
  <c r="E39" i="8" s="1"/>
  <c r="L4" i="8"/>
  <c r="B39" i="8" s="1"/>
  <c r="A1" i="8"/>
  <c r="C44" i="8" s="1"/>
  <c r="D44" i="8" s="1"/>
  <c r="I1" i="8"/>
  <c r="N12" i="6" l="1"/>
  <c r="O12" i="6" s="1"/>
  <c r="E25" i="8"/>
  <c r="E24" i="8" s="1"/>
  <c r="F12" i="6"/>
  <c r="D24" i="8"/>
  <c r="E45" i="8"/>
  <c r="E44" i="8"/>
  <c r="E13" i="8"/>
  <c r="C41" i="8"/>
  <c r="E41" i="8" s="1"/>
  <c r="E6" i="8" s="1"/>
  <c r="I10" i="8" s="1"/>
  <c r="B37" i="6" s="1"/>
  <c r="C43" i="8"/>
  <c r="D43" i="8" s="1"/>
  <c r="D46" i="8" l="1"/>
  <c r="F6" i="8" s="1"/>
  <c r="F3" i="8" s="1"/>
  <c r="I5" i="8" s="1"/>
  <c r="B33" i="6" s="1"/>
  <c r="E43" i="8"/>
  <c r="E46" i="8" s="1"/>
  <c r="I8" i="8" s="1"/>
  <c r="E5" i="8"/>
  <c r="G5" i="8"/>
  <c r="C46" i="8"/>
  <c r="E3" i="8" l="1"/>
  <c r="B34" i="6" s="1"/>
  <c r="B24" i="6" s="1"/>
  <c r="G6" i="8"/>
  <c r="G3" i="8" s="1"/>
  <c r="B36" i="6"/>
  <c r="B35" i="6" s="1"/>
  <c r="B32" i="6" l="1"/>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G4" i="9" l="1"/>
  <c r="E34" i="9"/>
  <c r="B30" i="6" s="1"/>
  <c r="G39" i="9"/>
  <c r="M68" i="5" l="1"/>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L2117" i="1" l="1"/>
  <c r="L1995" i="1"/>
  <c r="L1897" i="1"/>
  <c r="L1776" i="1"/>
  <c r="L1631" i="1"/>
  <c r="L1172" i="1"/>
  <c r="L955" i="1"/>
  <c r="L210" i="1"/>
  <c r="L17" i="1"/>
  <c r="L124" i="5" l="1"/>
  <c r="O124" i="5" l="1"/>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O103" i="5" l="1"/>
  <c r="M103" i="5"/>
  <c r="C103" i="5" s="1"/>
  <c r="O95" i="5"/>
  <c r="M95" i="5"/>
  <c r="C95" i="5" s="1"/>
  <c r="O109" i="5"/>
  <c r="M109" i="5"/>
  <c r="C109" i="5" s="1"/>
  <c r="O49" i="5"/>
  <c r="G113" i="5"/>
  <c r="G114" i="5" s="1"/>
  <c r="N101" i="5" l="1"/>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B10" i="6" l="1"/>
  <c r="AP20" i="1" l="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I1995" i="1" l="1"/>
  <c r="I1897" i="1"/>
  <c r="I1776" i="1"/>
  <c r="I1631" i="1"/>
  <c r="I1172" i="1"/>
  <c r="I955" i="1"/>
  <c r="I210" i="1"/>
  <c r="I17" i="1"/>
  <c r="AR210" i="1" l="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AJ2004" i="1" l="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AA160" i="1" l="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E8" i="6" l="1"/>
  <c r="AT786" i="1"/>
  <c r="P2116" i="1"/>
  <c r="AM234" i="1"/>
  <c r="AN234" i="1"/>
  <c r="AM258" i="1"/>
  <c r="AN258" i="1"/>
  <c r="B14" i="6" l="1"/>
  <c r="M8" i="6"/>
  <c r="I8" i="6"/>
  <c r="K8" i="6"/>
  <c r="E10" i="6"/>
  <c r="B16" i="6" s="1"/>
  <c r="E11" i="6"/>
  <c r="E9" i="6"/>
  <c r="P2118" i="1"/>
  <c r="K2118" i="1"/>
  <c r="AM2116" i="1"/>
  <c r="AM13" i="1" s="1"/>
  <c r="C9" i="1" s="1"/>
  <c r="N8" i="6" l="1"/>
  <c r="O8" i="6" s="1"/>
  <c r="K9" i="6"/>
  <c r="I9" i="6"/>
  <c r="M9" i="6"/>
  <c r="B15" i="6"/>
  <c r="I11" i="6"/>
  <c r="K11" i="6"/>
  <c r="M11" i="6"/>
  <c r="B17" i="6"/>
  <c r="K10" i="6"/>
  <c r="I10" i="6"/>
  <c r="M10" i="6"/>
  <c r="AN2118" i="1"/>
  <c r="AP2118" i="1"/>
  <c r="AP15" i="1" s="1"/>
  <c r="J9" i="1"/>
  <c r="J12" i="1" s="1"/>
  <c r="AM15" i="1" s="1"/>
  <c r="N9" i="6" l="1"/>
  <c r="O9" i="6" s="1"/>
  <c r="N10" i="6"/>
  <c r="O10" i="6" s="1"/>
  <c r="N11" i="6"/>
  <c r="O11" i="6" s="1"/>
  <c r="AV15" i="1"/>
  <c r="B21" i="6" s="1"/>
  <c r="B9" i="6" s="1"/>
  <c r="O15" i="6" l="1"/>
  <c r="N15" i="6"/>
  <c r="AT15" i="1"/>
  <c r="B20" i="6" l="1"/>
  <c r="B13" i="6" s="1"/>
  <c r="B11" i="6" l="1"/>
  <c r="B8" i="6"/>
  <c r="E7" i="6"/>
  <c r="G14" i="6" l="1"/>
  <c r="G13" i="6"/>
  <c r="G12" i="6"/>
  <c r="G8" i="6"/>
  <c r="B3" i="6"/>
  <c r="B1" i="6"/>
  <c r="B2" i="6"/>
  <c r="C35" i="8" l="1"/>
</calcChain>
</file>

<file path=xl/sharedStrings.xml><?xml version="1.0" encoding="utf-8"?>
<sst xmlns="http://schemas.openxmlformats.org/spreadsheetml/2006/main" count="13253" uniqueCount="943">
  <si>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</si>
  <si>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</si>
  <si>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</si>
  <si>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</si>
  <si>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</si>
  <si>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</si>
  <si>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</si>
  <si>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</si>
  <si>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</si>
  <si>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</si>
  <si>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</si>
  <si>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</si>
  <si>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</si>
  <si>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</si>
  <si>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</si>
  <si>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</si>
  <si>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</si>
  <si>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</si>
  <si>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</si>
  <si>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</si>
  <si>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</si>
  <si>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</si>
  <si>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</si>
  <si>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</si>
  <si>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</si>
  <si>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</si>
  <si>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</si>
  <si>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</si>
  <si>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</si>
  <si>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</si>
  <si>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</si>
  <si>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</si>
  <si>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</si>
  <si>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</si>
  <si>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</si>
  <si>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</si>
  <si>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</si>
  <si>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</si>
  <si>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</si>
  <si>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</si>
  <si>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</si>
  <si>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</si>
  <si>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</si>
  <si>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</si>
  <si>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</si>
  <si>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</si>
  <si>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</si>
  <si>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</si>
  <si>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</si>
  <si>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</si>
  <si>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</si>
  <si>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</si>
  <si>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</si>
  <si>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</si>
  <si>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</si>
  <si>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</si>
  <si>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</si>
  <si>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</si>
  <si>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</si>
  <si>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</si>
  <si>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</si>
  <si>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</si>
  <si>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</si>
  <si>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</si>
  <si>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</si>
  <si>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</si>
  <si>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</si>
  <si>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</si>
  <si>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</si>
  <si>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</si>
  <si>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</si>
  <si>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</si>
  <si>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</si>
  <si>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</si>
  <si>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</si>
  <si>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</si>
  <si>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</si>
  <si>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</si>
  <si>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</si>
  <si>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</si>
  <si>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</si>
  <si>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</si>
  <si>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</si>
  <si>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</si>
  <si>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</si>
  <si>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</si>
  <si>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</si>
  <si>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</si>
  <si>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</si>
  <si>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</si>
  <si>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</si>
  <si>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</si>
  <si>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</si>
  <si>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</si>
  <si>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</si>
  <si>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</si>
  <si>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</si>
  <si>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</si>
  <si>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</si>
  <si>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</si>
  <si>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</si>
  <si>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</si>
  <si>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</si>
  <si>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</si>
  <si>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</si>
  <si>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</si>
  <si>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</si>
  <si>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</si>
  <si>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</si>
  <si>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</si>
  <si>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</si>
  <si>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</si>
  <si>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</si>
  <si>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</si>
  <si>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</si>
  <si>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</si>
  <si>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</si>
  <si>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</si>
  <si>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</si>
  <si>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</si>
  <si>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</si>
  <si>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</si>
  <si>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</si>
  <si>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</si>
  <si>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</si>
  <si>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</si>
  <si>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</si>
  <si>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</si>
  <si>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</si>
  <si>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</si>
  <si>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</si>
  <si>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</si>
  <si>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</si>
  <si>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</si>
  <si>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</si>
  <si>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</si>
  <si>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</si>
  <si>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</si>
  <si>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</si>
  <si>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</si>
  <si>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</si>
  <si>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</si>
  <si>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</si>
  <si>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</si>
  <si>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</si>
  <si>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</si>
  <si>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</si>
  <si>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</si>
  <si>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</si>
  <si>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</si>
  <si>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</si>
  <si>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</si>
  <si>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</si>
  <si>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</si>
  <si>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</si>
  <si>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</si>
  <si>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</si>
  <si>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</si>
  <si>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</si>
  <si>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</si>
  <si>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</si>
  <si>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</si>
  <si>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</si>
  <si>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</si>
  <si>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</si>
  <si>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</si>
  <si>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</si>
  <si>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</si>
  <si>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</si>
  <si>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</si>
  <si>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</si>
  <si>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</si>
  <si>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</si>
  <si>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</si>
  <si>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</si>
  <si>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</si>
  <si>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</si>
  <si>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</si>
  <si>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</si>
  <si>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</si>
  <si>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</si>
  <si>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</si>
  <si>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</si>
  <si>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</si>
  <si>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</si>
  <si>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</si>
  <si>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</si>
  <si>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</si>
  <si>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</si>
  <si>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</si>
  <si>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</si>
  <si>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</si>
  <si>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</si>
  <si>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</si>
  <si>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</si>
  <si>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</si>
  <si>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</si>
  <si>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</si>
  <si>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</si>
  <si>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</si>
  <si>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</si>
  <si>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</si>
  <si>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</si>
  <si>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</si>
  <si>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</si>
  <si>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</si>
  <si>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</si>
  <si>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</si>
  <si>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</si>
  <si>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</si>
  <si>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</si>
  <si>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</si>
  <si>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</si>
  <si>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</si>
  <si>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</si>
  <si>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</si>
  <si>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</si>
  <si>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</si>
  <si>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</si>
  <si>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</si>
  <si>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</si>
  <si>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</si>
  <si>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</si>
  <si>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</si>
  <si>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</si>
  <si>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</si>
  <si>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</si>
  <si>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</si>
  <si>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</si>
  <si>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</si>
  <si>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</si>
  <si>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</si>
  <si>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</si>
  <si>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</si>
  <si>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</si>
  <si>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</si>
  <si>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</si>
  <si>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</si>
  <si>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</si>
  <si>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</si>
  <si>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</si>
  <si>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</si>
  <si>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</si>
  <si>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</si>
  <si>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</si>
  <si>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</si>
  <si>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</si>
  <si>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</si>
  <si>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</si>
  <si>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</si>
  <si>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</si>
  <si>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</si>
  <si>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</si>
  <si>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</si>
  <si>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</si>
  <si>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</si>
  <si>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</si>
  <si>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</si>
  <si>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</si>
  <si>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</si>
  <si>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</si>
  <si>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</si>
  <si>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</si>
  <si>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</si>
  <si>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</si>
  <si>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</si>
  <si>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</si>
  <si>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</si>
  <si>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</si>
  <si>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</si>
  <si>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</si>
  <si>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</si>
  <si>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</si>
  <si>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</si>
  <si>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</si>
  <si>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</si>
  <si>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</si>
  <si>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</si>
  <si>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</si>
  <si>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</si>
  <si>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</si>
  <si>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</si>
  <si>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</si>
  <si>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</si>
  <si>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</si>
  <si>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</si>
  <si>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</si>
  <si>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</si>
  <si>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</si>
  <si>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</si>
  <si>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</si>
  <si>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</si>
  <si>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</si>
  <si>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</si>
  <si>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</si>
  <si>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</si>
  <si>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</si>
  <si>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</si>
  <si>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</si>
  <si>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</si>
  <si>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</si>
  <si>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</si>
  <si>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</si>
  <si>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</si>
  <si>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</si>
  <si>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</si>
  <si>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</si>
  <si>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</si>
  <si>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</si>
  <si>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</si>
  <si>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</si>
  <si>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</si>
  <si>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</si>
  <si>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</si>
  <si>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</si>
  <si>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</si>
  <si>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</si>
  <si>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</si>
  <si>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</si>
  <si>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</si>
  <si>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</si>
  <si>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</si>
  <si>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</si>
  <si>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</si>
  <si>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</si>
  <si>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</si>
  <si>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</si>
  <si>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</si>
  <si>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</si>
  <si>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</si>
  <si>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</si>
  <si>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</si>
  <si>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</si>
  <si>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</si>
  <si>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</si>
  <si>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</si>
  <si>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</si>
  <si>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</si>
  <si>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</si>
  <si>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</si>
  <si>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</si>
  <si>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</si>
  <si>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</si>
  <si>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</si>
  <si>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</si>
  <si>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</si>
  <si>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</si>
  <si>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</si>
  <si>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</si>
  <si>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</si>
  <si>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</si>
  <si>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</si>
  <si>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</si>
  <si>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</si>
  <si>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</si>
  <si>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</si>
  <si>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</si>
  <si>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</si>
  <si>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</si>
  <si>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</si>
  <si>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</si>
  <si>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</si>
  <si>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</si>
  <si>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</si>
  <si>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</si>
  <si>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</si>
  <si>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</si>
  <si>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</si>
  <si>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</si>
  <si>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</si>
  <si>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</si>
  <si>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</si>
  <si>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</si>
  <si>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</si>
  <si>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</si>
  <si>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</si>
  <si>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</si>
  <si>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</si>
  <si>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</si>
  <si>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</si>
  <si>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</si>
  <si>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</si>
  <si>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</si>
  <si>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</si>
  <si>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</si>
  <si>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</si>
  <si>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</si>
  <si>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</si>
  <si>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</si>
  <si>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</si>
  <si>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</si>
  <si>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</si>
  <si>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</si>
  <si>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</si>
  <si>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</si>
  <si>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</si>
  <si>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</si>
  <si>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</si>
  <si>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</si>
  <si>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</si>
  <si>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</si>
  <si>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</si>
  <si>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</si>
  <si>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</si>
  <si>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</si>
  <si>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</si>
  <si>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</si>
  <si>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</si>
  <si>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</si>
  <si>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</si>
  <si>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</si>
  <si>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</si>
  <si>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</si>
  <si>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</si>
  <si>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</si>
  <si>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</si>
  <si>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</si>
  <si>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</si>
  <si>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</si>
  <si>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</si>
  <si>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</si>
  <si>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</si>
  <si>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</si>
  <si>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</si>
  <si>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</si>
  <si>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</si>
  <si>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</si>
  <si>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</si>
  <si>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</si>
  <si>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</si>
  <si>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</si>
  <si>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</si>
  <si>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</si>
  <si>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</si>
  <si>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</si>
  <si>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</si>
  <si>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</si>
  <si>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</si>
  <si>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</si>
  <si>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</si>
  <si>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</si>
  <si>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</si>
  <si>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</si>
  <si>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</si>
  <si>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</si>
  <si>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</si>
  <si>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</si>
  <si>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</si>
  <si>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</si>
  <si>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</si>
  <si>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</si>
  <si>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</si>
  <si>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</si>
  <si>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</si>
  <si>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</si>
  <si>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</si>
  <si>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</si>
  <si>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</si>
  <si>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</si>
  <si>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</si>
  <si>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</si>
  <si>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</si>
  <si>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</si>
  <si>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</si>
  <si>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</si>
  <si>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</si>
  <si>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</si>
  <si>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</si>
  <si>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</si>
  <si>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</si>
  <si>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</si>
  <si>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</si>
  <si>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</si>
  <si>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</si>
  <si>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</si>
  <si>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</si>
  <si>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</si>
  <si>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</si>
  <si>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</si>
  <si>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</si>
  <si>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</si>
  <si>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</si>
  <si>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</si>
  <si>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</si>
  <si>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</si>
  <si>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</si>
  <si>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</si>
  <si>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</si>
  <si>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</si>
  <si>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</si>
  <si>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</si>
  <si>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</si>
  <si>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</si>
  <si>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</si>
  <si>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</si>
  <si>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</si>
  <si>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</si>
  <si>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</si>
  <si>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</si>
  <si>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</si>
  <si>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</si>
  <si>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</si>
  <si>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</si>
  <si>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</si>
  <si>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</si>
  <si>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</si>
  <si>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</si>
  <si>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</si>
  <si>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</si>
  <si>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</si>
  <si>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</si>
  <si>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</si>
  <si>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</si>
  <si>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</si>
  <si>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</si>
  <si>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</si>
  <si>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</si>
  <si>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</si>
  <si>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</si>
  <si>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</si>
  <si>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</si>
  <si>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</si>
  <si>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</si>
  <si>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</si>
  <si>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</si>
  <si>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</si>
  <si>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</si>
  <si>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</si>
  <si>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</si>
  <si>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</si>
  <si>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</si>
  <si>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</si>
  <si>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</si>
  <si>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</si>
  <si>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</si>
  <si>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</si>
  <si>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</si>
  <si>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</si>
  <si>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</si>
  <si>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</si>
  <si>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</si>
  <si>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</si>
  <si>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</si>
  <si>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</si>
  <si>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</si>
  <si>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</si>
  <si>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</si>
  <si>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</si>
  <si>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</si>
  <si>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</si>
  <si>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</si>
  <si>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</si>
  <si>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</si>
  <si>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</si>
  <si>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</si>
  <si>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</si>
  <si>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</si>
  <si>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</si>
  <si>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</si>
  <si>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</si>
  <si>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</si>
  <si>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</si>
  <si>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</si>
  <si>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</si>
  <si>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</si>
  <si>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</si>
  <si>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</si>
  <si>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</si>
  <si>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</si>
  <si>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</si>
  <si>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</si>
  <si>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</si>
  <si>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</si>
  <si>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</si>
  <si>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</si>
  <si>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</si>
  <si>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</si>
  <si>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</si>
  <si>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</si>
  <si>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</si>
  <si>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</si>
  <si>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</si>
  <si>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</si>
  <si>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</si>
  <si>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</si>
  <si>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</si>
  <si>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</si>
  <si>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</si>
  <si>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</si>
  <si>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</si>
  <si>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</si>
  <si>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</si>
  <si>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</si>
  <si>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</si>
  <si>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</si>
  <si>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</si>
  <si>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</si>
  <si>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</si>
  <si>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</si>
  <si>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</si>
  <si>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</si>
  <si>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</si>
  <si>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</si>
  <si>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</si>
  <si>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</si>
  <si>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</si>
  <si>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</si>
  <si>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</si>
  <si>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</si>
  <si>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</si>
  <si>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</si>
  <si>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</si>
  <si>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</si>
  <si>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</si>
  <si>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</si>
  <si>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</si>
  <si>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</si>
  <si>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</si>
  <si>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</si>
  <si>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</si>
  <si>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</si>
  <si>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</si>
  <si>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</si>
  <si>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</si>
  <si>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</si>
  <si>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</si>
  <si>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</si>
  <si>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</si>
  <si>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</si>
  <si>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</si>
  <si>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</si>
  <si>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</si>
  <si>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</si>
  <si>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</si>
  <si>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</si>
  <si>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</si>
  <si>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</si>
  <si>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</si>
  <si>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</si>
  <si>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</si>
  <si>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</si>
  <si>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</si>
  <si>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</si>
  <si>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</si>
  <si>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</si>
  <si>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</si>
  <si>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</si>
  <si>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</si>
  <si>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</si>
  <si>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</si>
  <si>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</si>
  <si>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</si>
  <si>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</si>
  <si>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</si>
  <si>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</si>
  <si>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</si>
  <si>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</si>
  <si>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</si>
  <si>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</si>
  <si>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</si>
  <si>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</si>
  <si>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</si>
  <si>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</si>
  <si>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</si>
  <si>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</si>
  <si>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</si>
  <si>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</si>
  <si>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</si>
  <si>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</si>
  <si>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</si>
  <si>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</si>
  <si>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</si>
  <si>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</si>
  <si>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</si>
  <si>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</si>
  <si>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</si>
  <si>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</si>
  <si>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</si>
  <si>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</si>
  <si>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</si>
  <si>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</si>
  <si>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</si>
  <si>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</si>
  <si>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</si>
  <si>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</si>
  <si>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</si>
  <si>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</si>
  <si>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</si>
  <si>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</si>
  <si>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</si>
  <si>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</si>
  <si>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</si>
  <si>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</si>
  <si>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</si>
  <si>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</si>
  <si>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</si>
  <si>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</si>
  <si>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</si>
  <si>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</si>
  <si>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</si>
  <si>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</si>
  <si>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</si>
  <si>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</si>
  <si>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</si>
  <si>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</si>
  <si>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</si>
  <si>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</si>
  <si>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</si>
  <si>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</si>
  <si>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</si>
  <si>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</si>
  <si>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</si>
  <si>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</si>
  <si>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</si>
  <si>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</si>
  <si>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</si>
  <si>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</si>
  <si>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</si>
  <si>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</si>
  <si>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</si>
  <si>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</si>
  <si>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</si>
  <si>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</si>
  <si>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</si>
  <si>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</si>
  <si>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</si>
  <si>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</si>
  <si>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</si>
  <si>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</si>
  <si>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</si>
  <si>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</si>
  <si>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</si>
  <si>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</si>
  <si>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</si>
  <si>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</si>
  <si>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</si>
  <si>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</si>
  <si>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</si>
  <si>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</si>
  <si>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</si>
  <si>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</si>
  <si>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</si>
  <si>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</si>
  <si>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</si>
  <si>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</si>
  <si>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</si>
  <si>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</si>
  <si>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</si>
  <si>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</si>
  <si>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</si>
  <si>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</si>
  <si>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</si>
  <si>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</si>
  <si>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</si>
  <si>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</si>
  <si>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</si>
  <si>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</si>
  <si>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</si>
  <si>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</si>
  <si>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</si>
  <si>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</si>
  <si>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</si>
  <si>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</si>
  <si>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</si>
  <si>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</si>
  <si>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</si>
  <si>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</si>
  <si>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</si>
  <si>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</si>
  <si>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</si>
  <si>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</si>
  <si>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</si>
  <si>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</si>
  <si>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</si>
  <si>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</si>
  <si>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</si>
  <si>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</si>
  <si>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</si>
  <si>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</si>
  <si>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</si>
  <si>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</si>
  <si>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</si>
  <si>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</si>
  <si>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</si>
  <si>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</si>
  <si>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</si>
  <si>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</si>
  <si>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</si>
  <si>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</si>
  <si>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</si>
  <si>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</si>
  <si>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</si>
  <si>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</si>
  <si>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</si>
  <si>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</si>
  <si>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</si>
  <si>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</si>
  <si>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</si>
  <si>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</si>
  <si>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</si>
  <si>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</si>
  <si>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</si>
  <si>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</si>
  <si>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</si>
  <si>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</si>
  <si>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</si>
  <si>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</si>
  <si>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</si>
  <si>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</si>
  <si>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</si>
  <si>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</si>
  <si>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</si>
  <si>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</si>
  <si>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</si>
  <si>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</si>
  <si>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</si>
  <si>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</si>
  <si>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</si>
  <si>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</si>
  <si>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</si>
  <si>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</si>
  <si>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</si>
  <si>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</si>
  <si>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</si>
  <si>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</si>
  <si>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</si>
  <si>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</si>
  <si>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</si>
  <si>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</si>
  <si>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</si>
  <si>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</si>
  <si>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</si>
  <si>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</si>
  <si>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</si>
  <si>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</si>
  <si>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</si>
  <si>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</si>
  <si>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</si>
  <si>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</si>
  <si>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</si>
  <si>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</si>
  <si>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</si>
  <si>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</si>
  <si>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</si>
  <si>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</si>
  <si>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</si>
  <si>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</si>
  <si>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</si>
  <si>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</si>
  <si>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</si>
  <si>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</si>
  <si>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</si>
  <si>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</si>
  <si>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</si>
  <si>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</si>
  <si>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</si>
  <si>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</si>
  <si>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</si>
  <si>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</si>
  <si>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</si>
  <si>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</si>
  <si>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</si>
  <si>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</si>
  <si>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</si>
  <si>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</si>
  <si>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</si>
  <si>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</si>
  <si>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</si>
  <si>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</si>
  <si>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</si>
  <si>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</si>
  <si>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</si>
  <si>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</si>
  <si>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</si>
  <si>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</si>
  <si>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</si>
  <si>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</si>
  <si>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</si>
  <si>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</si>
  <si>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</si>
  <si>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</si>
  <si>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</si>
  <si>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</si>
  <si>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</si>
  <si>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</si>
  <si>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</si>
  <si>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</si>
  <si>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</si>
  <si>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</si>
  <si>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</si>
  <si>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</si>
  <si>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</si>
  <si>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</si>
  <si>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</si>
  <si>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</si>
  <si>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</si>
  <si>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</si>
  <si>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</si>
  <si>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</si>
  <si>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</si>
  <si>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</si>
  <si>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</si>
  <si>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Smoke Detetor</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</si>
  <si>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</si>
  <si>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</si>
  <si>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</si>
  <si>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</si>
  <si>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</si>
  <si>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</si>
  <si>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</si>
  <si>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</si>
  <si>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</si>
  <si>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</si>
  <si>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</si>
  <si>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</si>
  <si>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</si>
  <si>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</si>
  <si>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</si>
  <si>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</si>
  <si>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</si>
  <si>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</si>
  <si>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</si>
  <si>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</si>
  <si>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</si>
  <si>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General Controls (MJS Tab)</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</si>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</sst>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s>
  <fonts count="34" x14ac:knownFonts="1">
    <font>
      <sz val="11"/>
      <color theme="1"/>
      <name val="Calibri"/>
      <family val="2"/>
      <scheme val="minor"/>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s>
  <fills count="39">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s>
  <borders count="56">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15">
    <xf numFmtId="0" fontId="0" fillId="0" borderId="0"/>
    <xf numFmtId="42" fontId="24" fillId="0" borderId="0" applyFont="0" applyFill="0" applyBorder="0" applyAlignment="0" applyProtection="0"/>
    <xf numFmtId="0" fontId="25" fillId="25" borderId="21" applyNumberFormat="0" applyAlignment="0" applyProtection="0"/>
    <xf numFmtId="9" fontId="24" fillId="0" borderId="0" applyFont="0" applyFill="0" applyBorder="0" applyAlignment="0" applyProtection="0"/>
    <xf numFmtId="44" fontId="24" fillId="0" borderId="0" applyFont="0" applyFill="0" applyBorder="0" applyAlignment="0" applyProtection="0"/>
    <xf numFmtId="0" fontId="27" fillId="26" borderId="0" applyNumberFormat="0" applyBorder="0" applyAlignment="0" applyProtection="0"/>
    <xf numFmtId="0" fontId="28" fillId="27" borderId="21" applyNumberFormat="0" applyAlignment="0" applyProtection="0"/>
    <xf numFmtId="0" fontId="29" fillId="25" borderId="22" applyNumberFormat="0" applyAlignment="0" applyProtection="0"/>
    <xf numFmtId="43" fontId="24" fillId="0" borderId="0" applyFont="0" applyFill="0" applyBorder="0" applyAlignment="0" applyProtection="0"/>
    <xf numFmtId="0" fontId="32" fillId="32" borderId="0" applyNumberFormat="0" applyBorder="0" applyAlignment="0" applyProtection="0"/>
    <xf numFmtId="0" fontId="33" fillId="0" borderId="0" applyNumberFormat="0" applyFill="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4" fillId="38" borderId="44" applyNumberFormat="0" applyFont="0" applyAlignment="0" applyProtection="0"/>
  </cellStyleXfs>
  <cellXfs count="443">
    <xf numFmtId="0" fontId="0" fillId="0" borderId="0" xfId="0"/>
    <xf numFmtId="0" fontId="0" fillId="2" borderId="0" xfId="0" applyFill="1"/>
    <xf numFmtId="0" fontId="6" fillId="3" borderId="0" xfId="0" applyFont="1" applyFill="1" applyAlignment="1">
      <alignment wrapText="1"/>
    </xf>
    <xf numFmtId="0" fontId="0" fillId="0" borderId="1" xfId="0" applyBorder="1"/>
    <xf numFmtId="0" fontId="7" fillId="4" borderId="2" xfId="0" applyFont="1" applyFill="1" applyBorder="1" applyAlignment="1">
      <alignment vertical="center" wrapText="1"/>
    </xf>
    <xf numFmtId="0" fontId="8" fillId="4" borderId="2" xfId="0" applyFont="1" applyFill="1" applyBorder="1" applyAlignment="1">
      <alignment vertical="center" wrapText="1"/>
    </xf>
    <xf numFmtId="0" fontId="7" fillId="4" borderId="3" xfId="0" applyFont="1" applyFill="1" applyBorder="1" applyAlignment="1">
      <alignment vertical="center" wrapText="1"/>
    </xf>
    <xf numFmtId="0" fontId="8" fillId="4" borderId="3" xfId="0" applyFont="1" applyFill="1" applyBorder="1" applyAlignment="1">
      <alignment vertical="center" wrapText="1"/>
    </xf>
    <xf numFmtId="0" fontId="0" fillId="5" borderId="0" xfId="0" applyFill="1"/>
    <xf numFmtId="0" fontId="6"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5" fillId="6" borderId="1" xfId="0" applyFont="1" applyFill="1" applyBorder="1" applyAlignment="1">
      <alignment wrapText="1"/>
    </xf>
    <xf numFmtId="0" fontId="0" fillId="11" borderId="1" xfId="0" applyFill="1" applyBorder="1"/>
    <xf numFmtId="0" fontId="9" fillId="7" borderId="0" xfId="0" applyFont="1" applyFill="1" applyAlignment="1">
      <alignment wrapText="1"/>
    </xf>
    <xf numFmtId="0" fontId="9" fillId="7" borderId="0" xfId="0" applyFont="1" applyFill="1" applyAlignment="1">
      <alignment vertical="top" wrapText="1"/>
    </xf>
    <xf numFmtId="44" fontId="0" fillId="8" borderId="0" xfId="0" applyNumberFormat="1" applyFill="1" applyBorder="1"/>
    <xf numFmtId="0" fontId="0" fillId="0" borderId="0" xfId="0"/>
    <xf numFmtId="0" fontId="3" fillId="0" borderId="0" xfId="0" applyFont="1"/>
    <xf numFmtId="0" fontId="6" fillId="0" borderId="0" xfId="0" applyFont="1"/>
    <xf numFmtId="0" fontId="4" fillId="0" borderId="0" xfId="0" applyFont="1"/>
    <xf numFmtId="164" fontId="0" fillId="0" borderId="0" xfId="0" applyNumberFormat="1"/>
    <xf numFmtId="0" fontId="6" fillId="0" borderId="1" xfId="0" applyFont="1" applyBorder="1"/>
    <xf numFmtId="0" fontId="0" fillId="0" borderId="1" xfId="0" applyBorder="1"/>
    <xf numFmtId="0" fontId="0" fillId="9" borderId="0" xfId="0" applyFill="1"/>
    <xf numFmtId="0" fontId="3" fillId="9" borderId="0" xfId="0" applyFont="1" applyFill="1"/>
    <xf numFmtId="164" fontId="3"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0" fillId="9" borderId="0" xfId="0" applyFont="1" applyFill="1"/>
    <xf numFmtId="0" fontId="11" fillId="9" borderId="0" xfId="0" applyFont="1" applyFill="1"/>
    <xf numFmtId="164" fontId="11"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6"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6"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2"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6" fillId="19" borderId="1" xfId="0" applyFont="1" applyFill="1" applyBorder="1" applyAlignment="1">
      <alignment wrapText="1"/>
    </xf>
    <xf numFmtId="0" fontId="0" fillId="19" borderId="0" xfId="0" applyFill="1" applyBorder="1"/>
    <xf numFmtId="0" fontId="13" fillId="19" borderId="0" xfId="0" applyFont="1" applyFill="1" applyBorder="1"/>
    <xf numFmtId="0" fontId="5" fillId="6" borderId="5" xfId="0" applyFont="1" applyFill="1" applyBorder="1" applyAlignment="1">
      <alignment wrapText="1"/>
    </xf>
    <xf numFmtId="0" fontId="13" fillId="19" borderId="1" xfId="0" applyFont="1" applyFill="1" applyBorder="1"/>
    <xf numFmtId="0" fontId="0" fillId="21" borderId="0" xfId="0" applyFill="1"/>
    <xf numFmtId="0" fontId="6"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6"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6"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6"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6" fillId="3" borderId="0" xfId="0" applyFont="1" applyFill="1" applyAlignment="1">
      <alignment wrapText="1"/>
    </xf>
    <xf numFmtId="0" fontId="0" fillId="0" borderId="1" xfId="0" applyBorder="1"/>
    <xf numFmtId="0" fontId="6"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5"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6"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6"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2"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6" fillId="19" borderId="1" xfId="0" applyFont="1" applyFill="1" applyBorder="1" applyAlignment="1">
      <alignment wrapText="1"/>
    </xf>
    <xf numFmtId="0" fontId="5" fillId="6" borderId="5" xfId="0" applyFont="1" applyFill="1" applyBorder="1" applyAlignment="1">
      <alignment wrapText="1"/>
    </xf>
    <xf numFmtId="0" fontId="13" fillId="19" borderId="1" xfId="0" applyFont="1" applyFill="1" applyBorder="1"/>
    <xf numFmtId="0" fontId="0" fillId="21" borderId="0" xfId="0" applyFill="1"/>
    <xf numFmtId="0" fontId="6" fillId="21" borderId="0" xfId="0" applyFont="1" applyFill="1" applyAlignment="1">
      <alignment wrapText="1"/>
    </xf>
    <xf numFmtId="0" fontId="0" fillId="6" borderId="1" xfId="0" applyFill="1" applyBorder="1" applyAlignment="1">
      <alignment horizontal="center"/>
    </xf>
    <xf numFmtId="0" fontId="6"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6" fillId="21" borderId="1" xfId="0" applyFont="1" applyFill="1" applyBorder="1" applyAlignment="1">
      <alignment wrapText="1"/>
    </xf>
    <xf numFmtId="164" fontId="12" fillId="0" borderId="6" xfId="0" applyNumberFormat="1" applyFont="1" applyBorder="1"/>
    <xf numFmtId="44" fontId="0" fillId="13" borderId="4" xfId="0" applyNumberFormat="1" applyFill="1" applyBorder="1"/>
    <xf numFmtId="0" fontId="6"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6" fillId="19" borderId="14" xfId="0" applyNumberFormat="1" applyFont="1" applyFill="1" applyBorder="1"/>
    <xf numFmtId="44" fontId="16"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7" fillId="17" borderId="0" xfId="0" applyFont="1" applyFill="1"/>
    <xf numFmtId="0" fontId="18" fillId="13" borderId="0" xfId="0" applyFont="1" applyFill="1"/>
    <xf numFmtId="44" fontId="18" fillId="13" borderId="11" xfId="0" applyNumberFormat="1" applyFont="1" applyFill="1" applyBorder="1"/>
    <xf numFmtId="44" fontId="18" fillId="13" borderId="13" xfId="0" applyNumberFormat="1" applyFont="1" applyFill="1" applyBorder="1"/>
    <xf numFmtId="0" fontId="18" fillId="13" borderId="9" xfId="0" applyFont="1" applyFill="1" applyBorder="1"/>
    <xf numFmtId="0" fontId="18" fillId="13" borderId="15" xfId="0" applyFont="1" applyFill="1" applyBorder="1"/>
    <xf numFmtId="0" fontId="18" fillId="13" borderId="11" xfId="0" applyFont="1" applyFill="1" applyBorder="1"/>
    <xf numFmtId="0" fontId="18" fillId="13" borderId="1" xfId="0" applyFont="1" applyFill="1" applyBorder="1"/>
    <xf numFmtId="0" fontId="17" fillId="0" borderId="0" xfId="0" applyFont="1"/>
    <xf numFmtId="0" fontId="19" fillId="0" borderId="1" xfId="0" applyFont="1" applyBorder="1"/>
    <xf numFmtId="164" fontId="19" fillId="0" borderId="1" xfId="0" applyNumberFormat="1" applyFont="1" applyBorder="1"/>
    <xf numFmtId="0" fontId="19" fillId="3" borderId="0" xfId="0" applyFont="1" applyFill="1" applyAlignment="1">
      <alignment wrapText="1"/>
    </xf>
    <xf numFmtId="0" fontId="17" fillId="8" borderId="0" xfId="0" applyFont="1" applyFill="1"/>
    <xf numFmtId="0" fontId="17" fillId="0" borderId="0" xfId="0" applyFont="1" applyAlignment="1">
      <alignment wrapText="1"/>
    </xf>
    <xf numFmtId="0" fontId="17" fillId="21" borderId="0" xfId="0" applyFont="1" applyFill="1"/>
    <xf numFmtId="0" fontId="17" fillId="12" borderId="0" xfId="0" applyFont="1" applyFill="1"/>
    <xf numFmtId="0" fontId="17" fillId="2" borderId="0" xfId="0" applyFont="1" applyFill="1"/>
    <xf numFmtId="0" fontId="17" fillId="0" borderId="1" xfId="0" applyFont="1" applyBorder="1" applyAlignment="1">
      <alignment wrapText="1"/>
    </xf>
    <xf numFmtId="0" fontId="19" fillId="3" borderId="1" xfId="0" applyFont="1" applyFill="1" applyBorder="1" applyAlignment="1">
      <alignment wrapText="1"/>
    </xf>
    <xf numFmtId="0" fontId="17" fillId="0" borderId="1" xfId="0" applyFont="1" applyBorder="1"/>
    <xf numFmtId="0" fontId="17" fillId="8" borderId="1" xfId="0" applyFont="1" applyFill="1" applyBorder="1"/>
    <xf numFmtId="0" fontId="20" fillId="0" borderId="1" xfId="0" applyFont="1" applyBorder="1"/>
    <xf numFmtId="0" fontId="14" fillId="3" borderId="1" xfId="0" applyFont="1" applyFill="1" applyBorder="1" applyAlignment="1">
      <alignment wrapText="1"/>
    </xf>
    <xf numFmtId="0" fontId="20" fillId="8" borderId="1" xfId="0" applyFont="1" applyFill="1" applyBorder="1"/>
    <xf numFmtId="0" fontId="20" fillId="0" borderId="0" xfId="0" applyFont="1"/>
    <xf numFmtId="0" fontId="14" fillId="0" borderId="1" xfId="0" applyFont="1" applyBorder="1"/>
    <xf numFmtId="10" fontId="14" fillId="0" borderId="1" xfId="0" applyNumberFormat="1" applyFont="1" applyBorder="1"/>
    <xf numFmtId="0" fontId="14" fillId="3" borderId="0" xfId="0" applyFont="1" applyFill="1" applyAlignment="1">
      <alignment wrapText="1"/>
    </xf>
    <xf numFmtId="0" fontId="20" fillId="8" borderId="0" xfId="0" applyFont="1" applyFill="1"/>
    <xf numFmtId="164" fontId="12" fillId="0" borderId="0" xfId="0" applyNumberFormat="1" applyFont="1"/>
    <xf numFmtId="44" fontId="19"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7" fillId="13" borderId="1" xfId="0" applyFont="1" applyFill="1" applyBorder="1"/>
    <xf numFmtId="0" fontId="17" fillId="13" borderId="1" xfId="0" applyFont="1" applyFill="1" applyBorder="1" applyAlignment="1">
      <alignment wrapText="1"/>
    </xf>
    <xf numFmtId="44" fontId="17" fillId="13" borderId="1" xfId="0" applyNumberFormat="1" applyFont="1" applyFill="1" applyBorder="1"/>
    <xf numFmtId="164" fontId="12" fillId="13" borderId="1" xfId="0" applyNumberFormat="1" applyFont="1" applyFill="1" applyBorder="1"/>
    <xf numFmtId="0" fontId="17" fillId="0" borderId="8" xfId="0" applyFont="1" applyBorder="1" applyAlignment="1">
      <alignment wrapText="1"/>
    </xf>
    <xf numFmtId="0" fontId="0" fillId="0" borderId="5" xfId="0" applyBorder="1"/>
    <xf numFmtId="0" fontId="14" fillId="3" borderId="5" xfId="0" applyFont="1" applyFill="1" applyBorder="1" applyAlignment="1">
      <alignment wrapText="1"/>
    </xf>
    <xf numFmtId="0" fontId="17" fillId="7" borderId="1" xfId="0" applyFont="1" applyFill="1" applyBorder="1" applyAlignment="1">
      <alignment wrapText="1"/>
    </xf>
    <xf numFmtId="0" fontId="20" fillId="0" borderId="17" xfId="0" applyFont="1" applyBorder="1"/>
    <xf numFmtId="0" fontId="20" fillId="0" borderId="6" xfId="0" applyFont="1" applyBorder="1"/>
    <xf numFmtId="0" fontId="20" fillId="17" borderId="7" xfId="0" applyFont="1" applyFill="1" applyBorder="1"/>
    <xf numFmtId="0" fontId="17" fillId="0" borderId="6" xfId="0" applyFont="1" applyBorder="1" applyAlignment="1">
      <alignment wrapText="1"/>
    </xf>
    <xf numFmtId="44" fontId="20" fillId="13" borderId="17" xfId="0" applyNumberFormat="1" applyFont="1" applyFill="1" applyBorder="1"/>
    <xf numFmtId="44" fontId="0" fillId="19" borderId="6" xfId="0" applyNumberFormat="1" applyFill="1" applyBorder="1"/>
    <xf numFmtId="44" fontId="20" fillId="13" borderId="18" xfId="0" applyNumberFormat="1" applyFont="1" applyFill="1" applyBorder="1"/>
    <xf numFmtId="44" fontId="20" fillId="13" borderId="19" xfId="0" applyNumberFormat="1" applyFont="1" applyFill="1" applyBorder="1"/>
    <xf numFmtId="44" fontId="0" fillId="21" borderId="6" xfId="0" applyNumberFormat="1" applyFill="1" applyBorder="1"/>
    <xf numFmtId="44" fontId="20" fillId="13" borderId="20" xfId="0" applyNumberFormat="1" applyFont="1" applyFill="1" applyBorder="1"/>
    <xf numFmtId="0" fontId="0" fillId="0" borderId="5" xfId="0" applyBorder="1" applyAlignment="1">
      <alignment wrapText="1"/>
    </xf>
    <xf numFmtId="0" fontId="6" fillId="3" borderId="5" xfId="0" applyFont="1" applyFill="1" applyBorder="1" applyAlignment="1">
      <alignment wrapText="1"/>
    </xf>
    <xf numFmtId="0" fontId="17" fillId="17" borderId="1" xfId="0" applyFont="1" applyFill="1" applyBorder="1"/>
    <xf numFmtId="0" fontId="0" fillId="17" borderId="1" xfId="0" applyFill="1" applyBorder="1"/>
    <xf numFmtId="164" fontId="3" fillId="0" borderId="1" xfId="0" applyNumberFormat="1" applyFont="1" applyBorder="1"/>
    <xf numFmtId="0" fontId="0" fillId="13" borderId="1" xfId="0" applyFill="1" applyBorder="1"/>
    <xf numFmtId="0" fontId="17" fillId="0" borderId="1" xfId="0" applyFont="1" applyBorder="1" applyAlignment="1">
      <alignment horizontal="center" vertical="center"/>
    </xf>
    <xf numFmtId="0" fontId="17" fillId="17" borderId="1" xfId="0" applyFont="1" applyFill="1" applyBorder="1" applyAlignment="1">
      <alignment horizontal="center" vertical="center"/>
    </xf>
    <xf numFmtId="0" fontId="17" fillId="0" borderId="1" xfId="0" applyFont="1" applyBorder="1" applyAlignment="1">
      <alignment horizontal="center" vertical="center" wrapText="1"/>
    </xf>
    <xf numFmtId="0" fontId="15" fillId="22" borderId="1" xfId="0" applyFont="1" applyFill="1" applyBorder="1" applyAlignment="1">
      <alignment horizontal="center" wrapText="1"/>
    </xf>
    <xf numFmtId="0" fontId="22" fillId="0" borderId="1" xfId="0" applyFont="1" applyBorder="1" applyAlignment="1">
      <alignment horizontal="center" vertical="center"/>
    </xf>
    <xf numFmtId="0" fontId="22" fillId="0" borderId="0" xfId="0" applyFont="1" applyAlignment="1">
      <alignment horizontal="center" vertical="center"/>
    </xf>
    <xf numFmtId="0" fontId="22" fillId="8" borderId="0" xfId="0" applyFont="1" applyFill="1" applyAlignment="1">
      <alignment horizontal="center" vertical="center"/>
    </xf>
    <xf numFmtId="0" fontId="0" fillId="24" borderId="0" xfId="0" applyFill="1"/>
    <xf numFmtId="0" fontId="17" fillId="24" borderId="0" xfId="0" applyFont="1" applyFill="1"/>
    <xf numFmtId="0" fontId="6" fillId="24" borderId="0" xfId="0" applyFont="1" applyFill="1" applyAlignment="1">
      <alignment wrapText="1"/>
    </xf>
    <xf numFmtId="0" fontId="9" fillId="24" borderId="0" xfId="0" applyFont="1" applyFill="1"/>
    <xf numFmtId="0" fontId="15" fillId="22"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5" fillId="24" borderId="0" xfId="0" applyFont="1" applyFill="1" applyAlignment="1">
      <alignment horizontal="center" vertical="center"/>
    </xf>
    <xf numFmtId="0" fontId="15" fillId="22" borderId="1" xfId="0" quotePrefix="1" applyFont="1" applyFill="1" applyBorder="1" applyAlignment="1">
      <alignment horizontal="center" vertical="center" wrapText="1"/>
    </xf>
    <xf numFmtId="0" fontId="15" fillId="13" borderId="1" xfId="0" quotePrefix="1" applyFont="1" applyFill="1" applyBorder="1" applyAlignment="1">
      <alignment horizontal="center" vertical="center"/>
    </xf>
    <xf numFmtId="0" fontId="15" fillId="17" borderId="1" xfId="0" quotePrefix="1" applyFont="1" applyFill="1" applyBorder="1" applyAlignment="1">
      <alignment horizontal="center" vertical="center"/>
    </xf>
    <xf numFmtId="22" fontId="23"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5" fillId="22" borderId="1" xfId="1" applyFont="1" applyFill="1" applyBorder="1" applyAlignment="1">
      <alignment horizontal="center" wrapText="1"/>
    </xf>
    <xf numFmtId="42" fontId="6" fillId="3" borderId="0" xfId="1" applyFont="1" applyFill="1" applyAlignment="1">
      <alignment wrapText="1"/>
    </xf>
    <xf numFmtId="42" fontId="0" fillId="8" borderId="0" xfId="1" applyFont="1" applyFill="1"/>
    <xf numFmtId="42" fontId="17" fillId="13" borderId="1" xfId="1" applyFont="1" applyFill="1" applyBorder="1"/>
    <xf numFmtId="0" fontId="0" fillId="0" borderId="0" xfId="0" applyAlignment="1">
      <alignment wrapText="1"/>
    </xf>
    <xf numFmtId="0" fontId="0" fillId="8" borderId="0" xfId="0" applyFill="1" applyAlignment="1">
      <alignment wrapText="1"/>
    </xf>
    <xf numFmtId="44" fontId="17" fillId="13" borderId="1" xfId="0" applyNumberFormat="1" applyFont="1" applyFill="1" applyBorder="1" applyAlignment="1">
      <alignment wrapText="1"/>
    </xf>
    <xf numFmtId="0" fontId="14" fillId="3" borderId="1" xfId="0" applyFont="1" applyFill="1" applyBorder="1" applyAlignment="1">
      <alignment horizontal="center" vertical="center" wrapText="1"/>
    </xf>
    <xf numFmtId="0" fontId="25" fillId="25" borderId="21" xfId="2"/>
    <xf numFmtId="10" fontId="25" fillId="25" borderId="21" xfId="2" applyNumberFormat="1"/>
    <xf numFmtId="0" fontId="25" fillId="25" borderId="21" xfId="2" applyAlignment="1">
      <alignment wrapText="1"/>
    </xf>
    <xf numFmtId="0" fontId="25" fillId="25" borderId="21" xfId="2" applyAlignment="1">
      <alignment horizontal="center" wrapText="1"/>
    </xf>
    <xf numFmtId="44" fontId="25" fillId="25" borderId="21" xfId="2" applyNumberFormat="1"/>
    <xf numFmtId="42" fontId="25" fillId="25" borderId="21" xfId="2" applyNumberFormat="1"/>
    <xf numFmtId="42" fontId="0" fillId="0" borderId="0" xfId="0" applyNumberFormat="1"/>
    <xf numFmtId="0" fontId="15" fillId="3" borderId="1" xfId="0" applyFont="1" applyFill="1" applyBorder="1" applyAlignment="1">
      <alignment horizontal="center" vertical="center" wrapText="1"/>
    </xf>
    <xf numFmtId="0" fontId="15"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3"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7" fillId="26" borderId="21" xfId="5" applyBorder="1"/>
    <xf numFmtId="0" fontId="25" fillId="25" borderId="21" xfId="2" applyAlignment="1">
      <alignment horizontal="right"/>
    </xf>
    <xf numFmtId="0" fontId="25" fillId="25" borderId="21" xfId="2" applyAlignment="1">
      <alignment horizontal="center"/>
    </xf>
    <xf numFmtId="0" fontId="30" fillId="25" borderId="22" xfId="7" applyFont="1"/>
    <xf numFmtId="0" fontId="28" fillId="27" borderId="21" xfId="6"/>
    <xf numFmtId="44" fontId="29" fillId="25" borderId="22" xfId="4" applyFont="1" applyFill="1" applyBorder="1"/>
    <xf numFmtId="0" fontId="29" fillId="25" borderId="22" xfId="7" applyAlignment="1">
      <alignment horizontal="right"/>
    </xf>
    <xf numFmtId="0" fontId="30"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1"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3" fillId="0" borderId="28" xfId="0" applyFont="1" applyBorder="1"/>
    <xf numFmtId="0" fontId="3" fillId="0" borderId="18" xfId="0" applyFont="1" applyBorder="1"/>
    <xf numFmtId="0" fontId="3" fillId="0" borderId="29" xfId="0" applyFont="1" applyBorder="1"/>
    <xf numFmtId="0" fontId="0" fillId="36" borderId="0" xfId="0" applyFont="1" applyFill="1"/>
    <xf numFmtId="0" fontId="0" fillId="0" borderId="0" xfId="0" applyFont="1"/>
    <xf numFmtId="0" fontId="33" fillId="0" borderId="0" xfId="10"/>
    <xf numFmtId="0" fontId="33" fillId="0" borderId="0" xfId="10" applyFill="1" applyBorder="1"/>
    <xf numFmtId="0" fontId="32" fillId="32" borderId="0" xfId="9"/>
    <xf numFmtId="0" fontId="0" fillId="37" borderId="0" xfId="0" applyFont="1" applyFill="1"/>
    <xf numFmtId="43" fontId="0" fillId="0" borderId="0" xfId="8" applyFont="1"/>
    <xf numFmtId="0" fontId="1" fillId="33" borderId="0" xfId="11" applyAlignment="1">
      <alignment horizontal="right"/>
    </xf>
    <xf numFmtId="44" fontId="1" fillId="33" borderId="0" xfId="11" applyNumberFormat="1"/>
    <xf numFmtId="0" fontId="1" fillId="33" borderId="0" xfId="11"/>
    <xf numFmtId="170" fontId="1" fillId="33" borderId="0" xfId="11" applyNumberFormat="1"/>
    <xf numFmtId="44" fontId="1" fillId="34" borderId="0" xfId="12" applyNumberFormat="1"/>
    <xf numFmtId="0" fontId="1" fillId="35" borderId="0" xfId="13"/>
    <xf numFmtId="0" fontId="30" fillId="25" borderId="30" xfId="7" applyFont="1" applyBorder="1" applyAlignment="1">
      <alignment horizontal="right"/>
    </xf>
    <xf numFmtId="170" fontId="25" fillId="25" borderId="21" xfId="2" applyNumberFormat="1"/>
    <xf numFmtId="0" fontId="30" fillId="25" borderId="31" xfId="7" applyFont="1" applyBorder="1" applyAlignment="1">
      <alignment horizontal="right"/>
    </xf>
    <xf numFmtId="0" fontId="32" fillId="32" borderId="32" xfId="9" applyBorder="1" applyAlignment="1">
      <alignment horizontal="center" vertical="center"/>
    </xf>
    <xf numFmtId="0" fontId="32" fillId="32" borderId="33" xfId="9" applyBorder="1" applyAlignment="1">
      <alignment horizontal="center" vertical="center"/>
    </xf>
    <xf numFmtId="0" fontId="32" fillId="32" borderId="34" xfId="9" applyBorder="1" applyAlignment="1">
      <alignment horizontal="center" vertical="center"/>
    </xf>
    <xf numFmtId="43" fontId="29" fillId="25" borderId="22" xfId="8" applyFont="1" applyFill="1" applyBorder="1"/>
    <xf numFmtId="43" fontId="1" fillId="34" borderId="0" xfId="8" applyFont="1" applyFill="1"/>
    <xf numFmtId="44" fontId="29" fillId="25" borderId="22" xfId="7" applyNumberFormat="1" applyAlignment="1">
      <alignment horizontal="right"/>
    </xf>
    <xf numFmtId="42" fontId="30" fillId="25" borderId="22" xfId="7" applyNumberFormat="1" applyFont="1" applyAlignment="1">
      <alignment horizontal="right"/>
    </xf>
    <xf numFmtId="43" fontId="30" fillId="25" borderId="22" xfId="8" applyFont="1" applyFill="1" applyBorder="1" applyAlignment="1">
      <alignment horizontal="right"/>
    </xf>
    <xf numFmtId="0" fontId="30" fillId="25" borderId="30" xfId="7" applyFont="1" applyBorder="1" applyAlignment="1">
      <alignment horizontal="center" vertical="center"/>
    </xf>
    <xf numFmtId="43" fontId="30" fillId="25" borderId="22" xfId="7" applyNumberFormat="1" applyFont="1" applyAlignment="1">
      <alignment horizontal="center" vertical="center"/>
    </xf>
    <xf numFmtId="44" fontId="30" fillId="25" borderId="30" xfId="7" applyNumberFormat="1" applyFont="1" applyBorder="1" applyAlignment="1">
      <alignment horizontal="center" vertical="center"/>
    </xf>
    <xf numFmtId="0" fontId="0" fillId="6" borderId="0" xfId="0" applyFill="1"/>
    <xf numFmtId="0" fontId="25" fillId="25" borderId="35" xfId="2" applyBorder="1"/>
    <xf numFmtId="0" fontId="0" fillId="0" borderId="23" xfId="0" applyBorder="1"/>
    <xf numFmtId="0" fontId="0" fillId="0" borderId="25" xfId="0" applyBorder="1"/>
    <xf numFmtId="0" fontId="25" fillId="25" borderId="36" xfId="2" applyBorder="1"/>
    <xf numFmtId="0" fontId="25"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1" fillId="33" borderId="24" xfId="11" applyBorder="1"/>
    <xf numFmtId="0" fontId="1" fillId="33" borderId="27" xfId="11" applyBorder="1"/>
    <xf numFmtId="0" fontId="1" fillId="35" borderId="24" xfId="13" applyBorder="1"/>
    <xf numFmtId="0" fontId="1" fillId="35" borderId="27" xfId="13" applyBorder="1"/>
    <xf numFmtId="0" fontId="1" fillId="34" borderId="24" xfId="12" applyBorder="1"/>
    <xf numFmtId="0" fontId="1" fillId="34" borderId="27" xfId="12" applyBorder="1"/>
    <xf numFmtId="0" fontId="25" fillId="25" borderId="38" xfId="2" applyBorder="1"/>
    <xf numFmtId="168" fontId="25" fillId="25" borderId="39" xfId="2" applyNumberFormat="1" applyBorder="1"/>
    <xf numFmtId="164" fontId="25"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1" fillId="33" borderId="42" xfId="11" applyBorder="1"/>
    <xf numFmtId="0" fontId="1" fillId="34" borderId="42" xfId="12" applyBorder="1"/>
    <xf numFmtId="0" fontId="1" fillId="35" borderId="42" xfId="13" applyBorder="1"/>
    <xf numFmtId="164" fontId="0" fillId="0" borderId="42" xfId="0" applyNumberFormat="1" applyBorder="1"/>
    <xf numFmtId="164" fontId="0" fillId="0" borderId="27" xfId="0" applyNumberFormat="1" applyBorder="1"/>
    <xf numFmtId="0" fontId="25" fillId="25" borderId="43" xfId="2" applyBorder="1"/>
    <xf numFmtId="42" fontId="25"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5"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5"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6"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1" fillId="33" borderId="40" xfId="3" applyFont="1" applyFill="1" applyBorder="1"/>
    <xf numFmtId="9" fontId="1" fillId="33" borderId="23" xfId="3" applyFont="1" applyFill="1" applyBorder="1"/>
    <xf numFmtId="9" fontId="1" fillId="33" borderId="25" xfId="3" applyFont="1" applyFill="1" applyBorder="1"/>
    <xf numFmtId="9" fontId="1" fillId="34" borderId="40" xfId="3" applyFont="1" applyFill="1" applyBorder="1"/>
    <xf numFmtId="9" fontId="1" fillId="34" borderId="23" xfId="3" applyFont="1" applyFill="1" applyBorder="1"/>
    <xf numFmtId="9" fontId="1" fillId="34" borderId="25" xfId="3" applyFont="1" applyFill="1" applyBorder="1"/>
    <xf numFmtId="9" fontId="1" fillId="35" borderId="40" xfId="3" applyFont="1" applyFill="1" applyBorder="1"/>
    <xf numFmtId="9" fontId="1" fillId="35" borderId="23" xfId="3" applyFont="1" applyFill="1" applyBorder="1"/>
    <xf numFmtId="9" fontId="1" fillId="35" borderId="25" xfId="3" applyFont="1" applyFill="1" applyBorder="1"/>
    <xf numFmtId="44" fontId="0" fillId="0" borderId="27" xfId="4" applyFont="1" applyBorder="1"/>
    <xf numFmtId="44" fontId="14" fillId="3" borderId="1" xfId="4" applyFont="1" applyFill="1" applyBorder="1" applyAlignment="1">
      <alignment horizontal="center" vertical="center" wrapText="1"/>
    </xf>
    <xf numFmtId="44" fontId="6" fillId="7" borderId="0" xfId="0" applyNumberFormat="1" applyFont="1" applyFill="1" applyAlignment="1">
      <alignment wrapText="1"/>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6" fillId="3" borderId="1" xfId="0" applyFont="1" applyFill="1" applyBorder="1" applyAlignment="1">
      <alignment horizontal="center" wrapText="1"/>
    </xf>
    <xf numFmtId="0" fontId="6"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5" fillId="0" borderId="1" xfId="0" applyFont="1" applyBorder="1" applyAlignment="1">
      <alignment horizontal="center"/>
    </xf>
    <xf numFmtId="0" fontId="14" fillId="0" borderId="1" xfId="0" applyFont="1" applyBorder="1" applyAlignment="1">
      <alignment horizontal="center"/>
    </xf>
    <xf numFmtId="14" fontId="21" fillId="0" borderId="1" xfId="0" applyNumberFormat="1" applyFont="1" applyBorder="1" applyAlignment="1">
      <alignment horizontal="center"/>
    </xf>
    <xf numFmtId="0" fontId="21" fillId="0" borderId="1" xfId="0" applyFont="1" applyBorder="1" applyAlignment="1">
      <alignment horizontal="center" vertical="center"/>
    </xf>
    <xf numFmtId="0" fontId="17" fillId="0" borderId="0" xfId="0" applyFont="1" applyAlignment="1">
      <alignment horizontal="center"/>
    </xf>
    <xf numFmtId="0" fontId="15" fillId="0" borderId="1" xfId="0" applyFont="1" applyBorder="1" applyAlignment="1">
      <alignment horizontal="center" vertical="center"/>
    </xf>
    <xf numFmtId="0" fontId="21" fillId="0" borderId="1" xfId="0" applyFont="1" applyBorder="1" applyAlignment="1">
      <alignment horizontal="center"/>
    </xf>
    <xf numFmtId="0" fontId="0" fillId="0" borderId="0" xfId="0" applyAlignment="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0" fillId="38" borderId="53" xfId="14" applyFont="1" applyBorder="1" applyAlignment="1">
      <alignment horizontal="left" vertical="top" wrapText="1"/>
    </xf>
    <xf numFmtId="0" fontId="0" fillId="38" borderId="54" xfId="14" applyFont="1" applyBorder="1" applyAlignment="1">
      <alignment horizontal="left" vertical="top" wrapText="1"/>
    </xf>
    <xf numFmtId="0" fontId="0" fillId="38" borderId="55" xfId="14" applyFont="1" applyBorder="1" applyAlignment="1">
      <alignment horizontal="left" vertical="top" wrapText="1"/>
    </xf>
  </cellXfs>
  <cellStyles count="15">
    <cellStyle name="20% - Accent1" xfId="11" builtinId="30"/>
    <cellStyle name="20% - Accent2" xfId="12" builtinId="34"/>
    <cellStyle name="20% - Accent3" xfId="13" builtinId="38"/>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Input" xfId="6" builtinId="20"/>
    <cellStyle name="Normal" xfId="0" builtinId="0"/>
    <cellStyle name="Note" xfId="14" builtinId="10"/>
    <cellStyle name="Output" xfId="7" builtinId="21"/>
    <cellStyle name="Percent" xfId="3" builtinId="5"/>
  </cellStyles>
  <dxfs count="434">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Summary'!$D$8:$D$14</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Summary'!$O$8:$O$14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298187</xdr:colOff>
      <xdr:row>16</xdr:row>
      <xdr:rowOff>118188</xdr:rowOff>
    </xdr:from>
    <xdr:to>
      <xdr:col>8</xdr:col>
      <xdr:colOff>351840</xdr:colOff>
      <xdr:row>34</xdr:row>
      <xdr:rowOff>142292</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470419</xdr:colOff>
      <xdr:row>16</xdr:row>
      <xdr:rowOff>109634</xdr:rowOff>
    </xdr:from>
    <xdr:to>
      <xdr:col>15</xdr:col>
      <xdr:colOff>580053</xdr:colOff>
      <xdr:row>34</xdr:row>
      <xdr:rowOff>133738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
  <sheetViews>
    <sheetView tabSelected="1" zoomScale="80" zoomScaleNormal="80" workbookViewId="0">
      <selection activeCell="H2" sqref="H2"/>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9.84375" style="114" customWidth="1"/>
    <col min="6" max="7" width="11.3828125" style="114" customWidth="1"/>
    <col min="8" max="13" width="10.3828125" style="114" customWidth="1"/>
    <col min="14" max="14" width="14.15234375" style="114" customWidth="1"/>
    <col min="15" max="15" width="12.3828125" style="114" customWidth="1"/>
    <col min="16" max="16384" width="9.3046875" style="114"/>
  </cols>
  <sheetData>
    <row r="1" spans="1:21" ht="17.600000000000001" thickBot="1" x14ac:dyDescent="0.75">
      <c r="A1" s="386" t="s">
        <v>723</v>
      </c>
      <c r="B1" s="400">
        <f>B13*(1+B4+B5)</f>
        <v>0</v>
      </c>
      <c r="D1" s="304" t="s">
        <v>790</v>
      </c>
      <c r="E1" s="114" t="s">
        <v>942</v>
      </c>
      <c r="G1" s="430"/>
      <c r="H1" s="430"/>
      <c r="I1" s="430"/>
      <c r="J1" s="430"/>
      <c r="K1" s="430"/>
      <c r="L1" s="430"/>
      <c r="M1" s="430"/>
      <c r="N1" s="430"/>
      <c r="O1" s="430"/>
      <c r="Q1" s="431" t="s">
        <v>941</v>
      </c>
      <c r="R1" s="432"/>
      <c r="S1" s="432"/>
      <c r="T1" s="432"/>
      <c r="U1" s="433"/>
    </row>
    <row r="2" spans="1:21" x14ac:dyDescent="0.4">
      <c r="A2" s="377" t="s">
        <v>747</v>
      </c>
      <c r="B2" s="401">
        <f>B13*B5</f>
        <v>0</v>
      </c>
      <c r="D2" s="304" t="s">
        <v>793</v>
      </c>
      <c r="E2" s="114" t="s">
        <v>791</v>
      </c>
      <c r="G2" s="430"/>
      <c r="H2" s="430"/>
      <c r="I2" s="430"/>
      <c r="J2" s="430"/>
      <c r="K2" s="430"/>
      <c r="L2" s="430"/>
      <c r="M2" s="430"/>
      <c r="N2" s="430"/>
      <c r="O2" s="430"/>
      <c r="Q2" s="434"/>
      <c r="R2" s="435"/>
      <c r="S2" s="435"/>
      <c r="T2" s="435"/>
      <c r="U2" s="436"/>
    </row>
    <row r="3" spans="1:21" x14ac:dyDescent="0.4">
      <c r="A3" s="355" t="s">
        <v>746</v>
      </c>
      <c r="B3" s="402">
        <f>B13*B4</f>
        <v>0</v>
      </c>
      <c r="G3" s="430"/>
      <c r="H3" s="430"/>
      <c r="I3" s="430"/>
      <c r="J3" s="430"/>
      <c r="K3" s="430"/>
      <c r="L3" s="430"/>
      <c r="M3" s="430"/>
      <c r="N3" s="430"/>
      <c r="O3" s="430"/>
      <c r="Q3" s="437"/>
      <c r="R3" s="438"/>
      <c r="S3" s="438"/>
      <c r="T3" s="438"/>
      <c r="U3" s="439"/>
    </row>
    <row r="4" spans="1:21" x14ac:dyDescent="0.4">
      <c r="A4" s="355" t="s">
        <v>724</v>
      </c>
      <c r="B4" s="403">
        <v>0.25</v>
      </c>
      <c r="G4" s="430"/>
      <c r="H4" s="430"/>
      <c r="I4" s="430"/>
      <c r="J4" s="430"/>
      <c r="K4" s="430"/>
      <c r="L4" s="430"/>
      <c r="M4" s="430"/>
      <c r="N4" s="430"/>
      <c r="O4" s="430"/>
      <c r="Q4" s="437"/>
      <c r="R4" s="438"/>
      <c r="S4" s="438"/>
      <c r="T4" s="438"/>
      <c r="U4" s="439"/>
    </row>
    <row r="5" spans="1:21" ht="15" thickBot="1" x14ac:dyDescent="0.45">
      <c r="A5" s="356" t="s">
        <v>725</v>
      </c>
      <c r="B5" s="404">
        <v>0.03</v>
      </c>
      <c r="G5" s="430"/>
      <c r="H5" s="430"/>
      <c r="I5" s="430"/>
      <c r="J5" s="430"/>
      <c r="K5" s="430"/>
      <c r="L5" s="430"/>
      <c r="M5" s="430"/>
      <c r="N5" s="430"/>
      <c r="O5" s="430"/>
      <c r="Q5" s="437"/>
      <c r="R5" s="438"/>
      <c r="S5" s="438"/>
      <c r="T5" s="438"/>
      <c r="U5" s="439"/>
    </row>
    <row r="6" spans="1:21" ht="15" thickBot="1" x14ac:dyDescent="0.45">
      <c r="B6" s="295"/>
      <c r="Q6" s="437"/>
      <c r="R6" s="438"/>
      <c r="S6" s="438"/>
      <c r="T6" s="438"/>
      <c r="U6" s="439"/>
    </row>
    <row r="7" spans="1:21" ht="15" thickBot="1" x14ac:dyDescent="0.45">
      <c r="A7" s="386" t="s">
        <v>726</v>
      </c>
      <c r="B7" s="396"/>
      <c r="D7" s="357" t="s">
        <v>727</v>
      </c>
      <c r="E7" s="374">
        <f>SUM(E8:E23)</f>
        <v>0</v>
      </c>
      <c r="F7" s="374" t="s">
        <v>728</v>
      </c>
      <c r="G7" s="358" t="s">
        <v>792</v>
      </c>
      <c r="H7" s="357" t="s">
        <v>925</v>
      </c>
      <c r="I7" s="358" t="s">
        <v>926</v>
      </c>
      <c r="J7" s="357" t="s">
        <v>927</v>
      </c>
      <c r="K7" s="358" t="s">
        <v>928</v>
      </c>
      <c r="L7" s="357" t="s">
        <v>929</v>
      </c>
      <c r="M7" s="358" t="s">
        <v>717</v>
      </c>
      <c r="N7" s="357" t="s">
        <v>930</v>
      </c>
      <c r="O7" s="358" t="s">
        <v>931</v>
      </c>
      <c r="Q7" s="437"/>
      <c r="R7" s="438"/>
      <c r="S7" s="438"/>
      <c r="T7" s="438"/>
      <c r="U7" s="439"/>
    </row>
    <row r="8" spans="1:21" x14ac:dyDescent="0.4">
      <c r="A8" s="377" t="s">
        <v>717</v>
      </c>
      <c r="B8" s="397">
        <f>SUM(B14:B17)</f>
        <v>0</v>
      </c>
      <c r="D8" s="377" t="s">
        <v>729</v>
      </c>
      <c r="E8" s="378">
        <f>Takeoffs!AQ15/80+'Car Park'!I5</f>
        <v>0</v>
      </c>
      <c r="F8" s="379">
        <v>80</v>
      </c>
      <c r="G8" s="380" t="e">
        <f>E8/E7</f>
        <v>#DIV/0!</v>
      </c>
      <c r="H8" s="405"/>
      <c r="I8" s="381">
        <f>E8*H8</f>
        <v>0</v>
      </c>
      <c r="J8" s="408"/>
      <c r="K8" s="382">
        <f>J8*E8</f>
        <v>0</v>
      </c>
      <c r="L8" s="411"/>
      <c r="M8" s="383">
        <f>L8*E8</f>
        <v>0</v>
      </c>
      <c r="N8" s="378">
        <f>E8+I8+K8+M8</f>
        <v>0</v>
      </c>
      <c r="O8" s="384">
        <f>N8*F8</f>
        <v>0</v>
      </c>
      <c r="Q8" s="437"/>
      <c r="R8" s="438"/>
      <c r="S8" s="438"/>
      <c r="T8" s="438"/>
      <c r="U8" s="439"/>
    </row>
    <row r="9" spans="1:21" x14ac:dyDescent="0.4">
      <c r="A9" s="355" t="s">
        <v>718</v>
      </c>
      <c r="B9" s="398">
        <f>B18+B19+B21+B24</f>
        <v>0</v>
      </c>
      <c r="D9" s="355" t="s">
        <v>730</v>
      </c>
      <c r="E9" s="359">
        <f>$E$8*G9</f>
        <v>0</v>
      </c>
      <c r="F9" s="360">
        <v>100</v>
      </c>
      <c r="G9" s="361">
        <v>0.04</v>
      </c>
      <c r="H9" s="406"/>
      <c r="I9" s="368">
        <f t="shared" ref="I9:I14" si="0">E9*H9</f>
        <v>0</v>
      </c>
      <c r="J9" s="409"/>
      <c r="K9" s="372">
        <f t="shared" ref="K9:K14" si="1">J9*E9</f>
        <v>0</v>
      </c>
      <c r="L9" s="412"/>
      <c r="M9" s="370">
        <f t="shared" ref="M9:M14" si="2">L9*E9</f>
        <v>0</v>
      </c>
      <c r="N9" s="359">
        <f t="shared" ref="N9:N14" si="3">E9+I9+K9+M9</f>
        <v>0</v>
      </c>
      <c r="O9" s="367">
        <f t="shared" ref="O9:O14" si="4">N9*F9</f>
        <v>0</v>
      </c>
      <c r="Q9" s="437"/>
      <c r="R9" s="438"/>
      <c r="S9" s="438"/>
      <c r="T9" s="438"/>
      <c r="U9" s="439"/>
    </row>
    <row r="10" spans="1:21" x14ac:dyDescent="0.4">
      <c r="A10" s="355" t="s">
        <v>731</v>
      </c>
      <c r="B10" s="398">
        <f>SUM(B25:B29)</f>
        <v>0</v>
      </c>
      <c r="D10" s="355" t="s">
        <v>732</v>
      </c>
      <c r="E10" s="359">
        <f t="shared" ref="E10:E11" si="5">$E$8*G10</f>
        <v>0</v>
      </c>
      <c r="F10" s="360">
        <v>85</v>
      </c>
      <c r="G10" s="361">
        <v>0.12</v>
      </c>
      <c r="H10" s="406"/>
      <c r="I10" s="368">
        <f t="shared" si="0"/>
        <v>0</v>
      </c>
      <c r="J10" s="409"/>
      <c r="K10" s="372">
        <f t="shared" si="1"/>
        <v>0</v>
      </c>
      <c r="L10" s="412"/>
      <c r="M10" s="370">
        <f t="shared" si="2"/>
        <v>0</v>
      </c>
      <c r="N10" s="359">
        <f t="shared" si="3"/>
        <v>0</v>
      </c>
      <c r="O10" s="367">
        <f t="shared" si="4"/>
        <v>0</v>
      </c>
      <c r="Q10" s="437"/>
      <c r="R10" s="438"/>
      <c r="S10" s="438"/>
      <c r="T10" s="438"/>
      <c r="U10" s="439"/>
    </row>
    <row r="11" spans="1:21" ht="15" thickBot="1" x14ac:dyDescent="0.45">
      <c r="A11" s="356" t="s">
        <v>733</v>
      </c>
      <c r="B11" s="399">
        <f>B22+B20</f>
        <v>0</v>
      </c>
      <c r="D11" s="355" t="s">
        <v>734</v>
      </c>
      <c r="E11" s="359">
        <f t="shared" si="5"/>
        <v>0</v>
      </c>
      <c r="F11" s="360">
        <v>80</v>
      </c>
      <c r="G11" s="361">
        <v>0.12</v>
      </c>
      <c r="H11" s="406"/>
      <c r="I11" s="368">
        <f t="shared" si="0"/>
        <v>0</v>
      </c>
      <c r="J11" s="409"/>
      <c r="K11" s="372">
        <f t="shared" si="1"/>
        <v>0</v>
      </c>
      <c r="L11" s="412"/>
      <c r="M11" s="370">
        <f t="shared" si="2"/>
        <v>0</v>
      </c>
      <c r="N11" s="359">
        <f t="shared" si="3"/>
        <v>0</v>
      </c>
      <c r="O11" s="367">
        <f t="shared" si="4"/>
        <v>0</v>
      </c>
      <c r="Q11" s="437"/>
      <c r="R11" s="438"/>
      <c r="S11" s="438"/>
      <c r="T11" s="438"/>
      <c r="U11" s="439"/>
    </row>
    <row r="12" spans="1:21" x14ac:dyDescent="0.4">
      <c r="D12" s="355" t="s">
        <v>915</v>
      </c>
      <c r="E12" s="359">
        <f>'Car Park'!C25</f>
        <v>0</v>
      </c>
      <c r="F12" s="360">
        <f>'Car Park'!D25</f>
        <v>110</v>
      </c>
      <c r="G12" s="361" t="e">
        <f>E12/E7</f>
        <v>#DIV/0!</v>
      </c>
      <c r="H12" s="406"/>
      <c r="I12" s="368">
        <f t="shared" si="0"/>
        <v>0</v>
      </c>
      <c r="J12" s="409"/>
      <c r="K12" s="372">
        <f t="shared" si="1"/>
        <v>0</v>
      </c>
      <c r="L12" s="412"/>
      <c r="M12" s="370">
        <f t="shared" si="2"/>
        <v>0</v>
      </c>
      <c r="N12" s="359">
        <f t="shared" si="3"/>
        <v>0</v>
      </c>
      <c r="O12" s="367">
        <f t="shared" si="4"/>
        <v>0</v>
      </c>
      <c r="Q12" s="437"/>
      <c r="R12" s="438"/>
      <c r="S12" s="438"/>
      <c r="T12" s="438"/>
      <c r="U12" s="439"/>
    </row>
    <row r="13" spans="1:21" ht="15" thickBot="1" x14ac:dyDescent="0.45">
      <c r="A13" s="386" t="s">
        <v>735</v>
      </c>
      <c r="B13" s="387">
        <f>SUM(B14:B30)</f>
        <v>0</v>
      </c>
      <c r="D13" s="355" t="s">
        <v>908</v>
      </c>
      <c r="E13" s="359">
        <v>0</v>
      </c>
      <c r="F13" s="360">
        <v>0</v>
      </c>
      <c r="G13" s="361" t="e">
        <f>E13/E7</f>
        <v>#DIV/0!</v>
      </c>
      <c r="H13" s="406"/>
      <c r="I13" s="368">
        <f t="shared" si="0"/>
        <v>0</v>
      </c>
      <c r="J13" s="409"/>
      <c r="K13" s="372">
        <f t="shared" si="1"/>
        <v>0</v>
      </c>
      <c r="L13" s="412"/>
      <c r="M13" s="370">
        <f t="shared" si="2"/>
        <v>0</v>
      </c>
      <c r="N13" s="359">
        <f t="shared" si="3"/>
        <v>0</v>
      </c>
      <c r="O13" s="367">
        <f t="shared" si="4"/>
        <v>0</v>
      </c>
      <c r="Q13" s="437"/>
      <c r="R13" s="438"/>
      <c r="S13" s="438"/>
      <c r="T13" s="438"/>
      <c r="U13" s="439"/>
    </row>
    <row r="14" spans="1:21" ht="15" thickBot="1" x14ac:dyDescent="0.45">
      <c r="A14" s="377" t="s">
        <v>736</v>
      </c>
      <c r="B14" s="388">
        <f>E8*F8+B36+E12*F12</f>
        <v>0</v>
      </c>
      <c r="D14" s="356" t="s">
        <v>681</v>
      </c>
      <c r="E14" s="364">
        <v>0</v>
      </c>
      <c r="F14" s="365">
        <v>0</v>
      </c>
      <c r="G14" s="366" t="e">
        <f>E14/E7</f>
        <v>#DIV/0!</v>
      </c>
      <c r="H14" s="407"/>
      <c r="I14" s="369">
        <f t="shared" si="0"/>
        <v>0</v>
      </c>
      <c r="J14" s="410"/>
      <c r="K14" s="373">
        <f t="shared" si="1"/>
        <v>0</v>
      </c>
      <c r="L14" s="413"/>
      <c r="M14" s="371">
        <f t="shared" si="2"/>
        <v>0</v>
      </c>
      <c r="N14" s="364">
        <f t="shared" si="3"/>
        <v>0</v>
      </c>
      <c r="O14" s="385">
        <f t="shared" si="4"/>
        <v>0</v>
      </c>
      <c r="Q14" s="437"/>
      <c r="R14" s="438"/>
      <c r="S14" s="438"/>
      <c r="T14" s="438"/>
      <c r="U14" s="439"/>
    </row>
    <row r="15" spans="1:21" x14ac:dyDescent="0.4">
      <c r="A15" s="355" t="s">
        <v>737</v>
      </c>
      <c r="B15" s="389">
        <f>E9*F9</f>
        <v>0</v>
      </c>
      <c r="N15" s="375">
        <f>SUM(N8:N14)</f>
        <v>0</v>
      </c>
      <c r="O15" s="376">
        <f>SUM(O8:O14)</f>
        <v>0</v>
      </c>
      <c r="Q15" s="437"/>
      <c r="R15" s="438"/>
      <c r="S15" s="438"/>
      <c r="T15" s="438"/>
      <c r="U15" s="439"/>
    </row>
    <row r="16" spans="1:21" x14ac:dyDescent="0.4">
      <c r="A16" s="355" t="s">
        <v>738</v>
      </c>
      <c r="B16" s="389">
        <f>E10*F10</f>
        <v>0</v>
      </c>
      <c r="Q16" s="437"/>
      <c r="R16" s="438"/>
      <c r="S16" s="438"/>
      <c r="T16" s="438"/>
      <c r="U16" s="439"/>
    </row>
    <row r="17" spans="1:21" x14ac:dyDescent="0.4">
      <c r="A17" s="355" t="s">
        <v>739</v>
      </c>
      <c r="B17" s="389">
        <f>E11*F11</f>
        <v>0</v>
      </c>
      <c r="Q17" s="437"/>
      <c r="R17" s="438"/>
      <c r="S17" s="438"/>
      <c r="T17" s="438"/>
      <c r="U17" s="439"/>
    </row>
    <row r="18" spans="1:21" x14ac:dyDescent="0.4">
      <c r="A18" s="355" t="s">
        <v>722</v>
      </c>
      <c r="B18" s="389">
        <f>Takeoffs!AR15</f>
        <v>0</v>
      </c>
      <c r="Q18" s="437"/>
      <c r="R18" s="438"/>
      <c r="S18" s="438"/>
      <c r="T18" s="438"/>
      <c r="U18" s="439"/>
    </row>
    <row r="19" spans="1:21" x14ac:dyDescent="0.4">
      <c r="A19" s="355" t="s">
        <v>740</v>
      </c>
      <c r="B19" s="389">
        <f>Takeoffs!AS15</f>
        <v>0</v>
      </c>
      <c r="Q19" s="437"/>
      <c r="R19" s="438"/>
      <c r="S19" s="438"/>
      <c r="T19" s="438"/>
      <c r="U19" s="439"/>
    </row>
    <row r="20" spans="1:21" x14ac:dyDescent="0.4">
      <c r="A20" s="355" t="s">
        <v>741</v>
      </c>
      <c r="B20" s="389">
        <f>Takeoffs!AT15</f>
        <v>0</v>
      </c>
      <c r="D20" s="296"/>
      <c r="Q20" s="437"/>
      <c r="R20" s="438"/>
      <c r="S20" s="438"/>
      <c r="T20" s="438"/>
      <c r="U20" s="439"/>
    </row>
    <row r="21" spans="1:21" x14ac:dyDescent="0.4">
      <c r="A21" s="355" t="s">
        <v>742</v>
      </c>
      <c r="B21" s="389">
        <f>Takeoffs!AV15</f>
        <v>0</v>
      </c>
      <c r="Q21" s="437"/>
      <c r="R21" s="438"/>
      <c r="S21" s="438"/>
      <c r="T21" s="438"/>
      <c r="U21" s="439"/>
    </row>
    <row r="22" spans="1:21" ht="15" thickBot="1" x14ac:dyDescent="0.45">
      <c r="A22" s="356" t="s">
        <v>743</v>
      </c>
      <c r="B22" s="399">
        <f>Takeoffs!AU15</f>
        <v>0</v>
      </c>
      <c r="Q22" s="437"/>
      <c r="R22" s="438"/>
      <c r="S22" s="438"/>
      <c r="T22" s="438"/>
      <c r="U22" s="439"/>
    </row>
    <row r="23" spans="1:21" ht="15" thickBot="1" x14ac:dyDescent="0.45">
      <c r="Q23" s="437"/>
      <c r="R23" s="438"/>
      <c r="S23" s="438"/>
      <c r="T23" s="438"/>
      <c r="U23" s="439"/>
    </row>
    <row r="24" spans="1:21" x14ac:dyDescent="0.4">
      <c r="A24" s="377" t="s">
        <v>913</v>
      </c>
      <c r="B24" s="388">
        <f>B34+B37</f>
        <v>0</v>
      </c>
      <c r="Q24" s="437"/>
      <c r="R24" s="438"/>
      <c r="S24" s="438"/>
      <c r="T24" s="438"/>
      <c r="U24" s="439"/>
    </row>
    <row r="25" spans="1:21" x14ac:dyDescent="0.4">
      <c r="A25" s="355" t="s">
        <v>737</v>
      </c>
      <c r="B25" s="389">
        <v>0</v>
      </c>
      <c r="Q25" s="437"/>
      <c r="R25" s="438"/>
      <c r="S25" s="438"/>
      <c r="T25" s="438"/>
      <c r="U25" s="439"/>
    </row>
    <row r="26" spans="1:21" x14ac:dyDescent="0.4">
      <c r="A26" s="355" t="s">
        <v>738</v>
      </c>
      <c r="B26" s="389">
        <v>0</v>
      </c>
      <c r="Q26" s="437"/>
      <c r="R26" s="438"/>
      <c r="S26" s="438"/>
      <c r="T26" s="438"/>
      <c r="U26" s="439"/>
    </row>
    <row r="27" spans="1:21" x14ac:dyDescent="0.4">
      <c r="A27" s="355" t="s">
        <v>739</v>
      </c>
      <c r="B27" s="389">
        <v>0</v>
      </c>
      <c r="Q27" s="437"/>
      <c r="R27" s="438"/>
      <c r="S27" s="438"/>
      <c r="T27" s="438"/>
      <c r="U27" s="439"/>
    </row>
    <row r="28" spans="1:21" x14ac:dyDescent="0.4">
      <c r="A28" s="355" t="s">
        <v>744</v>
      </c>
      <c r="B28" s="389">
        <v>0</v>
      </c>
      <c r="Q28" s="437"/>
      <c r="R28" s="438"/>
      <c r="S28" s="438"/>
      <c r="T28" s="438"/>
      <c r="U28" s="439"/>
    </row>
    <row r="29" spans="1:21" x14ac:dyDescent="0.4">
      <c r="A29" s="355" t="s">
        <v>745</v>
      </c>
      <c r="B29" s="389">
        <f>B38</f>
        <v>0</v>
      </c>
      <c r="C29" s="292"/>
      <c r="Q29" s="437"/>
      <c r="R29" s="438"/>
      <c r="S29" s="438"/>
      <c r="T29" s="438"/>
      <c r="U29" s="439"/>
    </row>
    <row r="30" spans="1:21" ht="15" thickBot="1" x14ac:dyDescent="0.45">
      <c r="A30" s="356" t="s">
        <v>924</v>
      </c>
      <c r="B30" s="414">
        <f>'MJS Controls'!E34</f>
        <v>0</v>
      </c>
      <c r="Q30" s="437"/>
      <c r="R30" s="438"/>
      <c r="S30" s="438"/>
      <c r="T30" s="438"/>
      <c r="U30" s="439"/>
    </row>
    <row r="31" spans="1:21" x14ac:dyDescent="0.4">
      <c r="Q31" s="437"/>
      <c r="R31" s="438"/>
      <c r="S31" s="438"/>
      <c r="T31" s="438"/>
      <c r="U31" s="439"/>
    </row>
    <row r="32" spans="1:21" ht="15" thickBot="1" x14ac:dyDescent="0.45">
      <c r="A32" s="386" t="s">
        <v>932</v>
      </c>
      <c r="B32" s="387">
        <f>SUM(B33:B34)</f>
        <v>0</v>
      </c>
      <c r="Q32" s="437"/>
      <c r="R32" s="438"/>
      <c r="S32" s="438"/>
      <c r="T32" s="438"/>
      <c r="U32" s="439"/>
    </row>
    <row r="33" spans="1:21" x14ac:dyDescent="0.4">
      <c r="A33" s="394" t="s">
        <v>922</v>
      </c>
      <c r="B33" s="395">
        <f>'Car Park'!I5*F8+E12*F12</f>
        <v>0</v>
      </c>
      <c r="Q33" s="437"/>
      <c r="R33" s="438"/>
      <c r="S33" s="438"/>
      <c r="T33" s="438"/>
      <c r="U33" s="439"/>
    </row>
    <row r="34" spans="1:21" ht="15" thickBot="1" x14ac:dyDescent="0.45">
      <c r="A34" s="356" t="s">
        <v>921</v>
      </c>
      <c r="B34" s="393">
        <f>'Car Park'!E3</f>
        <v>0</v>
      </c>
      <c r="Q34" s="440"/>
      <c r="R34" s="441"/>
      <c r="S34" s="441"/>
      <c r="T34" s="441"/>
      <c r="U34" s="442"/>
    </row>
    <row r="35" spans="1:21" ht="15" thickBot="1" x14ac:dyDescent="0.45">
      <c r="A35" s="354" t="s">
        <v>813</v>
      </c>
      <c r="B35" s="391">
        <f>SUM(B36:B37)</f>
        <v>0</v>
      </c>
    </row>
    <row r="36" spans="1:21" x14ac:dyDescent="0.4">
      <c r="A36" s="377" t="s">
        <v>912</v>
      </c>
      <c r="B36" s="392">
        <f>'Car Park'!E46</f>
        <v>0</v>
      </c>
    </row>
    <row r="37" spans="1:21" ht="15" thickBot="1" x14ac:dyDescent="0.45">
      <c r="A37" s="356" t="s">
        <v>916</v>
      </c>
      <c r="B37" s="393">
        <f>'Car Park'!I10</f>
        <v>0</v>
      </c>
    </row>
    <row r="38" spans="1:21" ht="15" thickBot="1" x14ac:dyDescent="0.45">
      <c r="A38" s="354" t="s">
        <v>933</v>
      </c>
      <c r="B38" s="391">
        <f>SUM(B39:B43)</f>
        <v>0</v>
      </c>
    </row>
    <row r="39" spans="1:21" x14ac:dyDescent="0.4">
      <c r="A39" s="377" t="s">
        <v>934</v>
      </c>
      <c r="B39" s="388">
        <v>0</v>
      </c>
    </row>
    <row r="40" spans="1:21" x14ac:dyDescent="0.4">
      <c r="A40" s="362" t="s">
        <v>935</v>
      </c>
      <c r="B40" s="389">
        <v>0</v>
      </c>
    </row>
    <row r="41" spans="1:21" x14ac:dyDescent="0.4">
      <c r="A41" s="362" t="s">
        <v>936</v>
      </c>
      <c r="B41" s="389">
        <v>0</v>
      </c>
    </row>
    <row r="42" spans="1:21" x14ac:dyDescent="0.4">
      <c r="A42" s="362" t="s">
        <v>821</v>
      </c>
      <c r="B42" s="389">
        <v>0</v>
      </c>
    </row>
    <row r="43" spans="1:21" ht="15" thickBot="1" x14ac:dyDescent="0.45">
      <c r="A43" s="363" t="s">
        <v>937</v>
      </c>
      <c r="B43" s="390">
        <v>0</v>
      </c>
    </row>
  </sheetData>
  <mergeCells count="2">
    <mergeCell ref="Q1:U1"/>
    <mergeCell ref="Q2:U34"/>
  </mergeCells>
  <conditionalFormatting sqref="A19:A20 D7:O7">
    <cfRule type="expression" dxfId="433" priority="5">
      <formula>IF(ROW() = ROW(), TRUE, FALSE)</formula>
    </cfRule>
  </conditionalFormatting>
  <conditionalFormatting sqref="A18">
    <cfRule type="expression" dxfId="432" priority="2">
      <formula>IF(ROW() = ROW(), TRUE, FALSE)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44" activePane="bottomLeft" state="frozen"/>
      <selection pane="bottomLeft" activeCell="G53" sqref="G5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749</v>
      </c>
      <c r="J1" s="299" t="s">
        <v>750</v>
      </c>
      <c r="K1" s="299" t="s">
        <v>751</v>
      </c>
      <c r="L1" s="299" t="s">
        <v>800</v>
      </c>
      <c r="M1" s="299" t="s">
        <v>802</v>
      </c>
      <c r="N1" s="33" t="s">
        <v>759</v>
      </c>
      <c r="O1" s="295" t="s">
        <v>801</v>
      </c>
      <c r="P1" s="299" t="s">
        <v>758</v>
      </c>
      <c r="R1" s="299" t="s">
        <v>749</v>
      </c>
      <c r="S1" s="33" t="s">
        <v>759</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748</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752</v>
      </c>
      <c r="K48" s="297" t="s">
        <v>756</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764</v>
      </c>
      <c r="K49" s="297" t="s">
        <v>770</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753</v>
      </c>
      <c r="K50" s="297" t="s">
        <v>756</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754</v>
      </c>
      <c r="K54" s="297" t="s">
        <v>755</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767</v>
      </c>
      <c r="K56" s="297" t="s">
        <v>771</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778</v>
      </c>
      <c r="K57" s="297" t="s">
        <v>768</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766</v>
      </c>
      <c r="K58" s="297" t="s">
        <v>771</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765</v>
      </c>
      <c r="K59" s="297" t="s">
        <v>771</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786</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786</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779</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779</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779</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779</v>
      </c>
      <c r="R65" s="114">
        <f t="shared" si="2"/>
        <v>0</v>
      </c>
      <c r="S65" s="114">
        <f t="shared" si="3"/>
        <v>0</v>
      </c>
    </row>
    <row r="66" spans="2:19" x14ac:dyDescent="0.4">
      <c r="B66" s="43" t="s">
        <v>260</v>
      </c>
      <c r="C66" s="136">
        <f t="shared" si="4"/>
        <v>56.4</v>
      </c>
      <c r="D66" s="44"/>
      <c r="E66" s="43"/>
      <c r="F66" s="44"/>
      <c r="G66" s="32"/>
      <c r="I66" s="135" t="str">
        <f t="shared" si="5"/>
        <v>TF63-240-24</v>
      </c>
      <c r="J66" s="297" t="s">
        <v>760</v>
      </c>
      <c r="K66" s="297" t="s">
        <v>761</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786</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782</v>
      </c>
      <c r="G68" s="32"/>
      <c r="I68" s="135" t="s">
        <v>780</v>
      </c>
      <c r="L68" s="301"/>
      <c r="M68" s="300">
        <f t="shared" si="6"/>
        <v>282</v>
      </c>
      <c r="N68" s="136">
        <v>235</v>
      </c>
      <c r="O68" s="295">
        <f t="shared" si="7"/>
        <v>0</v>
      </c>
      <c r="P68" t="s">
        <v>781</v>
      </c>
      <c r="R68" s="114">
        <f t="shared" si="2"/>
        <v>0</v>
      </c>
      <c r="S68" s="114">
        <f t="shared" si="3"/>
        <v>0</v>
      </c>
    </row>
    <row r="69" spans="2:19" x14ac:dyDescent="0.4">
      <c r="B69" s="43" t="s">
        <v>262</v>
      </c>
      <c r="C69" s="136">
        <f t="shared" si="4"/>
        <v>530.64</v>
      </c>
      <c r="D69" s="44"/>
      <c r="E69" s="43"/>
      <c r="F69" s="44"/>
      <c r="G69" s="32"/>
      <c r="I69" s="135" t="str">
        <f t="shared" si="5"/>
        <v>VSD Car Park 1.5kW</v>
      </c>
      <c r="J69" s="297" t="s">
        <v>794</v>
      </c>
      <c r="L69" s="301">
        <v>442.2</v>
      </c>
      <c r="M69" s="300">
        <f t="shared" si="6"/>
        <v>530.64</v>
      </c>
      <c r="N69" s="136">
        <v>770</v>
      </c>
      <c r="O69" s="295">
        <f t="shared" si="7"/>
        <v>0.74129353233830853</v>
      </c>
      <c r="P69" s="114" t="s">
        <v>779</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795</v>
      </c>
      <c r="L70" s="301">
        <v>541.20000000000005</v>
      </c>
      <c r="M70" s="300">
        <f t="shared" si="6"/>
        <v>649.44000000000005</v>
      </c>
      <c r="N70" s="136">
        <v>550</v>
      </c>
      <c r="O70" s="295">
        <f t="shared" si="7"/>
        <v>1.6260162601625931E-2</v>
      </c>
      <c r="P70" s="114" t="s">
        <v>779</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797</v>
      </c>
      <c r="L71" s="301">
        <v>625.9</v>
      </c>
      <c r="M71" s="300">
        <f t="shared" si="6"/>
        <v>751.07999999999993</v>
      </c>
      <c r="N71" s="136">
        <v>750</v>
      </c>
      <c r="O71" s="295">
        <f t="shared" si="7"/>
        <v>0.1982744847419716</v>
      </c>
      <c r="P71" s="114" t="s">
        <v>779</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796</v>
      </c>
      <c r="L72" s="301">
        <v>809.6</v>
      </c>
      <c r="M72" s="300">
        <f t="shared" si="6"/>
        <v>971.52</v>
      </c>
      <c r="N72" s="136">
        <v>750</v>
      </c>
      <c r="O72" s="295">
        <f t="shared" si="7"/>
        <v>7.3616600790513853E-2</v>
      </c>
      <c r="P72" s="114" t="s">
        <v>779</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798</v>
      </c>
      <c r="K73" s="297"/>
      <c r="L73" s="301">
        <v>1021.9</v>
      </c>
      <c r="M73" s="300">
        <f t="shared" si="6"/>
        <v>1226.28</v>
      </c>
      <c r="N73" s="136">
        <v>1100</v>
      </c>
      <c r="O73" s="295">
        <f t="shared" si="7"/>
        <v>7.6426264800861163E-2</v>
      </c>
      <c r="P73" s="114" t="s">
        <v>779</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794</v>
      </c>
      <c r="K74" s="297"/>
      <c r="L74" s="301">
        <v>442.2</v>
      </c>
      <c r="M74" s="300">
        <f t="shared" si="6"/>
        <v>530.64</v>
      </c>
      <c r="N74" s="136">
        <v>770</v>
      </c>
      <c r="O74" s="295">
        <f t="shared" si="7"/>
        <v>0.74129353233830853</v>
      </c>
      <c r="P74" s="114" t="s">
        <v>779</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795</v>
      </c>
      <c r="K75" s="297"/>
      <c r="L75" s="301">
        <v>541.20000000000005</v>
      </c>
      <c r="M75" s="300">
        <f t="shared" si="6"/>
        <v>649.44000000000005</v>
      </c>
      <c r="N75" s="136">
        <v>750</v>
      </c>
      <c r="O75" s="295">
        <f t="shared" si="7"/>
        <v>0.38580931263858081</v>
      </c>
      <c r="P75" s="114" t="s">
        <v>779</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797</v>
      </c>
      <c r="K76" s="297"/>
      <c r="L76" s="301">
        <v>625.9</v>
      </c>
      <c r="M76" s="300">
        <f t="shared" si="6"/>
        <v>751.07999999999993</v>
      </c>
      <c r="N76" s="136">
        <v>750</v>
      </c>
      <c r="O76" s="295">
        <f t="shared" si="7"/>
        <v>0.1982744847419716</v>
      </c>
      <c r="P76" s="114" t="s">
        <v>779</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799</v>
      </c>
      <c r="K77" s="297"/>
      <c r="L77" s="301">
        <v>721.6</v>
      </c>
      <c r="M77" s="300">
        <f t="shared" si="6"/>
        <v>865.92</v>
      </c>
      <c r="N77" s="136">
        <v>750</v>
      </c>
      <c r="O77" s="295">
        <f t="shared" si="7"/>
        <v>3.9356984478935667E-2</v>
      </c>
      <c r="P77" s="114" t="s">
        <v>779</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796</v>
      </c>
      <c r="K78" s="297"/>
      <c r="L78" s="301">
        <v>809.6</v>
      </c>
      <c r="M78" s="300">
        <f t="shared" si="6"/>
        <v>971.52</v>
      </c>
      <c r="N78" s="136">
        <v>750</v>
      </c>
      <c r="O78" s="295">
        <f t="shared" si="7"/>
        <v>7.3616600790513853E-2</v>
      </c>
      <c r="P78" s="114" t="s">
        <v>779</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782</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782</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782</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782</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782</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782</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782</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782</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783</v>
      </c>
      <c r="R88" s="114">
        <f t="shared" si="8"/>
        <v>0</v>
      </c>
      <c r="S88" s="114">
        <f t="shared" si="9"/>
        <v>0</v>
      </c>
    </row>
    <row r="89" spans="2:19" x14ac:dyDescent="0.4">
      <c r="B89" s="43" t="s">
        <v>440</v>
      </c>
      <c r="C89" s="136">
        <f t="shared" si="4"/>
        <v>0.6</v>
      </c>
      <c r="D89" s="44"/>
      <c r="E89" s="43"/>
      <c r="F89" s="44"/>
      <c r="G89" s="32"/>
      <c r="H89" s="303" t="s">
        <v>786</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772</v>
      </c>
      <c r="L90" s="301"/>
      <c r="M90" s="300">
        <f t="shared" si="6"/>
        <v>307.2</v>
      </c>
      <c r="N90" s="151">
        <v>256</v>
      </c>
      <c r="O90" s="295"/>
      <c r="P90" s="114" t="s">
        <v>779</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772</v>
      </c>
      <c r="K91" s="297"/>
      <c r="L91" s="301"/>
      <c r="M91" s="300">
        <f t="shared" si="6"/>
        <v>960</v>
      </c>
      <c r="N91" s="151">
        <v>800</v>
      </c>
      <c r="O91" s="295"/>
      <c r="P91" s="114" t="s">
        <v>779</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786</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786</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774</v>
      </c>
      <c r="K95" s="297" t="s">
        <v>769</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786</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783</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783</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783</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783</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783</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783</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763</v>
      </c>
      <c r="K103" s="298" t="s">
        <v>762</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786</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786</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785</v>
      </c>
      <c r="K107" s="297" t="s">
        <v>784</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786</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777</v>
      </c>
      <c r="K110" s="297" t="s">
        <v>776</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786</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786</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760</v>
      </c>
      <c r="K113" s="297" t="s">
        <v>761</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786</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773</v>
      </c>
      <c r="K115" s="297" t="s">
        <v>775</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786</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786</v>
      </c>
      <c r="I117" s="135" t="str">
        <f t="shared" si="12"/>
        <v>SSR ( 1 phase)</v>
      </c>
      <c r="J117" s="297"/>
      <c r="K117" s="297"/>
      <c r="L117" s="300"/>
      <c r="M117" s="300">
        <f t="shared" si="13"/>
        <v>60</v>
      </c>
      <c r="N117" s="136">
        <v>50</v>
      </c>
      <c r="O117" s="295"/>
      <c r="P117" s="114" t="s">
        <v>757</v>
      </c>
      <c r="R117" s="114" t="str">
        <f t="shared" si="8"/>
        <v>SSR ( 1 phase)</v>
      </c>
      <c r="S117" s="114">
        <f t="shared" si="9"/>
        <v>50</v>
      </c>
    </row>
    <row r="118" spans="2:19" s="114" customFormat="1" x14ac:dyDescent="0.4">
      <c r="B118" s="135" t="s">
        <v>477</v>
      </c>
      <c r="C118" s="136">
        <f t="shared" si="11"/>
        <v>324</v>
      </c>
      <c r="D118" s="136"/>
      <c r="E118" s="135"/>
      <c r="F118" s="136"/>
      <c r="H118" s="303" t="s">
        <v>786</v>
      </c>
      <c r="I118" s="135" t="str">
        <f t="shared" si="12"/>
        <v>SSR (3 phase)</v>
      </c>
      <c r="J118" s="297"/>
      <c r="K118" s="297"/>
      <c r="L118" s="300"/>
      <c r="M118" s="300">
        <f t="shared" si="13"/>
        <v>324</v>
      </c>
      <c r="N118" s="136">
        <v>270</v>
      </c>
      <c r="O118" s="295"/>
      <c r="P118" s="114" t="s">
        <v>757</v>
      </c>
      <c r="R118" s="114" t="str">
        <f t="shared" si="8"/>
        <v>SSR (3 phase)</v>
      </c>
      <c r="S118" s="114">
        <f t="shared" si="9"/>
        <v>270</v>
      </c>
    </row>
    <row r="119" spans="2:19" s="114" customFormat="1" x14ac:dyDescent="0.4">
      <c r="B119" s="135" t="s">
        <v>589</v>
      </c>
      <c r="C119" s="136">
        <f t="shared" si="11"/>
        <v>96</v>
      </c>
      <c r="D119" s="136"/>
      <c r="E119" s="135"/>
      <c r="F119" s="136"/>
      <c r="H119" s="303" t="s">
        <v>786</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786</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786</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786</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786</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786</v>
      </c>
      <c r="I124" s="135" t="str">
        <f t="shared" si="12"/>
        <v xml:space="preserve">Contactors  + OL </v>
      </c>
      <c r="J124" s="297" t="s">
        <v>787</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431"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8" activePane="bottomLeft" state="frozen"/>
      <selection pane="bottomLeft" activeCell="J2118" sqref="J2118"/>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5">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423" t="str">
        <f ca="1">C14</f>
        <v>XXX-Mech Elec - rA.xlsx</v>
      </c>
      <c r="D5" s="423"/>
      <c r="E5" s="423"/>
      <c r="F5" s="423"/>
      <c r="G5" s="423"/>
      <c r="H5" s="423"/>
      <c r="I5" s="424"/>
      <c r="J5" s="423"/>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423"/>
      <c r="D6" s="423"/>
      <c r="E6" s="423"/>
      <c r="F6" s="423"/>
      <c r="G6" s="423"/>
      <c r="H6" s="423"/>
      <c r="I6" s="424"/>
      <c r="J6" s="423"/>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423"/>
      <c r="D7" s="423"/>
      <c r="E7" s="423"/>
      <c r="F7" s="423"/>
      <c r="G7" s="423"/>
      <c r="H7" s="423"/>
      <c r="I7" s="424"/>
      <c r="J7" s="423"/>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492</v>
      </c>
      <c r="C11" s="208" t="s">
        <v>788</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492</v>
      </c>
      <c r="C14" s="425" t="str">
        <f ca="1">MID(CELL("filename",A1),FIND("[",CELL("filename",A1))+1,FIND("]", CELL("filename",A1))-FIND("[",CELL("filename",A1))-1)</f>
        <v>XXX-Mech Elec - rA.xlsx</v>
      </c>
      <c r="D14" s="426"/>
      <c r="E14" s="427"/>
      <c r="F14" s="427"/>
      <c r="G14" s="427"/>
      <c r="H14" s="427"/>
      <c r="I14" s="428"/>
      <c r="J14" s="429"/>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43292.337562731482</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420" t="s">
        <v>376</v>
      </c>
      <c r="Q18" s="420"/>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418" t="s">
        <v>367</v>
      </c>
      <c r="V41" s="418"/>
      <c r="W41" s="162" t="e">
        <f>W40/M19</f>
        <v>#DIV/0!</v>
      </c>
      <c r="X41" s="163"/>
      <c r="Y41" s="417" t="s">
        <v>366</v>
      </c>
      <c r="Z41" s="417"/>
      <c r="AA41" s="164" t="e">
        <f>AA40/M19</f>
        <v>#DIV/0!</v>
      </c>
      <c r="AB41" s="161"/>
      <c r="AC41" s="161"/>
      <c r="AD41" s="161"/>
      <c r="AE41" s="161"/>
      <c r="AF41" s="417" t="s">
        <v>366</v>
      </c>
      <c r="AG41" s="417"/>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419" t="s">
        <v>376</v>
      </c>
      <c r="Q42" s="419"/>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418" t="s">
        <v>367</v>
      </c>
      <c r="V65" s="418"/>
      <c r="W65" s="162" t="e">
        <f>W64/M43</f>
        <v>#DIV/0!</v>
      </c>
      <c r="X65" s="163"/>
      <c r="Y65" s="417" t="s">
        <v>366</v>
      </c>
      <c r="Z65" s="417"/>
      <c r="AA65" s="164" t="e">
        <f>AA64/M43</f>
        <v>#DIV/0!</v>
      </c>
      <c r="AB65" s="161"/>
      <c r="AC65" s="161"/>
      <c r="AD65" s="161"/>
      <c r="AE65" s="161"/>
      <c r="AF65" s="417" t="s">
        <v>366</v>
      </c>
      <c r="AG65" s="417"/>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419" t="s">
        <v>376</v>
      </c>
      <c r="Q66" s="419"/>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418" t="s">
        <v>367</v>
      </c>
      <c r="V89" s="418"/>
      <c r="W89" s="162" t="e">
        <f>W88/M67</f>
        <v>#DIV/0!</v>
      </c>
      <c r="X89" s="163"/>
      <c r="Y89" s="417" t="s">
        <v>366</v>
      </c>
      <c r="Z89" s="417"/>
      <c r="AA89" s="164" t="e">
        <f>AA88/M67</f>
        <v>#DIV/0!</v>
      </c>
      <c r="AB89" s="161"/>
      <c r="AC89" s="161"/>
      <c r="AD89" s="161"/>
      <c r="AE89" s="161"/>
      <c r="AF89" s="417" t="s">
        <v>366</v>
      </c>
      <c r="AG89" s="417"/>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419" t="s">
        <v>376</v>
      </c>
      <c r="Q90" s="419"/>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418" t="s">
        <v>367</v>
      </c>
      <c r="V113" s="418"/>
      <c r="W113" s="162" t="e">
        <f>W112/M91</f>
        <v>#DIV/0!</v>
      </c>
      <c r="X113" s="163"/>
      <c r="Y113" s="417" t="s">
        <v>366</v>
      </c>
      <c r="Z113" s="417"/>
      <c r="AA113" s="164" t="e">
        <f>AA112/M91</f>
        <v>#DIV/0!</v>
      </c>
      <c r="AB113" s="161"/>
      <c r="AC113" s="161"/>
      <c r="AD113" s="161"/>
      <c r="AE113" s="161"/>
      <c r="AF113" s="417" t="s">
        <v>366</v>
      </c>
      <c r="AG113" s="417"/>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419" t="s">
        <v>376</v>
      </c>
      <c r="Q114" s="419"/>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418" t="s">
        <v>367</v>
      </c>
      <c r="V137" s="418"/>
      <c r="W137" s="162" t="e">
        <f>W136/M115</f>
        <v>#DIV/0!</v>
      </c>
      <c r="X137" s="163"/>
      <c r="Y137" s="417" t="s">
        <v>366</v>
      </c>
      <c r="Z137" s="417"/>
      <c r="AA137" s="164" t="e">
        <f>AA136/M115</f>
        <v>#DIV/0!</v>
      </c>
      <c r="AB137" s="161"/>
      <c r="AC137" s="161"/>
      <c r="AD137" s="161"/>
      <c r="AE137" s="161"/>
      <c r="AF137" s="417" t="s">
        <v>366</v>
      </c>
      <c r="AG137" s="417"/>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420" t="s">
        <v>376</v>
      </c>
      <c r="Q138" s="420"/>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418" t="s">
        <v>367</v>
      </c>
      <c r="V161" s="418"/>
      <c r="W161" s="85" t="e">
        <f>W160/M139</f>
        <v>#DIV/0!</v>
      </c>
      <c r="X161" s="86"/>
      <c r="Y161" s="417" t="s">
        <v>366</v>
      </c>
      <c r="Z161" s="417"/>
      <c r="AA161" s="87" t="e">
        <f>AA160/M139</f>
        <v>#DIV/0!</v>
      </c>
      <c r="AB161" s="84"/>
      <c r="AC161" s="84"/>
      <c r="AD161" s="84"/>
      <c r="AE161" s="84"/>
      <c r="AF161" s="417" t="s">
        <v>366</v>
      </c>
      <c r="AG161" s="417"/>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419" t="s">
        <v>376</v>
      </c>
      <c r="Q162" s="419"/>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418" t="s">
        <v>367</v>
      </c>
      <c r="V185" s="418"/>
      <c r="W185" s="85" t="e">
        <f>W184/M163</f>
        <v>#DIV/0!</v>
      </c>
      <c r="X185" s="86"/>
      <c r="Y185" s="417" t="s">
        <v>366</v>
      </c>
      <c r="Z185" s="417"/>
      <c r="AA185" s="87" t="e">
        <f>AA184/M163</f>
        <v>#DIV/0!</v>
      </c>
      <c r="AB185" s="84"/>
      <c r="AC185" s="84"/>
      <c r="AD185" s="84"/>
      <c r="AE185" s="84"/>
      <c r="AF185" s="417" t="s">
        <v>366</v>
      </c>
      <c r="AG185" s="417"/>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419" t="s">
        <v>376</v>
      </c>
      <c r="Q186" s="419"/>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418" t="s">
        <v>367</v>
      </c>
      <c r="V209" s="418"/>
      <c r="W209" s="85" t="e">
        <f>W208/M187</f>
        <v>#DIV/0!</v>
      </c>
      <c r="X209" s="86"/>
      <c r="Y209" s="417" t="s">
        <v>366</v>
      </c>
      <c r="Z209" s="417"/>
      <c r="AA209" s="87" t="e">
        <f>AA208/M187</f>
        <v>#DIV/0!</v>
      </c>
      <c r="AB209" s="84"/>
      <c r="AC209" s="84"/>
      <c r="AD209" s="84"/>
      <c r="AE209" s="84"/>
      <c r="AF209" s="417" t="s">
        <v>366</v>
      </c>
      <c r="AG209" s="417"/>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420" t="s">
        <v>376</v>
      </c>
      <c r="Q211" s="420"/>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418" t="s">
        <v>367</v>
      </c>
      <c r="V234" s="418"/>
      <c r="W234" s="85" t="e">
        <f>W233/M212</f>
        <v>#DIV/0!</v>
      </c>
      <c r="X234" s="86"/>
      <c r="Y234" s="417" t="s">
        <v>366</v>
      </c>
      <c r="Z234" s="417"/>
      <c r="AA234" s="87" t="e">
        <f>AA233/M212</f>
        <v>#DIV/0!</v>
      </c>
      <c r="AB234" s="84"/>
      <c r="AC234" s="84"/>
      <c r="AD234" s="84"/>
      <c r="AE234" s="84"/>
      <c r="AF234" s="417" t="s">
        <v>366</v>
      </c>
      <c r="AG234" s="417"/>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419" t="s">
        <v>376</v>
      </c>
      <c r="Q235" s="419"/>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418" t="s">
        <v>367</v>
      </c>
      <c r="V258" s="418"/>
      <c r="W258" s="162" t="e">
        <f>W257/M236</f>
        <v>#DIV/0!</v>
      </c>
      <c r="X258" s="163"/>
      <c r="Y258" s="417" t="s">
        <v>366</v>
      </c>
      <c r="Z258" s="417"/>
      <c r="AA258" s="164" t="e">
        <f>AA257/M236</f>
        <v>#DIV/0!</v>
      </c>
      <c r="AB258" s="161"/>
      <c r="AC258" s="161"/>
      <c r="AD258" s="161"/>
      <c r="AE258" s="161"/>
      <c r="AF258" s="417" t="s">
        <v>366</v>
      </c>
      <c r="AG258" s="417"/>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419" t="s">
        <v>376</v>
      </c>
      <c r="Q259" s="419"/>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418" t="s">
        <v>367</v>
      </c>
      <c r="V282" s="418"/>
      <c r="W282" s="85" t="e">
        <f>W281/M260</f>
        <v>#DIV/0!</v>
      </c>
      <c r="X282" s="86"/>
      <c r="Y282" s="417" t="s">
        <v>366</v>
      </c>
      <c r="Z282" s="417"/>
      <c r="AA282" s="87" t="e">
        <f>AA281/M260</f>
        <v>#DIV/0!</v>
      </c>
      <c r="AB282" s="84"/>
      <c r="AC282" s="84"/>
      <c r="AD282" s="84"/>
      <c r="AE282" s="84"/>
      <c r="AF282" s="417" t="s">
        <v>366</v>
      </c>
      <c r="AG282" s="417"/>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419" t="s">
        <v>376</v>
      </c>
      <c r="Q283" s="419"/>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418" t="s">
        <v>367</v>
      </c>
      <c r="V306" s="418"/>
      <c r="W306" s="162" t="e">
        <f>W305/M284</f>
        <v>#DIV/0!</v>
      </c>
      <c r="X306" s="163"/>
      <c r="Y306" s="417" t="s">
        <v>366</v>
      </c>
      <c r="Z306" s="417"/>
      <c r="AA306" s="164" t="e">
        <f>AA305/M284</f>
        <v>#DIV/0!</v>
      </c>
      <c r="AB306" s="161"/>
      <c r="AC306" s="161"/>
      <c r="AD306" s="161"/>
      <c r="AE306" s="161"/>
      <c r="AF306" s="417" t="s">
        <v>366</v>
      </c>
      <c r="AG306" s="417"/>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419" t="s">
        <v>376</v>
      </c>
      <c r="Q307" s="419"/>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418" t="s">
        <v>367</v>
      </c>
      <c r="V330" s="418"/>
      <c r="W330" s="85" t="e">
        <f>W329/M308</f>
        <v>#DIV/0!</v>
      </c>
      <c r="X330" s="86"/>
      <c r="Y330" s="417" t="s">
        <v>366</v>
      </c>
      <c r="Z330" s="417"/>
      <c r="AA330" s="87" t="e">
        <f>AA329/M308</f>
        <v>#DIV/0!</v>
      </c>
      <c r="AB330" s="84"/>
      <c r="AC330" s="84"/>
      <c r="AD330" s="84"/>
      <c r="AE330" s="84"/>
      <c r="AF330" s="417" t="s">
        <v>366</v>
      </c>
      <c r="AG330" s="417"/>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419" t="s">
        <v>376</v>
      </c>
      <c r="Q331" s="419"/>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418" t="s">
        <v>367</v>
      </c>
      <c r="V354" s="418"/>
      <c r="W354" s="162" t="e">
        <f>W353/M332</f>
        <v>#DIV/0!</v>
      </c>
      <c r="X354" s="163"/>
      <c r="Y354" s="417" t="s">
        <v>366</v>
      </c>
      <c r="Z354" s="417"/>
      <c r="AA354" s="164" t="e">
        <f>AA353/M332</f>
        <v>#DIV/0!</v>
      </c>
      <c r="AB354" s="161"/>
      <c r="AC354" s="161"/>
      <c r="AD354" s="161"/>
      <c r="AE354" s="161"/>
      <c r="AF354" s="417" t="s">
        <v>366</v>
      </c>
      <c r="AG354" s="417"/>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419" t="s">
        <v>376</v>
      </c>
      <c r="Q355" s="419"/>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418" t="s">
        <v>367</v>
      </c>
      <c r="V378" s="418"/>
      <c r="W378" s="162" t="e">
        <f>W377/M356</f>
        <v>#DIV/0!</v>
      </c>
      <c r="X378" s="163"/>
      <c r="Y378" s="417" t="s">
        <v>366</v>
      </c>
      <c r="Z378" s="417"/>
      <c r="AA378" s="164" t="e">
        <f>AA377/M356</f>
        <v>#DIV/0!</v>
      </c>
      <c r="AB378" s="161"/>
      <c r="AC378" s="161"/>
      <c r="AD378" s="161"/>
      <c r="AE378" s="161"/>
      <c r="AF378" s="417" t="s">
        <v>366</v>
      </c>
      <c r="AG378" s="417"/>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419" t="s">
        <v>376</v>
      </c>
      <c r="Q379" s="419"/>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418" t="s">
        <v>367</v>
      </c>
      <c r="V402" s="418"/>
      <c r="W402" s="162" t="e">
        <f>W401/M380</f>
        <v>#DIV/0!</v>
      </c>
      <c r="X402" s="163"/>
      <c r="Y402" s="417" t="s">
        <v>366</v>
      </c>
      <c r="Z402" s="417"/>
      <c r="AA402" s="164" t="e">
        <f>AA401/M380</f>
        <v>#DIV/0!</v>
      </c>
      <c r="AB402" s="161"/>
      <c r="AC402" s="161"/>
      <c r="AD402" s="161"/>
      <c r="AE402" s="161"/>
      <c r="AF402" s="417" t="s">
        <v>366</v>
      </c>
      <c r="AG402" s="417"/>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419" t="s">
        <v>376</v>
      </c>
      <c r="Q403" s="419"/>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418" t="s">
        <v>367</v>
      </c>
      <c r="V426" s="418"/>
      <c r="W426" s="162" t="e">
        <f>W425/M404</f>
        <v>#DIV/0!</v>
      </c>
      <c r="X426" s="163"/>
      <c r="Y426" s="417" t="s">
        <v>366</v>
      </c>
      <c r="Z426" s="417"/>
      <c r="AA426" s="164" t="e">
        <f>AA425/M404</f>
        <v>#DIV/0!</v>
      </c>
      <c r="AB426" s="161"/>
      <c r="AC426" s="161"/>
      <c r="AD426" s="161"/>
      <c r="AE426" s="161"/>
      <c r="AF426" s="417" t="s">
        <v>366</v>
      </c>
      <c r="AG426" s="417"/>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419" t="s">
        <v>376</v>
      </c>
      <c r="Q427" s="419"/>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418" t="s">
        <v>367</v>
      </c>
      <c r="V450" s="418"/>
      <c r="W450" s="162" t="e">
        <f>W449/M428</f>
        <v>#DIV/0!</v>
      </c>
      <c r="X450" s="163"/>
      <c r="Y450" s="417" t="s">
        <v>366</v>
      </c>
      <c r="Z450" s="417"/>
      <c r="AA450" s="164" t="e">
        <f>AA449/M428</f>
        <v>#DIV/0!</v>
      </c>
      <c r="AB450" s="161"/>
      <c r="AC450" s="161"/>
      <c r="AD450" s="161"/>
      <c r="AE450" s="161"/>
      <c r="AF450" s="417" t="s">
        <v>366</v>
      </c>
      <c r="AG450" s="417"/>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419" t="s">
        <v>376</v>
      </c>
      <c r="Q451" s="419"/>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418" t="s">
        <v>367</v>
      </c>
      <c r="V474" s="418"/>
      <c r="W474" s="162" t="e">
        <f>W473/M452</f>
        <v>#DIV/0!</v>
      </c>
      <c r="X474" s="163"/>
      <c r="Y474" s="417" t="s">
        <v>366</v>
      </c>
      <c r="Z474" s="417"/>
      <c r="AA474" s="164" t="e">
        <f>AA473/M452</f>
        <v>#DIV/0!</v>
      </c>
      <c r="AB474" s="161"/>
      <c r="AC474" s="161"/>
      <c r="AD474" s="161"/>
      <c r="AE474" s="161"/>
      <c r="AF474" s="417" t="s">
        <v>366</v>
      </c>
      <c r="AG474" s="417"/>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419" t="s">
        <v>376</v>
      </c>
      <c r="Q475" s="419"/>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418" t="s">
        <v>367</v>
      </c>
      <c r="V498" s="418"/>
      <c r="W498" s="162" t="e">
        <f>W497/M476</f>
        <v>#DIV/0!</v>
      </c>
      <c r="X498" s="163"/>
      <c r="Y498" s="417" t="s">
        <v>366</v>
      </c>
      <c r="Z498" s="417"/>
      <c r="AA498" s="164" t="e">
        <f>AA497/M476</f>
        <v>#DIV/0!</v>
      </c>
      <c r="AB498" s="161"/>
      <c r="AC498" s="161"/>
      <c r="AD498" s="161"/>
      <c r="AE498" s="161"/>
      <c r="AF498" s="417" t="s">
        <v>366</v>
      </c>
      <c r="AG498" s="417"/>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419" t="s">
        <v>376</v>
      </c>
      <c r="Q499" s="419"/>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418" t="s">
        <v>367</v>
      </c>
      <c r="V522" s="418"/>
      <c r="W522" s="162" t="e">
        <f>W521/M500</f>
        <v>#DIV/0!</v>
      </c>
      <c r="X522" s="163"/>
      <c r="Y522" s="417" t="s">
        <v>366</v>
      </c>
      <c r="Z522" s="417"/>
      <c r="AA522" s="164" t="e">
        <f>AA521/M500</f>
        <v>#DIV/0!</v>
      </c>
      <c r="AB522" s="161"/>
      <c r="AC522" s="161"/>
      <c r="AD522" s="161"/>
      <c r="AE522" s="161"/>
      <c r="AF522" s="417" t="s">
        <v>366</v>
      </c>
      <c r="AG522" s="417"/>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419" t="s">
        <v>376</v>
      </c>
      <c r="Q523" s="419"/>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418" t="s">
        <v>367</v>
      </c>
      <c r="V546" s="418"/>
      <c r="W546" s="162" t="e">
        <f>W545/M524</f>
        <v>#DIV/0!</v>
      </c>
      <c r="X546" s="163"/>
      <c r="Y546" s="417" t="s">
        <v>366</v>
      </c>
      <c r="Z546" s="417"/>
      <c r="AA546" s="164" t="e">
        <f>AA545/M524</f>
        <v>#DIV/0!</v>
      </c>
      <c r="AB546" s="161"/>
      <c r="AC546" s="161"/>
      <c r="AD546" s="161"/>
      <c r="AE546" s="161"/>
      <c r="AF546" s="417" t="s">
        <v>366</v>
      </c>
      <c r="AG546" s="417"/>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419" t="s">
        <v>376</v>
      </c>
      <c r="Q547" s="419"/>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6" thickBot="1" x14ac:dyDescent="0.85">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418" t="s">
        <v>367</v>
      </c>
      <c r="V570" s="418"/>
      <c r="W570" s="85" t="e">
        <f>W569/M548</f>
        <v>#DIV/0!</v>
      </c>
      <c r="X570" s="86"/>
      <c r="Y570" s="417" t="s">
        <v>366</v>
      </c>
      <c r="Z570" s="417"/>
      <c r="AA570" s="87" t="e">
        <f>AA569/M548</f>
        <v>#DIV/0!</v>
      </c>
      <c r="AB570" s="84"/>
      <c r="AC570" s="84"/>
      <c r="AD570" s="84"/>
      <c r="AE570" s="84"/>
      <c r="AF570" s="417" t="s">
        <v>366</v>
      </c>
      <c r="AG570" s="417"/>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419" t="s">
        <v>376</v>
      </c>
      <c r="Q571" s="419"/>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418" t="s">
        <v>367</v>
      </c>
      <c r="V594" s="418"/>
      <c r="W594" s="162" t="e">
        <f>W593/M572</f>
        <v>#DIV/0!</v>
      </c>
      <c r="X594" s="163"/>
      <c r="Y594" s="417" t="s">
        <v>366</v>
      </c>
      <c r="Z594" s="417"/>
      <c r="AA594" s="164" t="e">
        <f>AA593/M572</f>
        <v>#DIV/0!</v>
      </c>
      <c r="AB594" s="161"/>
      <c r="AC594" s="161"/>
      <c r="AD594" s="161"/>
      <c r="AE594" s="161"/>
      <c r="AF594" s="417" t="s">
        <v>366</v>
      </c>
      <c r="AG594" s="417"/>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419" t="s">
        <v>376</v>
      </c>
      <c r="Q595" s="419"/>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418" t="s">
        <v>367</v>
      </c>
      <c r="V618" s="418"/>
      <c r="W618" s="162" t="e">
        <f>W617/M596</f>
        <v>#DIV/0!</v>
      </c>
      <c r="X618" s="163"/>
      <c r="Y618" s="417" t="s">
        <v>366</v>
      </c>
      <c r="Z618" s="417"/>
      <c r="AA618" s="164" t="e">
        <f>AA617/M596</f>
        <v>#DIV/0!</v>
      </c>
      <c r="AB618" s="161"/>
      <c r="AC618" s="161"/>
      <c r="AD618" s="161"/>
      <c r="AE618" s="161"/>
      <c r="AF618" s="417" t="s">
        <v>366</v>
      </c>
      <c r="AG618" s="417"/>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419" t="s">
        <v>376</v>
      </c>
      <c r="Q619" s="419"/>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418" t="s">
        <v>367</v>
      </c>
      <c r="V642" s="418"/>
      <c r="W642" s="162" t="e">
        <f>W641/M620</f>
        <v>#DIV/0!</v>
      </c>
      <c r="X642" s="163"/>
      <c r="Y642" s="417" t="s">
        <v>366</v>
      </c>
      <c r="Z642" s="417"/>
      <c r="AA642" s="164" t="e">
        <f>AA641/M620</f>
        <v>#DIV/0!</v>
      </c>
      <c r="AB642" s="161"/>
      <c r="AC642" s="161"/>
      <c r="AD642" s="161"/>
      <c r="AE642" s="161"/>
      <c r="AF642" s="417" t="s">
        <v>366</v>
      </c>
      <c r="AG642" s="417"/>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419" t="s">
        <v>376</v>
      </c>
      <c r="Q643" s="419"/>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789</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418" t="s">
        <v>367</v>
      </c>
      <c r="V666" s="418"/>
      <c r="W666" s="162" t="e">
        <f>W665/M644</f>
        <v>#DIV/0!</v>
      </c>
      <c r="X666" s="163"/>
      <c r="Y666" s="417" t="s">
        <v>366</v>
      </c>
      <c r="Z666" s="417"/>
      <c r="AA666" s="164" t="e">
        <f>AA665/M644</f>
        <v>#DIV/0!</v>
      </c>
      <c r="AB666" s="161"/>
      <c r="AC666" s="161"/>
      <c r="AD666" s="161"/>
      <c r="AE666" s="161"/>
      <c r="AF666" s="417" t="s">
        <v>366</v>
      </c>
      <c r="AG666" s="417"/>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419" t="s">
        <v>376</v>
      </c>
      <c r="Q667" s="419"/>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418" t="s">
        <v>367</v>
      </c>
      <c r="V690" s="418"/>
      <c r="W690" s="162" t="e">
        <f>W689/M668</f>
        <v>#DIV/0!</v>
      </c>
      <c r="X690" s="163"/>
      <c r="Y690" s="417" t="s">
        <v>366</v>
      </c>
      <c r="Z690" s="417"/>
      <c r="AA690" s="164" t="e">
        <f>AA689/M668</f>
        <v>#DIV/0!</v>
      </c>
      <c r="AB690" s="161"/>
      <c r="AC690" s="161"/>
      <c r="AD690" s="161"/>
      <c r="AE690" s="161"/>
      <c r="AF690" s="417" t="s">
        <v>366</v>
      </c>
      <c r="AG690" s="417"/>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419" t="s">
        <v>376</v>
      </c>
      <c r="Q691" s="419"/>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418" t="s">
        <v>367</v>
      </c>
      <c r="V714" s="418"/>
      <c r="W714" s="162" t="e">
        <f>W713/M692</f>
        <v>#DIV/0!</v>
      </c>
      <c r="X714" s="163"/>
      <c r="Y714" s="417" t="s">
        <v>366</v>
      </c>
      <c r="Z714" s="417"/>
      <c r="AA714" s="164" t="e">
        <f>AA713/M692</f>
        <v>#DIV/0!</v>
      </c>
      <c r="AB714" s="161"/>
      <c r="AC714" s="161"/>
      <c r="AD714" s="161"/>
      <c r="AE714" s="161"/>
      <c r="AF714" s="417" t="s">
        <v>366</v>
      </c>
      <c r="AG714" s="417"/>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419" t="s">
        <v>376</v>
      </c>
      <c r="Q715" s="419"/>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418" t="s">
        <v>367</v>
      </c>
      <c r="V738" s="418"/>
      <c r="W738" s="162" t="e">
        <f>W737/M716</f>
        <v>#DIV/0!</v>
      </c>
      <c r="X738" s="163"/>
      <c r="Y738" s="417" t="s">
        <v>366</v>
      </c>
      <c r="Z738" s="417"/>
      <c r="AA738" s="164" t="e">
        <f>AA737/M716</f>
        <v>#DIV/0!</v>
      </c>
      <c r="AB738" s="161"/>
      <c r="AC738" s="161"/>
      <c r="AD738" s="161"/>
      <c r="AE738" s="161"/>
      <c r="AF738" s="417" t="s">
        <v>366</v>
      </c>
      <c r="AG738" s="417"/>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419" t="s">
        <v>376</v>
      </c>
      <c r="Q739" s="419"/>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418" t="s">
        <v>367</v>
      </c>
      <c r="V762" s="418"/>
      <c r="W762" s="162" t="e">
        <f>W761/M740</f>
        <v>#DIV/0!</v>
      </c>
      <c r="X762" s="163"/>
      <c r="Y762" s="417" t="s">
        <v>366</v>
      </c>
      <c r="Z762" s="417"/>
      <c r="AA762" s="164" t="e">
        <f>AA761/M740</f>
        <v>#DIV/0!</v>
      </c>
      <c r="AB762" s="161"/>
      <c r="AC762" s="161"/>
      <c r="AD762" s="161"/>
      <c r="AE762" s="161"/>
      <c r="AF762" s="417" t="s">
        <v>366</v>
      </c>
      <c r="AG762" s="417"/>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419" t="s">
        <v>376</v>
      </c>
      <c r="Q763" s="419"/>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418" t="s">
        <v>367</v>
      </c>
      <c r="V786" s="418"/>
      <c r="W786" s="162" t="e">
        <f>W785/M764</f>
        <v>#DIV/0!</v>
      </c>
      <c r="X786" s="163"/>
      <c r="Y786" s="417" t="s">
        <v>366</v>
      </c>
      <c r="Z786" s="417"/>
      <c r="AA786" s="164" t="e">
        <f>AA785/M764</f>
        <v>#DIV/0!</v>
      </c>
      <c r="AB786" s="161"/>
      <c r="AC786" s="161"/>
      <c r="AD786" s="161"/>
      <c r="AE786" s="161"/>
      <c r="AF786" s="417" t="s">
        <v>366</v>
      </c>
      <c r="AG786" s="417"/>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420" t="s">
        <v>376</v>
      </c>
      <c r="Q787" s="420"/>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418" t="s">
        <v>367</v>
      </c>
      <c r="V810" s="418"/>
      <c r="W810" s="162" t="e">
        <f>W809/M788</f>
        <v>#DIV/0!</v>
      </c>
      <c r="X810" s="163"/>
      <c r="Y810" s="417" t="s">
        <v>366</v>
      </c>
      <c r="Z810" s="417"/>
      <c r="AA810" s="164" t="e">
        <f>AA809/M788</f>
        <v>#DIV/0!</v>
      </c>
      <c r="AB810" s="161"/>
      <c r="AC810" s="161"/>
      <c r="AD810" s="161"/>
      <c r="AE810" s="161"/>
      <c r="AF810" s="417" t="s">
        <v>366</v>
      </c>
      <c r="AG810" s="417"/>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420" t="s">
        <v>376</v>
      </c>
      <c r="Q811" s="420"/>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418" t="s">
        <v>367</v>
      </c>
      <c r="V834" s="418"/>
      <c r="W834" s="162" t="e">
        <f>W833/M812</f>
        <v>#DIV/0!</v>
      </c>
      <c r="X834" s="163"/>
      <c r="Y834" s="417" t="s">
        <v>366</v>
      </c>
      <c r="Z834" s="417"/>
      <c r="AA834" s="164" t="e">
        <f>AA833/M812</f>
        <v>#DIV/0!</v>
      </c>
      <c r="AB834" s="161"/>
      <c r="AC834" s="161"/>
      <c r="AD834" s="161"/>
      <c r="AE834" s="161"/>
      <c r="AF834" s="417" t="s">
        <v>366</v>
      </c>
      <c r="AG834" s="417"/>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420" t="s">
        <v>376</v>
      </c>
      <c r="Q835" s="420"/>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216"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418" t="s">
        <v>367</v>
      </c>
      <c r="V858" s="418"/>
      <c r="W858" s="162" t="e">
        <f>W857/M836</f>
        <v>#DIV/0!</v>
      </c>
      <c r="X858" s="163"/>
      <c r="Y858" s="417" t="s">
        <v>366</v>
      </c>
      <c r="Z858" s="417"/>
      <c r="AA858" s="164" t="e">
        <f>AA857/M836</f>
        <v>#DIV/0!</v>
      </c>
      <c r="AB858" s="161"/>
      <c r="AC858" s="161"/>
      <c r="AD858" s="161"/>
      <c r="AE858" s="161"/>
      <c r="AF858" s="417" t="s">
        <v>366</v>
      </c>
      <c r="AG858" s="417"/>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420" t="s">
        <v>376</v>
      </c>
      <c r="Q859" s="420"/>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418" t="s">
        <v>367</v>
      </c>
      <c r="V882" s="418"/>
      <c r="W882" s="162" t="e">
        <f>W881/M860</f>
        <v>#DIV/0!</v>
      </c>
      <c r="X882" s="163"/>
      <c r="Y882" s="417" t="s">
        <v>366</v>
      </c>
      <c r="Z882" s="417"/>
      <c r="AA882" s="164" t="e">
        <f>AA881/M860</f>
        <v>#DIV/0!</v>
      </c>
      <c r="AB882" s="161"/>
      <c r="AC882" s="161"/>
      <c r="AD882" s="161"/>
      <c r="AE882" s="161"/>
      <c r="AF882" s="417" t="s">
        <v>366</v>
      </c>
      <c r="AG882" s="417"/>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420" t="s">
        <v>376</v>
      </c>
      <c r="Q883" s="420"/>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418" t="s">
        <v>367</v>
      </c>
      <c r="V906" s="418"/>
      <c r="W906" s="162" t="e">
        <f>W905/M884</f>
        <v>#DIV/0!</v>
      </c>
      <c r="X906" s="163"/>
      <c r="Y906" s="417" t="s">
        <v>366</v>
      </c>
      <c r="Z906" s="417"/>
      <c r="AA906" s="164" t="e">
        <f>AA905/M884</f>
        <v>#DIV/0!</v>
      </c>
      <c r="AB906" s="161"/>
      <c r="AC906" s="161"/>
      <c r="AD906" s="161"/>
      <c r="AE906" s="161"/>
      <c r="AF906" s="417" t="s">
        <v>366</v>
      </c>
      <c r="AG906" s="417"/>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420" t="s">
        <v>376</v>
      </c>
      <c r="Q907" s="420"/>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418" t="s">
        <v>367</v>
      </c>
      <c r="V930" s="418"/>
      <c r="W930" s="162" t="e">
        <f>W929/M908</f>
        <v>#DIV/0!</v>
      </c>
      <c r="X930" s="163"/>
      <c r="Y930" s="417" t="s">
        <v>366</v>
      </c>
      <c r="Z930" s="417"/>
      <c r="AA930" s="164" t="e">
        <f>AA929/M908</f>
        <v>#DIV/0!</v>
      </c>
      <c r="AB930" s="161"/>
      <c r="AC930" s="161"/>
      <c r="AD930" s="161"/>
      <c r="AE930" s="161"/>
      <c r="AF930" s="417" t="s">
        <v>366</v>
      </c>
      <c r="AG930" s="417"/>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420" t="s">
        <v>376</v>
      </c>
      <c r="Q931" s="420"/>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418" t="s">
        <v>367</v>
      </c>
      <c r="V954" s="418"/>
      <c r="W954" s="162" t="e">
        <f>W953/M932</f>
        <v>#DIV/0!</v>
      </c>
      <c r="X954" s="163"/>
      <c r="Y954" s="417" t="s">
        <v>366</v>
      </c>
      <c r="Z954" s="417"/>
      <c r="AA954" s="164" t="e">
        <f>AA953/M932</f>
        <v>#DIV/0!</v>
      </c>
      <c r="AB954" s="161"/>
      <c r="AC954" s="161"/>
      <c r="AD954" s="161"/>
      <c r="AE954" s="161"/>
      <c r="AF954" s="417" t="s">
        <v>366</v>
      </c>
      <c r="AG954" s="417"/>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420" t="s">
        <v>376</v>
      </c>
      <c r="Q956" s="420"/>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418" t="s">
        <v>367</v>
      </c>
      <c r="V979" s="418"/>
      <c r="W979" s="162" t="e">
        <f>W978/M957</f>
        <v>#DIV/0!</v>
      </c>
      <c r="X979" s="163"/>
      <c r="Y979" s="417" t="s">
        <v>366</v>
      </c>
      <c r="Z979" s="417"/>
      <c r="AA979" s="164" t="e">
        <f>AA978/M957</f>
        <v>#DIV/0!</v>
      </c>
      <c r="AB979" s="161"/>
      <c r="AC979" s="161"/>
      <c r="AD979" s="161"/>
      <c r="AE979" s="161"/>
      <c r="AF979" s="417" t="s">
        <v>366</v>
      </c>
      <c r="AG979" s="417"/>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420" t="s">
        <v>376</v>
      </c>
      <c r="Q980" s="420"/>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418" t="s">
        <v>367</v>
      </c>
      <c r="V1003" s="418"/>
      <c r="W1003" s="162" t="e">
        <f>W1002/M981</f>
        <v>#DIV/0!</v>
      </c>
      <c r="X1003" s="163"/>
      <c r="Y1003" s="417" t="s">
        <v>366</v>
      </c>
      <c r="Z1003" s="417"/>
      <c r="AA1003" s="164" t="e">
        <f>AA1002/M981</f>
        <v>#DIV/0!</v>
      </c>
      <c r="AB1003" s="161"/>
      <c r="AC1003" s="161"/>
      <c r="AD1003" s="161"/>
      <c r="AE1003" s="161"/>
      <c r="AF1003" s="417" t="s">
        <v>366</v>
      </c>
      <c r="AG1003" s="417"/>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420" t="s">
        <v>376</v>
      </c>
      <c r="Q1004" s="420"/>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418" t="s">
        <v>367</v>
      </c>
      <c r="V1027" s="418"/>
      <c r="W1027" s="162" t="e">
        <f>W1026/M1005</f>
        <v>#DIV/0!</v>
      </c>
      <c r="X1027" s="163"/>
      <c r="Y1027" s="417" t="s">
        <v>366</v>
      </c>
      <c r="Z1027" s="417"/>
      <c r="AA1027" s="164" t="e">
        <f>AA1026/M1005</f>
        <v>#DIV/0!</v>
      </c>
      <c r="AB1027" s="161"/>
      <c r="AC1027" s="161"/>
      <c r="AD1027" s="161"/>
      <c r="AE1027" s="161"/>
      <c r="AF1027" s="417" t="s">
        <v>366</v>
      </c>
      <c r="AG1027" s="417"/>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420" t="s">
        <v>376</v>
      </c>
      <c r="Q1028" s="420"/>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418" t="s">
        <v>367</v>
      </c>
      <c r="V1051" s="418"/>
      <c r="W1051" s="162" t="e">
        <f>W1050/M1029</f>
        <v>#DIV/0!</v>
      </c>
      <c r="X1051" s="163"/>
      <c r="Y1051" s="417" t="s">
        <v>366</v>
      </c>
      <c r="Z1051" s="417"/>
      <c r="AA1051" s="164" t="e">
        <f>AA1050/M1029</f>
        <v>#DIV/0!</v>
      </c>
      <c r="AB1051" s="161"/>
      <c r="AC1051" s="161"/>
      <c r="AD1051" s="161"/>
      <c r="AE1051" s="161"/>
      <c r="AF1051" s="417" t="s">
        <v>366</v>
      </c>
      <c r="AG1051" s="417"/>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420" t="s">
        <v>376</v>
      </c>
      <c r="Q1052" s="420"/>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418" t="s">
        <v>367</v>
      </c>
      <c r="V1075" s="418"/>
      <c r="W1075" s="162" t="e">
        <f>W1074/M1053</f>
        <v>#DIV/0!</v>
      </c>
      <c r="X1075" s="163"/>
      <c r="Y1075" s="417" t="s">
        <v>366</v>
      </c>
      <c r="Z1075" s="417"/>
      <c r="AA1075" s="164" t="e">
        <f>AA1074/M1053</f>
        <v>#DIV/0!</v>
      </c>
      <c r="AB1075" s="161"/>
      <c r="AC1075" s="161"/>
      <c r="AD1075" s="161"/>
      <c r="AE1075" s="161"/>
      <c r="AF1075" s="417" t="s">
        <v>366</v>
      </c>
      <c r="AG1075" s="417"/>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420" t="s">
        <v>376</v>
      </c>
      <c r="Q1076" s="420"/>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418" t="s">
        <v>367</v>
      </c>
      <c r="V1099" s="418"/>
      <c r="W1099" s="162" t="e">
        <f>W1098/M1077</f>
        <v>#DIV/0!</v>
      </c>
      <c r="X1099" s="163"/>
      <c r="Y1099" s="417" t="s">
        <v>366</v>
      </c>
      <c r="Z1099" s="417"/>
      <c r="AA1099" s="164" t="e">
        <f>AA1098/M1077</f>
        <v>#DIV/0!</v>
      </c>
      <c r="AB1099" s="161"/>
      <c r="AC1099" s="161"/>
      <c r="AD1099" s="161"/>
      <c r="AE1099" s="161"/>
      <c r="AF1099" s="417" t="s">
        <v>366</v>
      </c>
      <c r="AG1099" s="417"/>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419" t="s">
        <v>376</v>
      </c>
      <c r="Q1100" s="419"/>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418" t="s">
        <v>367</v>
      </c>
      <c r="V1123" s="418"/>
      <c r="W1123" s="162" t="e">
        <f>W1122/M1101</f>
        <v>#DIV/0!</v>
      </c>
      <c r="X1123" s="163"/>
      <c r="Y1123" s="417" t="s">
        <v>366</v>
      </c>
      <c r="Z1123" s="417"/>
      <c r="AA1123" s="164" t="e">
        <f>AA1122/M1101</f>
        <v>#DIV/0!</v>
      </c>
      <c r="AB1123" s="161"/>
      <c r="AC1123" s="161"/>
      <c r="AD1123" s="161"/>
      <c r="AE1123" s="161"/>
      <c r="AF1123" s="417" t="s">
        <v>366</v>
      </c>
      <c r="AG1123" s="417"/>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419" t="s">
        <v>376</v>
      </c>
      <c r="Q1124" s="419"/>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418" t="s">
        <v>367</v>
      </c>
      <c r="V1147" s="418"/>
      <c r="W1147" s="162" t="e">
        <f>W1146/M1125</f>
        <v>#DIV/0!</v>
      </c>
      <c r="X1147" s="163"/>
      <c r="Y1147" s="417" t="s">
        <v>366</v>
      </c>
      <c r="Z1147" s="417"/>
      <c r="AA1147" s="164" t="e">
        <f>AA1146/M1125</f>
        <v>#DIV/0!</v>
      </c>
      <c r="AB1147" s="161"/>
      <c r="AC1147" s="161"/>
      <c r="AD1147" s="161"/>
      <c r="AE1147" s="161"/>
      <c r="AF1147" s="417" t="s">
        <v>366</v>
      </c>
      <c r="AG1147" s="417"/>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419" t="s">
        <v>376</v>
      </c>
      <c r="Q1148" s="419"/>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418" t="s">
        <v>367</v>
      </c>
      <c r="V1171" s="418"/>
      <c r="W1171" s="162" t="e">
        <f>W1170/M1149</f>
        <v>#DIV/0!</v>
      </c>
      <c r="X1171" s="163"/>
      <c r="Y1171" s="417" t="s">
        <v>366</v>
      </c>
      <c r="Z1171" s="417"/>
      <c r="AA1171" s="164" t="e">
        <f>AA1170/M1149</f>
        <v>#DIV/0!</v>
      </c>
      <c r="AB1171" s="161"/>
      <c r="AC1171" s="161"/>
      <c r="AD1171" s="161"/>
      <c r="AE1171" s="161"/>
      <c r="AF1171" s="417" t="s">
        <v>366</v>
      </c>
      <c r="AG1171" s="417"/>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419" t="s">
        <v>376</v>
      </c>
      <c r="Q1173" s="419"/>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418" t="s">
        <v>367</v>
      </c>
      <c r="V1196" s="418"/>
      <c r="W1196" s="162" t="e">
        <f>W1195/M1174</f>
        <v>#DIV/0!</v>
      </c>
      <c r="X1196" s="163"/>
      <c r="Y1196" s="417" t="s">
        <v>366</v>
      </c>
      <c r="Z1196" s="417"/>
      <c r="AA1196" s="164" t="e">
        <f>AA1195/M1174</f>
        <v>#DIV/0!</v>
      </c>
      <c r="AB1196" s="161"/>
      <c r="AC1196" s="161"/>
      <c r="AD1196" s="161"/>
      <c r="AE1196" s="161"/>
      <c r="AF1196" s="417" t="s">
        <v>366</v>
      </c>
      <c r="AG1196" s="417"/>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419" t="s">
        <v>376</v>
      </c>
      <c r="Q1197" s="419"/>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418" t="s">
        <v>367</v>
      </c>
      <c r="V1220" s="418"/>
      <c r="W1220" s="162" t="e">
        <f>W1219/M1198</f>
        <v>#DIV/0!</v>
      </c>
      <c r="X1220" s="163"/>
      <c r="Y1220" s="417" t="s">
        <v>366</v>
      </c>
      <c r="Z1220" s="417"/>
      <c r="AA1220" s="164" t="e">
        <f>AA1219/M1198</f>
        <v>#DIV/0!</v>
      </c>
      <c r="AB1220" s="161"/>
      <c r="AC1220" s="161"/>
      <c r="AD1220" s="161"/>
      <c r="AE1220" s="161"/>
      <c r="AF1220" s="417" t="s">
        <v>366</v>
      </c>
      <c r="AG1220" s="417"/>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419" t="s">
        <v>376</v>
      </c>
      <c r="Q1221" s="419"/>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418" t="s">
        <v>367</v>
      </c>
      <c r="V1244" s="418"/>
      <c r="W1244" s="85" t="e">
        <f>W1243/M1222</f>
        <v>#DIV/0!</v>
      </c>
      <c r="X1244" s="86"/>
      <c r="Y1244" s="417" t="s">
        <v>366</v>
      </c>
      <c r="Z1244" s="417"/>
      <c r="AA1244" s="87" t="e">
        <f>AA1243/M1222</f>
        <v>#DIV/0!</v>
      </c>
      <c r="AB1244" s="84"/>
      <c r="AC1244" s="84"/>
      <c r="AD1244" s="84"/>
      <c r="AE1244" s="84"/>
      <c r="AF1244" s="417" t="s">
        <v>366</v>
      </c>
      <c r="AG1244" s="417"/>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419" t="s">
        <v>376</v>
      </c>
      <c r="Q1245" s="419"/>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418" t="s">
        <v>367</v>
      </c>
      <c r="V1268" s="418"/>
      <c r="W1268" s="162" t="e">
        <f>W1267/M1246</f>
        <v>#DIV/0!</v>
      </c>
      <c r="X1268" s="163"/>
      <c r="Y1268" s="417" t="s">
        <v>366</v>
      </c>
      <c r="Z1268" s="417"/>
      <c r="AA1268" s="164" t="e">
        <f>AA1267/M1246</f>
        <v>#DIV/0!</v>
      </c>
      <c r="AB1268" s="161"/>
      <c r="AC1268" s="161"/>
      <c r="AD1268" s="161"/>
      <c r="AE1268" s="161"/>
      <c r="AF1268" s="417" t="s">
        <v>366</v>
      </c>
      <c r="AG1268" s="417"/>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419" t="s">
        <v>376</v>
      </c>
      <c r="Q1269" s="419"/>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418" t="s">
        <v>367</v>
      </c>
      <c r="V1292" s="418"/>
      <c r="W1292" s="162" t="e">
        <f>W1291/M1270</f>
        <v>#DIV/0!</v>
      </c>
      <c r="X1292" s="163"/>
      <c r="Y1292" s="417" t="s">
        <v>366</v>
      </c>
      <c r="Z1292" s="417"/>
      <c r="AA1292" s="164" t="e">
        <f>AA1291/M1270</f>
        <v>#DIV/0!</v>
      </c>
      <c r="AB1292" s="161"/>
      <c r="AC1292" s="161"/>
      <c r="AD1292" s="161"/>
      <c r="AE1292" s="161"/>
      <c r="AF1292" s="417" t="s">
        <v>366</v>
      </c>
      <c r="AG1292" s="417"/>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419" t="s">
        <v>376</v>
      </c>
      <c r="Q1293" s="419"/>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418" t="s">
        <v>367</v>
      </c>
      <c r="V1316" s="418"/>
      <c r="W1316" s="162" t="e">
        <f>W1315/M1294</f>
        <v>#DIV/0!</v>
      </c>
      <c r="X1316" s="163"/>
      <c r="Y1316" s="417" t="s">
        <v>366</v>
      </c>
      <c r="Z1316" s="417"/>
      <c r="AA1316" s="164" t="e">
        <f>AA1315/M1294</f>
        <v>#DIV/0!</v>
      </c>
      <c r="AB1316" s="161"/>
      <c r="AC1316" s="161"/>
      <c r="AD1316" s="161"/>
      <c r="AE1316" s="161"/>
      <c r="AF1316" s="417" t="s">
        <v>366</v>
      </c>
      <c r="AG1316" s="417"/>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419" t="s">
        <v>376</v>
      </c>
      <c r="Q1317" s="419"/>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418" t="s">
        <v>367</v>
      </c>
      <c r="V1340" s="418"/>
      <c r="W1340" s="162" t="e">
        <f>W1339/M1318</f>
        <v>#DIV/0!</v>
      </c>
      <c r="X1340" s="163"/>
      <c r="Y1340" s="417" t="s">
        <v>366</v>
      </c>
      <c r="Z1340" s="417"/>
      <c r="AA1340" s="164" t="e">
        <f>AA1339/M1318</f>
        <v>#DIV/0!</v>
      </c>
      <c r="AB1340" s="161"/>
      <c r="AC1340" s="161"/>
      <c r="AD1340" s="161"/>
      <c r="AE1340" s="161"/>
      <c r="AF1340" s="417" t="s">
        <v>366</v>
      </c>
      <c r="AG1340" s="417"/>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419" t="s">
        <v>376</v>
      </c>
      <c r="Q1341" s="419"/>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418" t="s">
        <v>367</v>
      </c>
      <c r="V1364" s="418"/>
      <c r="W1364" s="162" t="e">
        <f>W1363/M1342</f>
        <v>#DIV/0!</v>
      </c>
      <c r="X1364" s="163"/>
      <c r="Y1364" s="417" t="s">
        <v>366</v>
      </c>
      <c r="Z1364" s="417"/>
      <c r="AA1364" s="164" t="e">
        <f>AA1363/M1342</f>
        <v>#DIV/0!</v>
      </c>
      <c r="AB1364" s="161"/>
      <c r="AC1364" s="161"/>
      <c r="AD1364" s="161"/>
      <c r="AE1364" s="161"/>
      <c r="AF1364" s="417" t="s">
        <v>366</v>
      </c>
      <c r="AG1364" s="417"/>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419" t="s">
        <v>376</v>
      </c>
      <c r="Q1365" s="419"/>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418" t="s">
        <v>367</v>
      </c>
      <c r="V1388" s="418"/>
      <c r="W1388" s="162" t="e">
        <f>W1387/M1366</f>
        <v>#DIV/0!</v>
      </c>
      <c r="X1388" s="163"/>
      <c r="Y1388" s="417" t="s">
        <v>366</v>
      </c>
      <c r="Z1388" s="417"/>
      <c r="AA1388" s="164" t="e">
        <f>AA1387/M1366</f>
        <v>#DIV/0!</v>
      </c>
      <c r="AB1388" s="161"/>
      <c r="AC1388" s="161"/>
      <c r="AD1388" s="161"/>
      <c r="AE1388" s="161"/>
      <c r="AF1388" s="417" t="s">
        <v>366</v>
      </c>
      <c r="AG1388" s="417"/>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419" t="s">
        <v>376</v>
      </c>
      <c r="Q1389" s="419"/>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418" t="s">
        <v>367</v>
      </c>
      <c r="V1412" s="418"/>
      <c r="W1412" s="162" t="e">
        <f>W1411/M1390</f>
        <v>#DIV/0!</v>
      </c>
      <c r="X1412" s="163"/>
      <c r="Y1412" s="417" t="s">
        <v>366</v>
      </c>
      <c r="Z1412" s="417"/>
      <c r="AA1412" s="164" t="e">
        <f>AA1411/M1390</f>
        <v>#DIV/0!</v>
      </c>
      <c r="AB1412" s="161"/>
      <c r="AC1412" s="161"/>
      <c r="AD1412" s="161"/>
      <c r="AE1412" s="161"/>
      <c r="AF1412" s="417" t="s">
        <v>366</v>
      </c>
      <c r="AG1412" s="417"/>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419" t="s">
        <v>376</v>
      </c>
      <c r="Q1413" s="419"/>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418" t="s">
        <v>367</v>
      </c>
      <c r="V1436" s="418"/>
      <c r="W1436" s="162" t="e">
        <f>W1435/M1414</f>
        <v>#DIV/0!</v>
      </c>
      <c r="X1436" s="163"/>
      <c r="Y1436" s="417" t="s">
        <v>366</v>
      </c>
      <c r="Z1436" s="417"/>
      <c r="AA1436" s="164" t="e">
        <f>AA1435/M1414</f>
        <v>#DIV/0!</v>
      </c>
      <c r="AB1436" s="161"/>
      <c r="AC1436" s="161"/>
      <c r="AD1436" s="161"/>
      <c r="AE1436" s="161"/>
      <c r="AF1436" s="417" t="s">
        <v>366</v>
      </c>
      <c r="AG1436" s="417"/>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419" t="s">
        <v>376</v>
      </c>
      <c r="Q1437" s="419"/>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418" t="s">
        <v>367</v>
      </c>
      <c r="V1460" s="418"/>
      <c r="W1460" s="85" t="e">
        <f>W1459/M1438</f>
        <v>#DIV/0!</v>
      </c>
      <c r="X1460" s="86"/>
      <c r="Y1460" s="417" t="s">
        <v>366</v>
      </c>
      <c r="Z1460" s="417"/>
      <c r="AA1460" s="87" t="e">
        <f>AA1459/M1438</f>
        <v>#DIV/0!</v>
      </c>
      <c r="AB1460" s="84"/>
      <c r="AC1460" s="84"/>
      <c r="AD1460" s="84"/>
      <c r="AE1460" s="84"/>
      <c r="AF1460" s="417" t="s">
        <v>366</v>
      </c>
      <c r="AG1460" s="417"/>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419" t="s">
        <v>376</v>
      </c>
      <c r="Q1461" s="419"/>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418" t="s">
        <v>367</v>
      </c>
      <c r="V1484" s="418"/>
      <c r="W1484" s="162" t="e">
        <f>W1483/M1462</f>
        <v>#DIV/0!</v>
      </c>
      <c r="X1484" s="163"/>
      <c r="Y1484" s="417" t="s">
        <v>366</v>
      </c>
      <c r="Z1484" s="417"/>
      <c r="AA1484" s="164" t="e">
        <f>AA1483/M1462</f>
        <v>#DIV/0!</v>
      </c>
      <c r="AB1484" s="161"/>
      <c r="AC1484" s="161"/>
      <c r="AD1484" s="161"/>
      <c r="AE1484" s="161"/>
      <c r="AF1484" s="417" t="s">
        <v>366</v>
      </c>
      <c r="AG1484" s="417"/>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419" t="s">
        <v>376</v>
      </c>
      <c r="Q1485" s="419"/>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418" t="s">
        <v>367</v>
      </c>
      <c r="V1508" s="418"/>
      <c r="W1508" s="162" t="e">
        <f>W1507/M1486</f>
        <v>#DIV/0!</v>
      </c>
      <c r="X1508" s="163"/>
      <c r="Y1508" s="417" t="s">
        <v>366</v>
      </c>
      <c r="Z1508" s="417"/>
      <c r="AA1508" s="164" t="e">
        <f>AA1507/M1486</f>
        <v>#DIV/0!</v>
      </c>
      <c r="AB1508" s="161"/>
      <c r="AC1508" s="161"/>
      <c r="AD1508" s="161"/>
      <c r="AE1508" s="161"/>
      <c r="AF1508" s="417" t="s">
        <v>366</v>
      </c>
      <c r="AG1508" s="417"/>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419" t="s">
        <v>376</v>
      </c>
      <c r="Q1509" s="419"/>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418" t="s">
        <v>367</v>
      </c>
      <c r="V1532" s="418"/>
      <c r="W1532" s="85" t="e">
        <f>W1531/M1510</f>
        <v>#DIV/0!</v>
      </c>
      <c r="X1532" s="86"/>
      <c r="Y1532" s="417" t="s">
        <v>366</v>
      </c>
      <c r="Z1532" s="417"/>
      <c r="AA1532" s="87" t="e">
        <f>AA1531/M1510</f>
        <v>#DIV/0!</v>
      </c>
      <c r="AB1532" s="84"/>
      <c r="AC1532" s="84"/>
      <c r="AD1532" s="84"/>
      <c r="AE1532" s="84"/>
      <c r="AF1532" s="417" t="s">
        <v>366</v>
      </c>
      <c r="AG1532" s="417"/>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419" t="s">
        <v>376</v>
      </c>
      <c r="Q1533" s="419"/>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418" t="s">
        <v>367</v>
      </c>
      <c r="V1556" s="418"/>
      <c r="W1556" s="85" t="e">
        <f>W1555/M1534</f>
        <v>#DIV/0!</v>
      </c>
      <c r="X1556" s="86"/>
      <c r="Y1556" s="417" t="s">
        <v>366</v>
      </c>
      <c r="Z1556" s="417"/>
      <c r="AA1556" s="87" t="e">
        <f>AA1555/M1534</f>
        <v>#DIV/0!</v>
      </c>
      <c r="AB1556" s="84"/>
      <c r="AC1556" s="84"/>
      <c r="AD1556" s="84"/>
      <c r="AE1556" s="84"/>
      <c r="AF1556" s="417" t="s">
        <v>366</v>
      </c>
      <c r="AG1556" s="417"/>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419" t="s">
        <v>376</v>
      </c>
      <c r="Q1559" s="419"/>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418" t="s">
        <v>367</v>
      </c>
      <c r="V1582" s="418"/>
      <c r="W1582" s="162" t="e">
        <f>W1581/M1560</f>
        <v>#DIV/0!</v>
      </c>
      <c r="X1582" s="163"/>
      <c r="Y1582" s="417" t="s">
        <v>366</v>
      </c>
      <c r="Z1582" s="417"/>
      <c r="AA1582" s="164" t="e">
        <f>AA1581/M1560</f>
        <v>#DIV/0!</v>
      </c>
      <c r="AB1582" s="161"/>
      <c r="AC1582" s="161"/>
      <c r="AD1582" s="161"/>
      <c r="AE1582" s="161"/>
      <c r="AF1582" s="417" t="s">
        <v>366</v>
      </c>
      <c r="AG1582" s="417"/>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419" t="s">
        <v>376</v>
      </c>
      <c r="Q1583" s="419"/>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418" t="s">
        <v>367</v>
      </c>
      <c r="V1606" s="418"/>
      <c r="W1606" s="162" t="e">
        <f>W1605/M1584</f>
        <v>#DIV/0!</v>
      </c>
      <c r="X1606" s="163"/>
      <c r="Y1606" s="417" t="s">
        <v>366</v>
      </c>
      <c r="Z1606" s="417"/>
      <c r="AA1606" s="164" t="e">
        <f>AA1605/M1584</f>
        <v>#DIV/0!</v>
      </c>
      <c r="AB1606" s="161"/>
      <c r="AC1606" s="161"/>
      <c r="AD1606" s="161"/>
      <c r="AE1606" s="161"/>
      <c r="AF1606" s="417" t="s">
        <v>366</v>
      </c>
      <c r="AG1606" s="417"/>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419" t="s">
        <v>376</v>
      </c>
      <c r="Q1607" s="419"/>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418" t="s">
        <v>367</v>
      </c>
      <c r="V1630" s="418"/>
      <c r="W1630" s="85" t="e">
        <f>W1629/M1608</f>
        <v>#DIV/0!</v>
      </c>
      <c r="X1630" s="86"/>
      <c r="Y1630" s="417" t="s">
        <v>366</v>
      </c>
      <c r="Z1630" s="417"/>
      <c r="AA1630" s="87" t="e">
        <f>AA1629/M1608</f>
        <v>#DIV/0!</v>
      </c>
      <c r="AB1630" s="84"/>
      <c r="AC1630" s="84"/>
      <c r="AD1630" s="84"/>
      <c r="AE1630" s="84"/>
      <c r="AF1630" s="417" t="s">
        <v>366</v>
      </c>
      <c r="AG1630" s="417"/>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419" t="s">
        <v>376</v>
      </c>
      <c r="Q1632" s="419"/>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123.45"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421" t="s">
        <v>367</v>
      </c>
      <c r="V1655" s="421"/>
      <c r="W1655" s="177" t="e">
        <f>W1654/M1633</f>
        <v>#DIV/0!</v>
      </c>
      <c r="X1655" s="178"/>
      <c r="Y1655" s="422" t="s">
        <v>366</v>
      </c>
      <c r="Z1655" s="422"/>
      <c r="AA1655" s="181" t="e">
        <f>AA1654/M1633</f>
        <v>#DIV/0!</v>
      </c>
      <c r="AB1655" s="172"/>
      <c r="AC1655" s="172"/>
      <c r="AD1655" s="172"/>
      <c r="AE1655" s="172"/>
      <c r="AF1655" s="422" t="s">
        <v>366</v>
      </c>
      <c r="AG1655" s="422"/>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419" t="s">
        <v>376</v>
      </c>
      <c r="Q1656" s="419"/>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421" t="s">
        <v>367</v>
      </c>
      <c r="V1679" s="421"/>
      <c r="W1679" s="177" t="e">
        <f>W1678/M1657</f>
        <v>#DIV/0!</v>
      </c>
      <c r="X1679" s="178"/>
      <c r="Y1679" s="422" t="s">
        <v>366</v>
      </c>
      <c r="Z1679" s="422"/>
      <c r="AA1679" s="181" t="e">
        <f>AA1678/M1657</f>
        <v>#DIV/0!</v>
      </c>
      <c r="AB1679" s="172"/>
      <c r="AC1679" s="172"/>
      <c r="AD1679" s="172"/>
      <c r="AE1679" s="172"/>
      <c r="AF1679" s="422" t="s">
        <v>366</v>
      </c>
      <c r="AG1679" s="422"/>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419" t="s">
        <v>376</v>
      </c>
      <c r="Q1680" s="419"/>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421" t="s">
        <v>367</v>
      </c>
      <c r="V1703" s="421"/>
      <c r="W1703" s="177" t="e">
        <f>W1702/M1681</f>
        <v>#DIV/0!</v>
      </c>
      <c r="X1703" s="178"/>
      <c r="Y1703" s="422" t="s">
        <v>366</v>
      </c>
      <c r="Z1703" s="422"/>
      <c r="AA1703" s="181" t="e">
        <f>AA1702/M1681</f>
        <v>#DIV/0!</v>
      </c>
      <c r="AB1703" s="172"/>
      <c r="AC1703" s="172"/>
      <c r="AD1703" s="172"/>
      <c r="AE1703" s="172"/>
      <c r="AF1703" s="422" t="s">
        <v>366</v>
      </c>
      <c r="AG1703" s="422"/>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419" t="s">
        <v>376</v>
      </c>
      <c r="Q1704" s="419"/>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418" t="s">
        <v>367</v>
      </c>
      <c r="V1727" s="418"/>
      <c r="W1727" s="162" t="e">
        <f>W1726/M1705</f>
        <v>#DIV/0!</v>
      </c>
      <c r="X1727" s="163"/>
      <c r="Y1727" s="417" t="s">
        <v>366</v>
      </c>
      <c r="Z1727" s="417"/>
      <c r="AA1727" s="164" t="e">
        <f>AA1726/M1705</f>
        <v>#DIV/0!</v>
      </c>
      <c r="AB1727" s="161"/>
      <c r="AC1727" s="161"/>
      <c r="AD1727" s="161"/>
      <c r="AE1727" s="161"/>
      <c r="AF1727" s="417" t="s">
        <v>366</v>
      </c>
      <c r="AG1727" s="417"/>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419" t="s">
        <v>376</v>
      </c>
      <c r="Q1728" s="419"/>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418" t="s">
        <v>367</v>
      </c>
      <c r="V1751" s="418"/>
      <c r="W1751" s="162" t="e">
        <f>W1750/M1729</f>
        <v>#DIV/0!</v>
      </c>
      <c r="X1751" s="163"/>
      <c r="Y1751" s="417" t="s">
        <v>366</v>
      </c>
      <c r="Z1751" s="417"/>
      <c r="AA1751" s="164" t="e">
        <f>AA1750/M1729</f>
        <v>#DIV/0!</v>
      </c>
      <c r="AB1751" s="161"/>
      <c r="AC1751" s="161"/>
      <c r="AD1751" s="161"/>
      <c r="AE1751" s="161"/>
      <c r="AF1751" s="417" t="s">
        <v>366</v>
      </c>
      <c r="AG1751" s="417"/>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419" t="s">
        <v>376</v>
      </c>
      <c r="Q1752" s="419"/>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418" t="s">
        <v>367</v>
      </c>
      <c r="V1775" s="418"/>
      <c r="W1775" s="162" t="e">
        <f>W1774/M1753</f>
        <v>#DIV/0!</v>
      </c>
      <c r="X1775" s="163"/>
      <c r="Y1775" s="417" t="s">
        <v>366</v>
      </c>
      <c r="Z1775" s="417"/>
      <c r="AA1775" s="164" t="e">
        <f>AA1774/M1753</f>
        <v>#DIV/0!</v>
      </c>
      <c r="AB1775" s="161"/>
      <c r="AC1775" s="161"/>
      <c r="AD1775" s="161"/>
      <c r="AE1775" s="161"/>
      <c r="AF1775" s="417" t="s">
        <v>366</v>
      </c>
      <c r="AG1775" s="417"/>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419" t="s">
        <v>376</v>
      </c>
      <c r="Q1777" s="419"/>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418" t="s">
        <v>367</v>
      </c>
      <c r="V1800" s="418"/>
      <c r="W1800" s="162" t="e">
        <f>W1799/M1778</f>
        <v>#DIV/0!</v>
      </c>
      <c r="X1800" s="163"/>
      <c r="Y1800" s="417" t="s">
        <v>366</v>
      </c>
      <c r="Z1800" s="417"/>
      <c r="AA1800" s="164" t="e">
        <f>AA1799/M1778</f>
        <v>#DIV/0!</v>
      </c>
      <c r="AB1800" s="161"/>
      <c r="AC1800" s="161"/>
      <c r="AD1800" s="161"/>
      <c r="AE1800" s="161"/>
      <c r="AF1800" s="417" t="s">
        <v>366</v>
      </c>
      <c r="AG1800" s="417"/>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419" t="s">
        <v>376</v>
      </c>
      <c r="Q1801" s="419"/>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940</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938</v>
      </c>
      <c r="Z1813" s="416">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939</v>
      </c>
      <c r="Z1814" s="416">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418" t="s">
        <v>367</v>
      </c>
      <c r="V1824" s="418"/>
      <c r="W1824" s="85" t="e">
        <f>W1823/M1802</f>
        <v>#DIV/0!</v>
      </c>
      <c r="X1824" s="86"/>
      <c r="Y1824" s="417" t="s">
        <v>366</v>
      </c>
      <c r="Z1824" s="417"/>
      <c r="AA1824" s="87" t="e">
        <f>AA1823/M1802</f>
        <v>#DIV/0!</v>
      </c>
      <c r="AB1824" s="84"/>
      <c r="AC1824" s="84"/>
      <c r="AD1824" s="84"/>
      <c r="AE1824" s="84"/>
      <c r="AF1824" s="417" t="s">
        <v>366</v>
      </c>
      <c r="AG1824" s="417"/>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419" t="s">
        <v>376</v>
      </c>
      <c r="Q1825" s="419"/>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418" t="s">
        <v>367</v>
      </c>
      <c r="V1848" s="418"/>
      <c r="W1848" s="85" t="e">
        <f>W1847/M1826</f>
        <v>#DIV/0!</v>
      </c>
      <c r="X1848" s="86"/>
      <c r="Y1848" s="417" t="s">
        <v>366</v>
      </c>
      <c r="Z1848" s="417"/>
      <c r="AA1848" s="87" t="e">
        <f>AA1847/M1826</f>
        <v>#DIV/0!</v>
      </c>
      <c r="AB1848" s="84"/>
      <c r="AC1848" s="84"/>
      <c r="AD1848" s="84"/>
      <c r="AE1848" s="84"/>
      <c r="AF1848" s="417" t="s">
        <v>366</v>
      </c>
      <c r="AG1848" s="417"/>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419" t="s">
        <v>376</v>
      </c>
      <c r="Q1849" s="419"/>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418" t="s">
        <v>367</v>
      </c>
      <c r="V1872" s="418"/>
      <c r="W1872" s="162" t="e">
        <f>W1871/M1850</f>
        <v>#DIV/0!</v>
      </c>
      <c r="X1872" s="163"/>
      <c r="Y1872" s="417" t="s">
        <v>366</v>
      </c>
      <c r="Z1872" s="417"/>
      <c r="AA1872" s="164" t="e">
        <f>AA1871/M1850</f>
        <v>#DIV/0!</v>
      </c>
      <c r="AB1872" s="161"/>
      <c r="AC1872" s="161"/>
      <c r="AD1872" s="161"/>
      <c r="AE1872" s="161"/>
      <c r="AF1872" s="417" t="s">
        <v>366</v>
      </c>
      <c r="AG1872" s="417"/>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419" t="s">
        <v>376</v>
      </c>
      <c r="Q1873" s="419"/>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418" t="s">
        <v>367</v>
      </c>
      <c r="V1896" s="418"/>
      <c r="W1896" s="162" t="e">
        <f>W1895/M1874</f>
        <v>#DIV/0!</v>
      </c>
      <c r="X1896" s="163"/>
      <c r="Y1896" s="417" t="s">
        <v>366</v>
      </c>
      <c r="Z1896" s="417"/>
      <c r="AA1896" s="164" t="e">
        <f>AA1895/M1874</f>
        <v>#DIV/0!</v>
      </c>
      <c r="AB1896" s="161"/>
      <c r="AC1896" s="161"/>
      <c r="AD1896" s="161"/>
      <c r="AE1896" s="161"/>
      <c r="AF1896" s="417" t="s">
        <v>366</v>
      </c>
      <c r="AG1896" s="417"/>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419" t="s">
        <v>376</v>
      </c>
      <c r="Q1899" s="419"/>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418" t="s">
        <v>367</v>
      </c>
      <c r="V1922" s="418"/>
      <c r="W1922" s="162" t="e">
        <f>W1921/M1900</f>
        <v>#DIV/0!</v>
      </c>
      <c r="X1922" s="163"/>
      <c r="Y1922" s="417" t="s">
        <v>366</v>
      </c>
      <c r="Z1922" s="417"/>
      <c r="AA1922" s="164" t="e">
        <f>AA1921/M1900</f>
        <v>#DIV/0!</v>
      </c>
      <c r="AB1922" s="161"/>
      <c r="AC1922" s="161"/>
      <c r="AD1922" s="161"/>
      <c r="AE1922" s="161"/>
      <c r="AF1922" s="417" t="s">
        <v>366</v>
      </c>
      <c r="AG1922" s="417"/>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419" t="s">
        <v>376</v>
      </c>
      <c r="Q1923" s="419"/>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418" t="s">
        <v>367</v>
      </c>
      <c r="V1946" s="418"/>
      <c r="W1946" s="162" t="e">
        <f>W1945/M1924</f>
        <v>#DIV/0!</v>
      </c>
      <c r="X1946" s="163"/>
      <c r="Y1946" s="417" t="s">
        <v>366</v>
      </c>
      <c r="Z1946" s="417"/>
      <c r="AA1946" s="164" t="e">
        <f>AA1945/M1924</f>
        <v>#DIV/0!</v>
      </c>
      <c r="AB1946" s="161"/>
      <c r="AC1946" s="161"/>
      <c r="AD1946" s="161"/>
      <c r="AE1946" s="161"/>
      <c r="AF1946" s="417" t="s">
        <v>366</v>
      </c>
      <c r="AG1946" s="417"/>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419" t="s">
        <v>376</v>
      </c>
      <c r="Q1947" s="419"/>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418" t="s">
        <v>367</v>
      </c>
      <c r="V1970" s="418"/>
      <c r="W1970" s="162" t="e">
        <f>W1969/M1948</f>
        <v>#DIV/0!</v>
      </c>
      <c r="X1970" s="163"/>
      <c r="Y1970" s="417" t="s">
        <v>366</v>
      </c>
      <c r="Z1970" s="417"/>
      <c r="AA1970" s="164" t="e">
        <f>AA1969/M1948</f>
        <v>#DIV/0!</v>
      </c>
      <c r="AB1970" s="161"/>
      <c r="AC1970" s="161"/>
      <c r="AD1970" s="161"/>
      <c r="AE1970" s="161"/>
      <c r="AF1970" s="417" t="s">
        <v>366</v>
      </c>
      <c r="AG1970" s="417"/>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419" t="s">
        <v>376</v>
      </c>
      <c r="Q1971" s="419"/>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418" t="s">
        <v>367</v>
      </c>
      <c r="V1994" s="418"/>
      <c r="W1994" s="85" t="e">
        <f>W1993/M1972</f>
        <v>#DIV/0!</v>
      </c>
      <c r="X1994" s="86"/>
      <c r="Y1994" s="417" t="s">
        <v>366</v>
      </c>
      <c r="Z1994" s="417"/>
      <c r="AA1994" s="87" t="e">
        <f>AA1993/M1972</f>
        <v>#DIV/0!</v>
      </c>
      <c r="AB1994" s="84"/>
      <c r="AC1994" s="84"/>
      <c r="AD1994" s="84"/>
      <c r="AE1994" s="84"/>
      <c r="AF1994" s="417" t="s">
        <v>366</v>
      </c>
      <c r="AG1994" s="417"/>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420" t="s">
        <v>376</v>
      </c>
      <c r="Q1996" s="420"/>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418" t="s">
        <v>367</v>
      </c>
      <c r="V2019" s="418"/>
      <c r="W2019" s="162" t="e">
        <f>W2018/M1997</f>
        <v>#DIV/0!</v>
      </c>
      <c r="X2019" s="163"/>
      <c r="Y2019" s="417" t="s">
        <v>366</v>
      </c>
      <c r="Z2019" s="417"/>
      <c r="AA2019" s="164" t="e">
        <f>AA2018/M1997</f>
        <v>#DIV/0!</v>
      </c>
      <c r="AB2019" s="161"/>
      <c r="AC2019" s="161"/>
      <c r="AD2019" s="161"/>
      <c r="AE2019" s="161"/>
      <c r="AF2019" s="417" t="s">
        <v>366</v>
      </c>
      <c r="AG2019" s="417"/>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420" t="s">
        <v>376</v>
      </c>
      <c r="Q2020" s="420"/>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418" t="s">
        <v>367</v>
      </c>
      <c r="V2043" s="418"/>
      <c r="W2043" s="162" t="e">
        <f>W2042/M2021</f>
        <v>#DIV/0!</v>
      </c>
      <c r="X2043" s="163"/>
      <c r="Y2043" s="417" t="s">
        <v>366</v>
      </c>
      <c r="Z2043" s="417"/>
      <c r="AA2043" s="164" t="e">
        <f>AA2042/M2021</f>
        <v>#DIV/0!</v>
      </c>
      <c r="AB2043" s="161"/>
      <c r="AC2043" s="161"/>
      <c r="AD2043" s="161"/>
      <c r="AE2043" s="161"/>
      <c r="AF2043" s="417" t="s">
        <v>366</v>
      </c>
      <c r="AG2043" s="417"/>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419" t="s">
        <v>376</v>
      </c>
      <c r="Q2044" s="419"/>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418" t="s">
        <v>367</v>
      </c>
      <c r="V2067" s="418"/>
      <c r="W2067" s="162" t="e">
        <f>W2066/M2045</f>
        <v>#DIV/0!</v>
      </c>
      <c r="X2067" s="163"/>
      <c r="Y2067" s="417" t="s">
        <v>366</v>
      </c>
      <c r="Z2067" s="417"/>
      <c r="AA2067" s="164" t="e">
        <f>AA2066/M2045</f>
        <v>#DIV/0!</v>
      </c>
      <c r="AB2067" s="161"/>
      <c r="AC2067" s="161"/>
      <c r="AD2067" s="161"/>
      <c r="AE2067" s="161"/>
      <c r="AF2067" s="417" t="s">
        <v>366</v>
      </c>
      <c r="AG2067" s="417"/>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419" t="s">
        <v>376</v>
      </c>
      <c r="Q2068" s="419"/>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418" t="s">
        <v>367</v>
      </c>
      <c r="V2091" s="418"/>
      <c r="W2091" s="162" t="e">
        <f>W2090/M2069</f>
        <v>#DIV/0!</v>
      </c>
      <c r="X2091" s="163"/>
      <c r="Y2091" s="417" t="s">
        <v>366</v>
      </c>
      <c r="Z2091" s="417"/>
      <c r="AA2091" s="164" t="e">
        <f>AA2090/M2069</f>
        <v>#DIV/0!</v>
      </c>
      <c r="AB2091" s="161"/>
      <c r="AC2091" s="161"/>
      <c r="AD2091" s="161"/>
      <c r="AE2091" s="161"/>
      <c r="AF2091" s="417" t="s">
        <v>366</v>
      </c>
      <c r="AG2091" s="417"/>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418"/>
      <c r="V2118" s="418"/>
      <c r="W2118" s="85"/>
      <c r="X2118" s="86"/>
      <c r="Y2118" s="417"/>
      <c r="Z2118" s="417"/>
      <c r="AA2118" s="87"/>
      <c r="AB2118" s="84"/>
      <c r="AC2118" s="84"/>
      <c r="AD2118" s="84"/>
      <c r="AE2118" s="84"/>
      <c r="AF2118" s="417" t="s">
        <v>366</v>
      </c>
      <c r="AG2118" s="417"/>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430" priority="403">
      <formula>RIGHT(O213,2)="  "</formula>
    </cfRule>
    <cfRule type="expression" dxfId="429" priority="404">
      <formula>RIGHT(O213,1)=" "</formula>
    </cfRule>
  </conditionalFormatting>
  <conditionalFormatting sqref="O261:O280">
    <cfRule type="expression" dxfId="428" priority="401">
      <formula>RIGHT(O261,2)="  "</formula>
    </cfRule>
    <cfRule type="expression" dxfId="427" priority="402">
      <formula>RIGHT(O261,1)=" "</formula>
    </cfRule>
  </conditionalFormatting>
  <conditionalFormatting sqref="O309:O328">
    <cfRule type="expression" dxfId="426" priority="399">
      <formula>RIGHT(O309,2)="  "</formula>
    </cfRule>
    <cfRule type="expression" dxfId="425" priority="400">
      <formula>RIGHT(O309,1)=" "</formula>
    </cfRule>
  </conditionalFormatting>
  <conditionalFormatting sqref="O549:O568">
    <cfRule type="expression" dxfId="424" priority="397">
      <formula>RIGHT(O549,2)="  "</formula>
    </cfRule>
    <cfRule type="expression" dxfId="423" priority="398">
      <formula>RIGHT(O549,1)=" "</formula>
    </cfRule>
  </conditionalFormatting>
  <conditionalFormatting sqref="O765:O784">
    <cfRule type="expression" dxfId="422" priority="395">
      <formula>RIGHT(O765,2)="  "</formula>
    </cfRule>
    <cfRule type="expression" dxfId="421" priority="396">
      <formula>RIGHT(O765,1)=" "</formula>
    </cfRule>
  </conditionalFormatting>
  <conditionalFormatting sqref="O933:O952">
    <cfRule type="expression" dxfId="420" priority="393">
      <formula>RIGHT(O933,2)="  "</formula>
    </cfRule>
    <cfRule type="expression" dxfId="419" priority="394">
      <formula>RIGHT(O933,1)=" "</formula>
    </cfRule>
  </conditionalFormatting>
  <conditionalFormatting sqref="O958:O977">
    <cfRule type="expression" dxfId="418" priority="391">
      <formula>RIGHT(O958,2)="  "</formula>
    </cfRule>
    <cfRule type="expression" dxfId="417" priority="392">
      <formula>RIGHT(O958,1)=" "</formula>
    </cfRule>
  </conditionalFormatting>
  <conditionalFormatting sqref="O1078:O1080 O1082:O1097">
    <cfRule type="expression" dxfId="416" priority="389">
      <formula>RIGHT(O1078,2)="  "</formula>
    </cfRule>
    <cfRule type="expression" dxfId="415" priority="390">
      <formula>RIGHT(O1078,1)=" "</formula>
    </cfRule>
  </conditionalFormatting>
  <conditionalFormatting sqref="O1102:O1104 O1106:O1121">
    <cfRule type="expression" dxfId="414" priority="387">
      <formula>RIGHT(O1102,2)="  "</formula>
    </cfRule>
    <cfRule type="expression" dxfId="413" priority="388">
      <formula>RIGHT(O1102,1)=" "</formula>
    </cfRule>
  </conditionalFormatting>
  <conditionalFormatting sqref="O1150:O1169">
    <cfRule type="expression" dxfId="412" priority="385">
      <formula>RIGHT(O1150,2)="  "</formula>
    </cfRule>
    <cfRule type="expression" dxfId="411" priority="386">
      <formula>RIGHT(O1150,1)=" "</formula>
    </cfRule>
  </conditionalFormatting>
  <conditionalFormatting sqref="O1175:O1194">
    <cfRule type="expression" dxfId="410" priority="383">
      <formula>RIGHT(O1175,2)="  "</formula>
    </cfRule>
    <cfRule type="expression" dxfId="409" priority="384">
      <formula>RIGHT(O1175,1)=" "</formula>
    </cfRule>
  </conditionalFormatting>
  <conditionalFormatting sqref="O1223:O1242">
    <cfRule type="expression" dxfId="408" priority="381">
      <formula>RIGHT(O1223,2)="  "</formula>
    </cfRule>
    <cfRule type="expression" dxfId="407" priority="382">
      <formula>RIGHT(O1223,1)=" "</formula>
    </cfRule>
  </conditionalFormatting>
  <conditionalFormatting sqref="O1439:O1458">
    <cfRule type="expression" dxfId="406" priority="379">
      <formula>RIGHT(O1439,2)="  "</formula>
    </cfRule>
    <cfRule type="expression" dxfId="405" priority="380">
      <formula>RIGHT(O1439,1)=" "</formula>
    </cfRule>
  </conditionalFormatting>
  <conditionalFormatting sqref="O1511:O1530">
    <cfRule type="expression" dxfId="404" priority="377">
      <formula>RIGHT(O1511,2)="  "</formula>
    </cfRule>
    <cfRule type="expression" dxfId="403" priority="378">
      <formula>RIGHT(O1511,1)=" "</formula>
    </cfRule>
  </conditionalFormatting>
  <conditionalFormatting sqref="O1535:O1554">
    <cfRule type="expression" dxfId="402" priority="375">
      <formula>RIGHT(O1535,2)="  "</formula>
    </cfRule>
    <cfRule type="expression" dxfId="401" priority="376">
      <formula>RIGHT(O1535,1)=" "</formula>
    </cfRule>
  </conditionalFormatting>
  <conditionalFormatting sqref="O1609:O1628">
    <cfRule type="expression" dxfId="400" priority="373">
      <formula>RIGHT(O1609,2)="  "</formula>
    </cfRule>
    <cfRule type="expression" dxfId="399" priority="374">
      <formula>RIGHT(O1609,1)=" "</formula>
    </cfRule>
  </conditionalFormatting>
  <conditionalFormatting sqref="O1754:O1773">
    <cfRule type="expression" dxfId="398" priority="371">
      <formula>RIGHT(O1754,2)="  "</formula>
    </cfRule>
    <cfRule type="expression" dxfId="397" priority="372">
      <formula>RIGHT(O1754,1)=" "</formula>
    </cfRule>
  </conditionalFormatting>
  <conditionalFormatting sqref="O1803:O1822">
    <cfRule type="expression" dxfId="396" priority="369">
      <formula>RIGHT(O1803,2)="  "</formula>
    </cfRule>
    <cfRule type="expression" dxfId="395" priority="370">
      <formula>RIGHT(O1803,1)=" "</formula>
    </cfRule>
  </conditionalFormatting>
  <conditionalFormatting sqref="O1827:O1846">
    <cfRule type="expression" dxfId="394" priority="367">
      <formula>RIGHT(O1827,2)="  "</formula>
    </cfRule>
    <cfRule type="expression" dxfId="393" priority="368">
      <formula>RIGHT(O1827,1)=" "</formula>
    </cfRule>
  </conditionalFormatting>
  <conditionalFormatting sqref="O1851:O1870">
    <cfRule type="expression" dxfId="392" priority="365">
      <formula>RIGHT(O1851,2)="  "</formula>
    </cfRule>
    <cfRule type="expression" dxfId="391" priority="366">
      <formula>RIGHT(O1851,1)=" "</formula>
    </cfRule>
  </conditionalFormatting>
  <conditionalFormatting sqref="Q958:Q977">
    <cfRule type="expression" dxfId="390" priority="335">
      <formula>RIGHT(Q958,2)="  "</formula>
    </cfRule>
    <cfRule type="expression" dxfId="389" priority="336">
      <formula>RIGHT(Q958,1)=" "</formula>
    </cfRule>
  </conditionalFormatting>
  <conditionalFormatting sqref="O1875:O1894">
    <cfRule type="expression" dxfId="388" priority="363">
      <formula>RIGHT(O1875,2)="  "</formula>
    </cfRule>
    <cfRule type="expression" dxfId="387" priority="364">
      <formula>RIGHT(O1875,1)=" "</formula>
    </cfRule>
  </conditionalFormatting>
  <conditionalFormatting sqref="O140:O159">
    <cfRule type="expression" dxfId="386" priority="361">
      <formula>RIGHT(O140,2)="  "</formula>
    </cfRule>
    <cfRule type="expression" dxfId="385" priority="362">
      <formula>RIGHT(O140,1)=" "</formula>
    </cfRule>
  </conditionalFormatting>
  <conditionalFormatting sqref="O164:O183">
    <cfRule type="expression" dxfId="384" priority="359">
      <formula>RIGHT(O164,2)="  "</formula>
    </cfRule>
    <cfRule type="expression" dxfId="383" priority="360">
      <formula>RIGHT(O164,1)=" "</formula>
    </cfRule>
  </conditionalFormatting>
  <conditionalFormatting sqref="O188:O207">
    <cfRule type="expression" dxfId="382" priority="357">
      <formula>RIGHT(O188,2)="  "</formula>
    </cfRule>
    <cfRule type="expression" dxfId="381" priority="358">
      <formula>RIGHT(O188,1)=" "</formula>
    </cfRule>
  </conditionalFormatting>
  <conditionalFormatting sqref="O1925:O1944">
    <cfRule type="expression" dxfId="380" priority="355">
      <formula>RIGHT(O1925,2)="  "</formula>
    </cfRule>
    <cfRule type="expression" dxfId="379" priority="356">
      <formula>RIGHT(O1925,1)=" "</formula>
    </cfRule>
  </conditionalFormatting>
  <conditionalFormatting sqref="Q933:Q952">
    <cfRule type="expression" dxfId="378" priority="337">
      <formula>RIGHT(Q933,2)="  "</formula>
    </cfRule>
    <cfRule type="expression" dxfId="377" priority="338">
      <formula>RIGHT(Q933,1)=" "</formula>
    </cfRule>
  </conditionalFormatting>
  <conditionalFormatting sqref="O1973:O1992">
    <cfRule type="expression" dxfId="376" priority="351">
      <formula>RIGHT(O1973,2)="  "</formula>
    </cfRule>
    <cfRule type="expression" dxfId="375" priority="352">
      <formula>RIGHT(O1973,1)=" "</formula>
    </cfRule>
  </conditionalFormatting>
  <conditionalFormatting sqref="O1949:O1968">
    <cfRule type="expression" dxfId="374" priority="349">
      <formula>RIGHT(O1949,2)="  "</formula>
    </cfRule>
    <cfRule type="expression" dxfId="373" priority="350">
      <formula>RIGHT(O1949,1)=" "</formula>
    </cfRule>
  </conditionalFormatting>
  <conditionalFormatting sqref="O45:O63">
    <cfRule type="expression" dxfId="372" priority="333">
      <formula>RIGHT(O45,2)="  "</formula>
    </cfRule>
    <cfRule type="expression" dxfId="371" priority="334">
      <formula>RIGHT(O45,1)=" "</formula>
    </cfRule>
  </conditionalFormatting>
  <conditionalFormatting sqref="O20:O28 O30:O39">
    <cfRule type="expression" dxfId="370" priority="331">
      <formula>RIGHT(O20,2)="  "</formula>
    </cfRule>
    <cfRule type="expression" dxfId="369" priority="332">
      <formula>RIGHT(O20,1)=" "</formula>
    </cfRule>
  </conditionalFormatting>
  <conditionalFormatting sqref="Q213:Q232">
    <cfRule type="expression" dxfId="368" priority="347">
      <formula>RIGHT(Q213,2)="  "</formula>
    </cfRule>
    <cfRule type="expression" dxfId="367" priority="348">
      <formula>RIGHT(Q213,1)=" "</formula>
    </cfRule>
  </conditionalFormatting>
  <conditionalFormatting sqref="Q261:Q280">
    <cfRule type="expression" dxfId="366" priority="345">
      <formula>RIGHT(Q261,2)="  "</formula>
    </cfRule>
    <cfRule type="expression" dxfId="365" priority="346">
      <formula>RIGHT(Q261,1)=" "</formula>
    </cfRule>
  </conditionalFormatting>
  <conditionalFormatting sqref="Q309:Q328">
    <cfRule type="expression" dxfId="364" priority="343">
      <formula>RIGHT(Q309,2)="  "</formula>
    </cfRule>
    <cfRule type="expression" dxfId="363" priority="344">
      <formula>RIGHT(Q309,1)=" "</formula>
    </cfRule>
  </conditionalFormatting>
  <conditionalFormatting sqref="Q549:Q568">
    <cfRule type="expression" dxfId="362" priority="341">
      <formula>RIGHT(Q549,2)="  "</formula>
    </cfRule>
    <cfRule type="expression" dxfId="361" priority="342">
      <formula>RIGHT(Q549,1)=" "</formula>
    </cfRule>
  </conditionalFormatting>
  <conditionalFormatting sqref="Q765:Q784">
    <cfRule type="expression" dxfId="360" priority="339">
      <formula>RIGHT(Q765,2)="  "</formula>
    </cfRule>
    <cfRule type="expression" dxfId="359" priority="340">
      <formula>RIGHT(Q765,1)=" "</formula>
    </cfRule>
  </conditionalFormatting>
  <conditionalFormatting sqref="O117:O135">
    <cfRule type="expression" dxfId="358" priority="329">
      <formula>RIGHT(O117,2)="  "</formula>
    </cfRule>
    <cfRule type="expression" dxfId="357" priority="330">
      <formula>RIGHT(O117,1)=" "</formula>
    </cfRule>
  </conditionalFormatting>
  <conditionalFormatting sqref="O1682:O1701">
    <cfRule type="expression" dxfId="356" priority="327">
      <formula>RIGHT(O1682,2)="  "</formula>
    </cfRule>
    <cfRule type="expression" dxfId="355" priority="328">
      <formula>RIGHT(O1682,1)=" "</formula>
    </cfRule>
  </conditionalFormatting>
  <conditionalFormatting sqref="O29">
    <cfRule type="expression" dxfId="354" priority="325">
      <formula>RIGHT(O29,2)="  "</formula>
    </cfRule>
    <cfRule type="expression" dxfId="353" priority="326">
      <formula>RIGHT(O29,1)=" "</formula>
    </cfRule>
  </conditionalFormatting>
  <conditionalFormatting sqref="O44">
    <cfRule type="expression" dxfId="352" priority="323">
      <formula>RIGHT(O44,2)="  "</formula>
    </cfRule>
    <cfRule type="expression" dxfId="351" priority="324">
      <formula>RIGHT(O44,1)=" "</formula>
    </cfRule>
  </conditionalFormatting>
  <conditionalFormatting sqref="O116">
    <cfRule type="expression" dxfId="350" priority="321">
      <formula>RIGHT(O116,2)="  "</formula>
    </cfRule>
    <cfRule type="expression" dxfId="349" priority="322">
      <formula>RIGHT(O116,1)=" "</formula>
    </cfRule>
  </conditionalFormatting>
  <conditionalFormatting sqref="O621:O640">
    <cfRule type="expression" dxfId="348" priority="319">
      <formula>RIGHT(O621,2)="  "</formula>
    </cfRule>
    <cfRule type="expression" dxfId="347" priority="320">
      <formula>RIGHT(O621,1)=" "</formula>
    </cfRule>
  </conditionalFormatting>
  <conditionalFormatting sqref="Q621:Q640">
    <cfRule type="expression" dxfId="346" priority="317">
      <formula>RIGHT(Q621,2)="  "</formula>
    </cfRule>
    <cfRule type="expression" dxfId="345" priority="318">
      <formula>RIGHT(Q621,1)=" "</formula>
    </cfRule>
  </conditionalFormatting>
  <conditionalFormatting sqref="O525:O544">
    <cfRule type="expression" dxfId="344" priority="315">
      <formula>RIGHT(O525,2)="  "</formula>
    </cfRule>
    <cfRule type="expression" dxfId="343" priority="316">
      <formula>RIGHT(O525,1)=" "</formula>
    </cfRule>
  </conditionalFormatting>
  <conditionalFormatting sqref="Q525:Q544">
    <cfRule type="expression" dxfId="342" priority="313">
      <formula>RIGHT(Q525,2)="  "</formula>
    </cfRule>
    <cfRule type="expression" dxfId="341" priority="314">
      <formula>RIGHT(Q525,1)=" "</formula>
    </cfRule>
  </conditionalFormatting>
  <conditionalFormatting sqref="O837:O856">
    <cfRule type="expression" dxfId="340" priority="311">
      <formula>RIGHT(O837,2)="  "</formula>
    </cfRule>
    <cfRule type="expression" dxfId="339" priority="312">
      <formula>RIGHT(O837,1)=" "</formula>
    </cfRule>
  </conditionalFormatting>
  <conditionalFormatting sqref="Q837:Q856">
    <cfRule type="expression" dxfId="338" priority="309">
      <formula>RIGHT(Q837,2)="  "</formula>
    </cfRule>
    <cfRule type="expression" dxfId="337" priority="310">
      <formula>RIGHT(Q837,1)=" "</formula>
    </cfRule>
  </conditionalFormatting>
  <conditionalFormatting sqref="O1054:O1056 O1058:O1073">
    <cfRule type="expression" dxfId="336" priority="307">
      <formula>RIGHT(O1054,2)="  "</formula>
    </cfRule>
    <cfRule type="expression" dxfId="335" priority="308">
      <formula>RIGHT(O1054,1)=" "</formula>
    </cfRule>
  </conditionalFormatting>
  <conditionalFormatting sqref="O1030:O1049">
    <cfRule type="expression" dxfId="334" priority="305">
      <formula>RIGHT(O1030,2)="  "</formula>
    </cfRule>
    <cfRule type="expression" dxfId="333" priority="306">
      <formula>RIGHT(O1030,1)=" "</formula>
    </cfRule>
  </conditionalFormatting>
  <conditionalFormatting sqref="O982:O1001">
    <cfRule type="expression" dxfId="332" priority="303">
      <formula>RIGHT(O982,2)="  "</formula>
    </cfRule>
    <cfRule type="expression" dxfId="331" priority="304">
      <formula>RIGHT(O982,1)=" "</formula>
    </cfRule>
  </conditionalFormatting>
  <conditionalFormatting sqref="O1057">
    <cfRule type="expression" dxfId="330" priority="301">
      <formula>RIGHT(O1057,2)="  "</formula>
    </cfRule>
    <cfRule type="expression" dxfId="329" priority="302">
      <formula>RIGHT(O1057,1)=" "</formula>
    </cfRule>
  </conditionalFormatting>
  <conditionalFormatting sqref="O1081">
    <cfRule type="expression" dxfId="328" priority="299">
      <formula>RIGHT(O1081,2)="  "</formula>
    </cfRule>
    <cfRule type="expression" dxfId="327" priority="300">
      <formula>RIGHT(O1081,1)=" "</formula>
    </cfRule>
  </conditionalFormatting>
  <conditionalFormatting sqref="O1105">
    <cfRule type="expression" dxfId="326" priority="297">
      <formula>RIGHT(O1105,2)="  "</formula>
    </cfRule>
    <cfRule type="expression" dxfId="325" priority="298">
      <formula>RIGHT(O1105,1)=" "</formula>
    </cfRule>
  </conditionalFormatting>
  <conditionalFormatting sqref="O1706:O1725">
    <cfRule type="expression" dxfId="324" priority="295">
      <formula>RIGHT(O1706,2)="  "</formula>
    </cfRule>
    <cfRule type="expression" dxfId="323" priority="296">
      <formula>RIGHT(O1706,1)=" "</formula>
    </cfRule>
  </conditionalFormatting>
  <conditionalFormatting sqref="O1730:O1749">
    <cfRule type="expression" dxfId="322" priority="293">
      <formula>RIGHT(O1730,2)="  "</formula>
    </cfRule>
    <cfRule type="expression" dxfId="321" priority="294">
      <formula>RIGHT(O1730,1)=" "</formula>
    </cfRule>
  </conditionalFormatting>
  <conditionalFormatting sqref="O1634:O1653">
    <cfRule type="expression" dxfId="320" priority="291">
      <formula>RIGHT(O1634,2)="  "</formula>
    </cfRule>
    <cfRule type="expression" dxfId="319" priority="292">
      <formula>RIGHT(O1634,1)=" "</formula>
    </cfRule>
  </conditionalFormatting>
  <conditionalFormatting sqref="O1126:O1145">
    <cfRule type="expression" dxfId="318" priority="289">
      <formula>RIGHT(O1126,2)="  "</formula>
    </cfRule>
    <cfRule type="expression" dxfId="317" priority="290">
      <formula>RIGHT(O1126,1)=" "</formula>
    </cfRule>
  </conditionalFormatting>
  <conditionalFormatting sqref="O69:O87">
    <cfRule type="expression" dxfId="316" priority="287">
      <formula>RIGHT(O69,2)="  "</formula>
    </cfRule>
    <cfRule type="expression" dxfId="315" priority="288">
      <formula>RIGHT(O69,1)=" "</formula>
    </cfRule>
  </conditionalFormatting>
  <conditionalFormatting sqref="O68">
    <cfRule type="expression" dxfId="314" priority="285">
      <formula>RIGHT(O68,2)="  "</formula>
    </cfRule>
    <cfRule type="expression" dxfId="313" priority="286">
      <formula>RIGHT(O68,1)=" "</formula>
    </cfRule>
  </conditionalFormatting>
  <conditionalFormatting sqref="O1561 O1563:O1564 O1571:O1580 O1568">
    <cfRule type="expression" dxfId="312" priority="283">
      <formula>RIGHT(O1561,2)="  "</formula>
    </cfRule>
    <cfRule type="expression" dxfId="311" priority="284">
      <formula>RIGHT(O1561,1)=" "</formula>
    </cfRule>
  </conditionalFormatting>
  <conditionalFormatting sqref="O1415:O1434">
    <cfRule type="expression" dxfId="310" priority="281">
      <formula>RIGHT(O1415,2)="  "</formula>
    </cfRule>
    <cfRule type="expression" dxfId="309" priority="282">
      <formula>RIGHT(O1415,1)=" "</formula>
    </cfRule>
  </conditionalFormatting>
  <conditionalFormatting sqref="O1779:O1798">
    <cfRule type="expression" dxfId="308" priority="279">
      <formula>RIGHT(O1779,2)="  "</formula>
    </cfRule>
    <cfRule type="expression" dxfId="307" priority="280">
      <formula>RIGHT(O1779,1)=" "</formula>
    </cfRule>
  </conditionalFormatting>
  <conditionalFormatting sqref="O885:O904">
    <cfRule type="expression" dxfId="306" priority="277">
      <formula>RIGHT(O885,2)="  "</formula>
    </cfRule>
    <cfRule type="expression" dxfId="305" priority="278">
      <formula>RIGHT(O885,1)=" "</formula>
    </cfRule>
  </conditionalFormatting>
  <conditionalFormatting sqref="Q885:Q904">
    <cfRule type="expression" dxfId="304" priority="275">
      <formula>RIGHT(Q885,2)="  "</formula>
    </cfRule>
    <cfRule type="expression" dxfId="303" priority="276">
      <formula>RIGHT(Q885,1)=" "</formula>
    </cfRule>
  </conditionalFormatting>
  <conditionalFormatting sqref="O285:O304">
    <cfRule type="expression" dxfId="302" priority="273">
      <formula>RIGHT(O285,2)="  "</formula>
    </cfRule>
    <cfRule type="expression" dxfId="301" priority="274">
      <formula>RIGHT(O285,1)=" "</formula>
    </cfRule>
  </conditionalFormatting>
  <conditionalFormatting sqref="O909:O928">
    <cfRule type="expression" dxfId="300" priority="271">
      <formula>RIGHT(O909,2)="  "</formula>
    </cfRule>
    <cfRule type="expression" dxfId="299" priority="272">
      <formula>RIGHT(O909,1)=" "</formula>
    </cfRule>
  </conditionalFormatting>
  <conditionalFormatting sqref="Q909:Q928">
    <cfRule type="expression" dxfId="298" priority="269">
      <formula>RIGHT(Q909,2)="  "</formula>
    </cfRule>
    <cfRule type="expression" dxfId="297" priority="270">
      <formula>RIGHT(Q909,1)=" "</formula>
    </cfRule>
  </conditionalFormatting>
  <conditionalFormatting sqref="O861:O880">
    <cfRule type="expression" dxfId="296" priority="267">
      <formula>RIGHT(O861,2)="  "</formula>
    </cfRule>
    <cfRule type="expression" dxfId="295" priority="268">
      <formula>RIGHT(O861,1)=" "</formula>
    </cfRule>
  </conditionalFormatting>
  <conditionalFormatting sqref="Q861:Q880">
    <cfRule type="expression" dxfId="294" priority="265">
      <formula>RIGHT(Q861,2)="  "</formula>
    </cfRule>
    <cfRule type="expression" dxfId="293" priority="266">
      <formula>RIGHT(Q861,1)=" "</formula>
    </cfRule>
  </conditionalFormatting>
  <conditionalFormatting sqref="O1199:O1218">
    <cfRule type="expression" dxfId="292" priority="263">
      <formula>RIGHT(O1199,2)="  "</formula>
    </cfRule>
    <cfRule type="expression" dxfId="291" priority="264">
      <formula>RIGHT(O1199,1)=" "</formula>
    </cfRule>
  </conditionalFormatting>
  <conditionalFormatting sqref="O789:O808">
    <cfRule type="expression" dxfId="290" priority="261">
      <formula>RIGHT(O789,2)="  "</formula>
    </cfRule>
    <cfRule type="expression" dxfId="289" priority="262">
      <formula>RIGHT(O789,1)=" "</formula>
    </cfRule>
  </conditionalFormatting>
  <conditionalFormatting sqref="Q789:Q808">
    <cfRule type="expression" dxfId="288" priority="259">
      <formula>RIGHT(Q789,2)="  "</formula>
    </cfRule>
    <cfRule type="expression" dxfId="287" priority="260">
      <formula>RIGHT(Q789,1)=" "</formula>
    </cfRule>
  </conditionalFormatting>
  <conditionalFormatting sqref="O1006:O1025">
    <cfRule type="expression" dxfId="286" priority="257">
      <formula>RIGHT(O1006,2)="  "</formula>
    </cfRule>
    <cfRule type="expression" dxfId="285" priority="258">
      <formula>RIGHT(O1006,1)=" "</formula>
    </cfRule>
  </conditionalFormatting>
  <conditionalFormatting sqref="O1319:O1338">
    <cfRule type="expression" dxfId="284" priority="255">
      <formula>RIGHT(O1319,2)="  "</formula>
    </cfRule>
    <cfRule type="expression" dxfId="283" priority="256">
      <formula>RIGHT(O1319,1)=" "</formula>
    </cfRule>
  </conditionalFormatting>
  <conditionalFormatting sqref="O693:O712">
    <cfRule type="expression" dxfId="282" priority="253">
      <formula>RIGHT(O693,2)="  "</formula>
    </cfRule>
    <cfRule type="expression" dxfId="281" priority="254">
      <formula>RIGHT(O693,1)=" "</formula>
    </cfRule>
  </conditionalFormatting>
  <conditionalFormatting sqref="Q693:Q712">
    <cfRule type="expression" dxfId="280" priority="251">
      <formula>RIGHT(Q693,2)="  "</formula>
    </cfRule>
    <cfRule type="expression" dxfId="279" priority="252">
      <formula>RIGHT(Q693,1)=" "</formula>
    </cfRule>
  </conditionalFormatting>
  <conditionalFormatting sqref="O429:O448">
    <cfRule type="expression" dxfId="278" priority="249">
      <formula>RIGHT(O429,2)="  "</formula>
    </cfRule>
    <cfRule type="expression" dxfId="277" priority="250">
      <formula>RIGHT(O429,1)=" "</formula>
    </cfRule>
  </conditionalFormatting>
  <conditionalFormatting sqref="Q429:Q448">
    <cfRule type="expression" dxfId="276" priority="247">
      <formula>RIGHT(Q429,2)="  "</formula>
    </cfRule>
    <cfRule type="expression" dxfId="275" priority="248">
      <formula>RIGHT(Q429,1)=" "</formula>
    </cfRule>
  </conditionalFormatting>
  <conditionalFormatting sqref="O1271:O1290">
    <cfRule type="expression" dxfId="274" priority="245">
      <formula>RIGHT(O1271,2)="  "</formula>
    </cfRule>
    <cfRule type="expression" dxfId="273" priority="246">
      <formula>RIGHT(O1271,1)=" "</formula>
    </cfRule>
  </conditionalFormatting>
  <conditionalFormatting sqref="Q1271">
    <cfRule type="expression" dxfId="272" priority="243">
      <formula>RIGHT(Q1271,2)="  "</formula>
    </cfRule>
    <cfRule type="expression" dxfId="271" priority="244">
      <formula>RIGHT(Q1271,1)=" "</formula>
    </cfRule>
  </conditionalFormatting>
  <conditionalFormatting sqref="Q1272">
    <cfRule type="expression" dxfId="270" priority="241">
      <formula>RIGHT(Q1272,2)="  "</formula>
    </cfRule>
    <cfRule type="expression" dxfId="269" priority="242">
      <formula>RIGHT(Q1272,1)=" "</formula>
    </cfRule>
  </conditionalFormatting>
  <conditionalFormatting sqref="Q1273">
    <cfRule type="expression" dxfId="268" priority="239">
      <formula>RIGHT(Q1273,2)="  "</formula>
    </cfRule>
    <cfRule type="expression" dxfId="267" priority="240">
      <formula>RIGHT(Q1273,1)=" "</formula>
    </cfRule>
  </conditionalFormatting>
  <conditionalFormatting sqref="O453:O456 O460:O472">
    <cfRule type="expression" dxfId="266" priority="237">
      <formula>RIGHT(O453,2)="  "</formula>
    </cfRule>
    <cfRule type="expression" dxfId="265" priority="238">
      <formula>RIGHT(O453,1)=" "</formula>
    </cfRule>
  </conditionalFormatting>
  <conditionalFormatting sqref="O457:O459">
    <cfRule type="expression" dxfId="264" priority="227">
      <formula>RIGHT(O457,2)="  "</formula>
    </cfRule>
    <cfRule type="expression" dxfId="263" priority="228">
      <formula>RIGHT(O457,1)=" "</formula>
    </cfRule>
  </conditionalFormatting>
  <conditionalFormatting sqref="Q453">
    <cfRule type="expression" dxfId="262" priority="233">
      <formula>RIGHT(Q453,2)="  "</formula>
    </cfRule>
    <cfRule type="expression" dxfId="261" priority="234">
      <formula>RIGHT(Q453,1)=" "</formula>
    </cfRule>
  </conditionalFormatting>
  <conditionalFormatting sqref="Q455">
    <cfRule type="expression" dxfId="260" priority="229">
      <formula>RIGHT(Q455,2)="  "</formula>
    </cfRule>
    <cfRule type="expression" dxfId="259" priority="230">
      <formula>RIGHT(Q455,1)=" "</formula>
    </cfRule>
  </conditionalFormatting>
  <conditionalFormatting sqref="Q719">
    <cfRule type="expression" dxfId="258" priority="217">
      <formula>RIGHT(Q719,2)="  "</formula>
    </cfRule>
    <cfRule type="expression" dxfId="257" priority="218">
      <formula>RIGHT(Q719,1)=" "</formula>
    </cfRule>
  </conditionalFormatting>
  <conditionalFormatting sqref="O719:O721">
    <cfRule type="expression" dxfId="256" priority="215">
      <formula>RIGHT(O719,2)="  "</formula>
    </cfRule>
    <cfRule type="expression" dxfId="255" priority="216">
      <formula>RIGHT(O719,1)=" "</formula>
    </cfRule>
  </conditionalFormatting>
  <conditionalFormatting sqref="O717:O718 O722:O736">
    <cfRule type="expression" dxfId="254" priority="225">
      <formula>RIGHT(O717,2)="  "</formula>
    </cfRule>
    <cfRule type="expression" dxfId="253" priority="226">
      <formula>RIGHT(O717,1)=" "</formula>
    </cfRule>
  </conditionalFormatting>
  <conditionalFormatting sqref="Q1249">
    <cfRule type="expression" dxfId="252" priority="207">
      <formula>RIGHT(Q1249,2)="  "</formula>
    </cfRule>
    <cfRule type="expression" dxfId="251" priority="208">
      <formula>RIGHT(Q1249,1)=" "</formula>
    </cfRule>
  </conditionalFormatting>
  <conditionalFormatting sqref="Q717">
    <cfRule type="expression" dxfId="250" priority="221">
      <formula>RIGHT(Q717,2)="  "</formula>
    </cfRule>
    <cfRule type="expression" dxfId="249" priority="222">
      <formula>RIGHT(Q717,1)=" "</formula>
    </cfRule>
  </conditionalFormatting>
  <conditionalFormatting sqref="Q1247">
    <cfRule type="expression" dxfId="248" priority="211">
      <formula>RIGHT(Q1247,2)="  "</formula>
    </cfRule>
    <cfRule type="expression" dxfId="247" priority="212">
      <formula>RIGHT(Q1247,1)=" "</formula>
    </cfRule>
  </conditionalFormatting>
  <conditionalFormatting sqref="Q1248">
    <cfRule type="expression" dxfId="246" priority="209">
      <formula>RIGHT(Q1248,2)="  "</formula>
    </cfRule>
    <cfRule type="expression" dxfId="245" priority="210">
      <formula>RIGHT(Q1248,1)=" "</formula>
    </cfRule>
  </conditionalFormatting>
  <conditionalFormatting sqref="Q1590">
    <cfRule type="expression" dxfId="244" priority="175">
      <formula>RIGHT(Q1590,2)="  "</formula>
    </cfRule>
    <cfRule type="expression" dxfId="243" priority="176">
      <formula>RIGHT(Q1590,1)=" "</formula>
    </cfRule>
  </conditionalFormatting>
  <conditionalFormatting sqref="O1247:O1266">
    <cfRule type="expression" dxfId="242" priority="213">
      <formula>RIGHT(O1247,2)="  "</formula>
    </cfRule>
    <cfRule type="expression" dxfId="241" priority="214">
      <formula>RIGHT(O1247,1)=" "</formula>
    </cfRule>
  </conditionalFormatting>
  <conditionalFormatting sqref="O1586">
    <cfRule type="expression" dxfId="240" priority="179">
      <formula>RIGHT(O1586,2)="  "</formula>
    </cfRule>
    <cfRule type="expression" dxfId="239" priority="180">
      <formula>RIGHT(O1586,1)=" "</formula>
    </cfRule>
  </conditionalFormatting>
  <conditionalFormatting sqref="Q2022:Q2028 Q2030:Q2041">
    <cfRule type="expression" dxfId="238" priority="171">
      <formula>RIGHT(Q2022,2)="  "</formula>
    </cfRule>
    <cfRule type="expression" dxfId="237" priority="172">
      <formula>RIGHT(Q2022,1)=" "</formula>
    </cfRule>
  </conditionalFormatting>
  <conditionalFormatting sqref="O1585 O1591:O1604 O1587">
    <cfRule type="expression" dxfId="236" priority="205">
      <formula>RIGHT(O1585,2)="  "</formula>
    </cfRule>
    <cfRule type="expression" dxfId="235" priority="206">
      <formula>RIGHT(O1585,1)=" "</formula>
    </cfRule>
  </conditionalFormatting>
  <conditionalFormatting sqref="Q1585">
    <cfRule type="expression" dxfId="234" priority="203">
      <formula>RIGHT(Q1585,2)="  "</formula>
    </cfRule>
    <cfRule type="expression" dxfId="233" priority="204">
      <formula>RIGHT(Q1585,1)=" "</formula>
    </cfRule>
  </conditionalFormatting>
  <conditionalFormatting sqref="Q1586">
    <cfRule type="expression" dxfId="232" priority="201">
      <formula>RIGHT(Q1586,2)="  "</formula>
    </cfRule>
    <cfRule type="expression" dxfId="231" priority="202">
      <formula>RIGHT(Q1586,1)=" "</formula>
    </cfRule>
  </conditionalFormatting>
  <conditionalFormatting sqref="Q1587">
    <cfRule type="expression" dxfId="230" priority="199">
      <formula>RIGHT(Q1587,2)="  "</formula>
    </cfRule>
    <cfRule type="expression" dxfId="229" priority="200">
      <formula>RIGHT(Q1587,1)=" "</formula>
    </cfRule>
  </conditionalFormatting>
  <conditionalFormatting sqref="O1588:O1590">
    <cfRule type="expression" dxfId="228" priority="197">
      <formula>RIGHT(O1588,2)="  "</formula>
    </cfRule>
    <cfRule type="expression" dxfId="227" priority="198">
      <formula>RIGHT(O1588,1)=" "</formula>
    </cfRule>
  </conditionalFormatting>
  <conditionalFormatting sqref="O1562">
    <cfRule type="expression" dxfId="226" priority="195">
      <formula>RIGHT(O1562,2)="  "</formula>
    </cfRule>
    <cfRule type="expression" dxfId="225" priority="196">
      <formula>RIGHT(O1562,1)=" "</formula>
    </cfRule>
  </conditionalFormatting>
  <conditionalFormatting sqref="O1570">
    <cfRule type="expression" dxfId="224" priority="193">
      <formula>RIGHT(O1570,2)="  "</formula>
    </cfRule>
    <cfRule type="expression" dxfId="223" priority="194">
      <formula>RIGHT(O1570,1)=" "</formula>
    </cfRule>
  </conditionalFormatting>
  <conditionalFormatting sqref="O1569">
    <cfRule type="expression" dxfId="222" priority="191">
      <formula>RIGHT(O1569,2)="  "</formula>
    </cfRule>
    <cfRule type="expression" dxfId="221" priority="192">
      <formula>RIGHT(O1569,1)=" "</formula>
    </cfRule>
  </conditionalFormatting>
  <conditionalFormatting sqref="Q1561">
    <cfRule type="expression" dxfId="220" priority="189">
      <formula>RIGHT(Q1561,2)="  "</formula>
    </cfRule>
    <cfRule type="expression" dxfId="219" priority="190">
      <formula>RIGHT(Q1561,1)=" "</formula>
    </cfRule>
  </conditionalFormatting>
  <conditionalFormatting sqref="Q1562">
    <cfRule type="expression" dxfId="218" priority="187">
      <formula>RIGHT(Q1562,2)="  "</formula>
    </cfRule>
    <cfRule type="expression" dxfId="217" priority="188">
      <formula>RIGHT(Q1562,1)=" "</formula>
    </cfRule>
  </conditionalFormatting>
  <conditionalFormatting sqref="Q1563">
    <cfRule type="expression" dxfId="216" priority="185">
      <formula>RIGHT(Q1563,2)="  "</formula>
    </cfRule>
    <cfRule type="expression" dxfId="215" priority="186">
      <formula>RIGHT(Q1563,1)=" "</formula>
    </cfRule>
  </conditionalFormatting>
  <conditionalFormatting sqref="O1565:O1567">
    <cfRule type="expression" dxfId="214" priority="183">
      <formula>RIGHT(O1565,2)="  "</formula>
    </cfRule>
    <cfRule type="expression" dxfId="213" priority="184">
      <formula>RIGHT(O1565,1)=" "</formula>
    </cfRule>
  </conditionalFormatting>
  <conditionalFormatting sqref="O2022:O2023 O2025:O2038">
    <cfRule type="expression" dxfId="212" priority="173">
      <formula>RIGHT(O2022,2)="  "</formula>
    </cfRule>
    <cfRule type="expression" dxfId="211" priority="174">
      <formula>RIGHT(O2022,1)=" "</formula>
    </cfRule>
  </conditionalFormatting>
  <conditionalFormatting sqref="Q2029">
    <cfRule type="expression" dxfId="210" priority="167">
      <formula>RIGHT(Q2029,2)="  "</formula>
    </cfRule>
    <cfRule type="expression" dxfId="209" priority="168">
      <formula>RIGHT(Q2029,1)=" "</formula>
    </cfRule>
  </conditionalFormatting>
  <conditionalFormatting sqref="O2016:O2017 O2000">
    <cfRule type="expression" dxfId="208" priority="165">
      <formula>RIGHT(O2000,2)="  "</formula>
    </cfRule>
    <cfRule type="expression" dxfId="207" priority="166">
      <formula>RIGHT(O2000,1)=" "</formula>
    </cfRule>
  </conditionalFormatting>
  <conditionalFormatting sqref="Q1998:Q2004 Q2006:Q2017">
    <cfRule type="expression" dxfId="206" priority="161">
      <formula>RIGHT(Q1998,2)="  "</formula>
    </cfRule>
    <cfRule type="expression" dxfId="205" priority="162">
      <formula>RIGHT(Q1998,1)=" "</formula>
    </cfRule>
  </conditionalFormatting>
  <conditionalFormatting sqref="O1998:O1999 O2001:O2014">
    <cfRule type="expression" dxfId="204" priority="163">
      <formula>RIGHT(O1998,2)="  "</formula>
    </cfRule>
    <cfRule type="expression" dxfId="203" priority="164">
      <formula>RIGHT(O1998,1)=" "</formula>
    </cfRule>
  </conditionalFormatting>
  <conditionalFormatting sqref="Q2005">
    <cfRule type="expression" dxfId="202" priority="159">
      <formula>RIGHT(Q2005,2)="  "</formula>
    </cfRule>
    <cfRule type="expression" dxfId="201" priority="160">
      <formula>RIGHT(Q2005,1)=" "</formula>
    </cfRule>
  </conditionalFormatting>
  <conditionalFormatting sqref="O237:O256">
    <cfRule type="expression" dxfId="200" priority="157">
      <formula>RIGHT(O237,2)="  "</formula>
    </cfRule>
    <cfRule type="expression" dxfId="199" priority="158">
      <formula>RIGHT(O237,1)=" "</formula>
    </cfRule>
  </conditionalFormatting>
  <conditionalFormatting sqref="Q237:Q256">
    <cfRule type="expression" dxfId="198" priority="155">
      <formula>RIGHT(Q237,2)="  "</formula>
    </cfRule>
    <cfRule type="expression" dxfId="197" priority="156">
      <formula>RIGHT(Q237,1)=" "</formula>
    </cfRule>
  </conditionalFormatting>
  <conditionalFormatting sqref="O1658:O1677">
    <cfRule type="expression" dxfId="196" priority="153">
      <formula>RIGHT(O1658,2)="  "</formula>
    </cfRule>
    <cfRule type="expression" dxfId="195" priority="154">
      <formula>RIGHT(O1658,1)=" "</formula>
    </cfRule>
  </conditionalFormatting>
  <conditionalFormatting sqref="O1295:O1314">
    <cfRule type="expression" dxfId="194" priority="151">
      <formula>RIGHT(O1295,2)="  "</formula>
    </cfRule>
    <cfRule type="expression" dxfId="193" priority="152">
      <formula>RIGHT(O1295,1)=" "</formula>
    </cfRule>
  </conditionalFormatting>
  <conditionalFormatting sqref="O1487:O1506">
    <cfRule type="expression" dxfId="192" priority="147">
      <formula>RIGHT(O1487,2)="  "</formula>
    </cfRule>
    <cfRule type="expression" dxfId="191" priority="148">
      <formula>RIGHT(O1487,1)=" "</formula>
    </cfRule>
  </conditionalFormatting>
  <conditionalFormatting sqref="O1463:O1482">
    <cfRule type="expression" dxfId="190" priority="145">
      <formula>RIGHT(O1463,2)="  "</formula>
    </cfRule>
    <cfRule type="expression" dxfId="189" priority="146">
      <formula>RIGHT(O1463,1)=" "</formula>
    </cfRule>
  </conditionalFormatting>
  <conditionalFormatting sqref="O597:O616">
    <cfRule type="expression" dxfId="188" priority="143">
      <formula>RIGHT(O597,2)="  "</formula>
    </cfRule>
    <cfRule type="expression" dxfId="187" priority="144">
      <formula>RIGHT(O597,1)=" "</formula>
    </cfRule>
  </conditionalFormatting>
  <conditionalFormatting sqref="Q597:Q616">
    <cfRule type="expression" dxfId="186" priority="141">
      <formula>RIGHT(Q597,2)="  "</formula>
    </cfRule>
    <cfRule type="expression" dxfId="185" priority="142">
      <formula>RIGHT(Q597,1)=" "</formula>
    </cfRule>
  </conditionalFormatting>
  <conditionalFormatting sqref="O501:O520">
    <cfRule type="expression" dxfId="184" priority="139">
      <formula>RIGHT(O501,2)="  "</formula>
    </cfRule>
    <cfRule type="expression" dxfId="183" priority="140">
      <formula>RIGHT(O501,1)=" "</formula>
    </cfRule>
  </conditionalFormatting>
  <conditionalFormatting sqref="Q501:Q520">
    <cfRule type="expression" dxfId="182" priority="137">
      <formula>RIGHT(Q501,2)="  "</formula>
    </cfRule>
    <cfRule type="expression" dxfId="181" priority="138">
      <formula>RIGHT(Q501,1)=" "</formula>
    </cfRule>
  </conditionalFormatting>
  <conditionalFormatting sqref="O741:O760">
    <cfRule type="expression" dxfId="180" priority="135">
      <formula>RIGHT(O741,2)="  "</formula>
    </cfRule>
    <cfRule type="expression" dxfId="179" priority="136">
      <formula>RIGHT(O741,1)=" "</formula>
    </cfRule>
  </conditionalFormatting>
  <conditionalFormatting sqref="Q741:Q760">
    <cfRule type="expression" dxfId="178" priority="133">
      <formula>RIGHT(Q741,2)="  "</formula>
    </cfRule>
    <cfRule type="expression" dxfId="177" priority="134">
      <formula>RIGHT(Q741,1)=" "</formula>
    </cfRule>
  </conditionalFormatting>
  <conditionalFormatting sqref="O669:O688">
    <cfRule type="expression" dxfId="176" priority="130">
      <formula>RIGHT(O669,2)="  "</formula>
    </cfRule>
    <cfRule type="expression" dxfId="175" priority="131">
      <formula>RIGHT(O669,1)=" "</formula>
    </cfRule>
  </conditionalFormatting>
  <conditionalFormatting sqref="Q669:Q688">
    <cfRule type="expression" dxfId="174" priority="128">
      <formula>RIGHT(Q669,2)="  "</formula>
    </cfRule>
    <cfRule type="expression" dxfId="173" priority="129">
      <formula>RIGHT(Q669,1)=" "</formula>
    </cfRule>
  </conditionalFormatting>
  <conditionalFormatting sqref="O333:O352">
    <cfRule type="expression" dxfId="172" priority="125">
      <formula>RIGHT(O333,2)="  "</formula>
    </cfRule>
    <cfRule type="expression" dxfId="171" priority="126">
      <formula>RIGHT(O333,1)=" "</formula>
    </cfRule>
  </conditionalFormatting>
  <conditionalFormatting sqref="Q333:Q352">
    <cfRule type="expression" dxfId="170" priority="123">
      <formula>RIGHT(Q333,2)="  "</formula>
    </cfRule>
    <cfRule type="expression" dxfId="169" priority="124">
      <formula>RIGHT(Q333,1)=" "</formula>
    </cfRule>
  </conditionalFormatting>
  <conditionalFormatting sqref="O357:O376">
    <cfRule type="expression" dxfId="168" priority="120">
      <formula>RIGHT(O357,2)="  "</formula>
    </cfRule>
    <cfRule type="expression" dxfId="167" priority="121">
      <formula>RIGHT(O357,1)=" "</formula>
    </cfRule>
  </conditionalFormatting>
  <conditionalFormatting sqref="Q357:Q376">
    <cfRule type="expression" dxfId="166" priority="118">
      <formula>RIGHT(Q357,2)="  "</formula>
    </cfRule>
    <cfRule type="expression" dxfId="165" priority="119">
      <formula>RIGHT(Q357,1)=" "</formula>
    </cfRule>
  </conditionalFormatting>
  <conditionalFormatting sqref="O405:O424">
    <cfRule type="expression" dxfId="164" priority="115">
      <formula>RIGHT(O405,2)="  "</formula>
    </cfRule>
    <cfRule type="expression" dxfId="163" priority="116">
      <formula>RIGHT(O405,1)=" "</formula>
    </cfRule>
  </conditionalFormatting>
  <conditionalFormatting sqref="Q405:Q424">
    <cfRule type="expression" dxfId="162" priority="113">
      <formula>RIGHT(Q405,2)="  "</formula>
    </cfRule>
    <cfRule type="expression" dxfId="161" priority="114">
      <formula>RIGHT(Q405,1)=" "</formula>
    </cfRule>
  </conditionalFormatting>
  <conditionalFormatting sqref="O2070:O2089">
    <cfRule type="expression" dxfId="160" priority="110">
      <formula>RIGHT(O2070,2)="  "</formula>
    </cfRule>
    <cfRule type="expression" dxfId="159"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158" priority="108">
      <formula>IF(ROW() = ROW(), TRUE, FALSE)</formula>
    </cfRule>
  </conditionalFormatting>
  <conditionalFormatting sqref="O813:O832">
    <cfRule type="expression" dxfId="157" priority="106">
      <formula>RIGHT(O813,2)="  "</formula>
    </cfRule>
    <cfRule type="expression" dxfId="156" priority="107">
      <formula>RIGHT(O813,1)=" "</formula>
    </cfRule>
  </conditionalFormatting>
  <conditionalFormatting sqref="Q813:Q832">
    <cfRule type="expression" dxfId="155" priority="104">
      <formula>RIGHT(Q813,2)="  "</formula>
    </cfRule>
    <cfRule type="expression" dxfId="154" priority="105">
      <formula>RIGHT(Q813,1)=" "</formula>
    </cfRule>
  </conditionalFormatting>
  <conditionalFormatting sqref="D499:D570 D595:D642 D2068:D1048576 D667:D1898 D1923:D2043 D1:D8 D13:D474 D10:D11">
    <cfRule type="cellIs" dxfId="153" priority="101" operator="equal">
      <formula>"EITHER"</formula>
    </cfRule>
    <cfRule type="cellIs" dxfId="152" priority="102" operator="equal">
      <formula>"MSSB"</formula>
    </cfRule>
    <cfRule type="cellIs" dxfId="151" priority="103" operator="equal">
      <formula>"LOCAL"</formula>
    </cfRule>
  </conditionalFormatting>
  <conditionalFormatting sqref="D8 D10:D11">
    <cfRule type="cellIs" dxfId="150" priority="75" operator="notEqual">
      <formula>0</formula>
    </cfRule>
  </conditionalFormatting>
  <conditionalFormatting sqref="D475:D498">
    <cfRule type="cellIs" dxfId="149" priority="67" operator="equal">
      <formula>"EITHER"</formula>
    </cfRule>
    <cfRule type="cellIs" dxfId="148" priority="68" operator="equal">
      <formula>"MSSB"</formula>
    </cfRule>
    <cfRule type="cellIs" dxfId="147" priority="69" operator="equal">
      <formula>"LOCAL"</formula>
    </cfRule>
  </conditionalFormatting>
  <conditionalFormatting sqref="D571:D594">
    <cfRule type="cellIs" dxfId="146" priority="56" operator="equal">
      <formula>"EITHER"</formula>
    </cfRule>
    <cfRule type="cellIs" dxfId="145" priority="57" operator="equal">
      <formula>"MSSB"</formula>
    </cfRule>
    <cfRule type="cellIs" dxfId="144" priority="58" operator="equal">
      <formula>"LOCAL"</formula>
    </cfRule>
  </conditionalFormatting>
  <conditionalFormatting sqref="D2044:D2067">
    <cfRule type="cellIs" dxfId="143" priority="49" operator="equal">
      <formula>"EITHER"</formula>
    </cfRule>
    <cfRule type="cellIs" dxfId="142" priority="50" operator="equal">
      <formula>"MSSB"</formula>
    </cfRule>
    <cfRule type="cellIs" dxfId="141" priority="51" operator="equal">
      <formula>"LOCAL"</formula>
    </cfRule>
  </conditionalFormatting>
  <conditionalFormatting sqref="D643:D666">
    <cfRule type="cellIs" dxfId="140" priority="40" operator="equal">
      <formula>"EITHER"</formula>
    </cfRule>
    <cfRule type="cellIs" dxfId="139" priority="41" operator="equal">
      <formula>"MSSB"</formula>
    </cfRule>
    <cfRule type="cellIs" dxfId="138" priority="42" operator="equal">
      <formula>"LOCAL"</formula>
    </cfRule>
  </conditionalFormatting>
  <conditionalFormatting sqref="O1901:O1920">
    <cfRule type="expression" dxfId="137" priority="37">
      <formula>RIGHT(O1901,2)="  "</formula>
    </cfRule>
    <cfRule type="expression" dxfId="136" priority="38">
      <formula>RIGHT(O1901,1)=" "</formula>
    </cfRule>
  </conditionalFormatting>
  <conditionalFormatting sqref="A1899:H1922 J1899:AO1922 AU1899:XFD1922">
    <cfRule type="expression" dxfId="135" priority="36">
      <formula>IF(ROW() = ROW(), TRUE, FALSE)</formula>
    </cfRule>
  </conditionalFormatting>
  <conditionalFormatting sqref="D1899:D1922">
    <cfRule type="cellIs" dxfId="134" priority="33" operator="equal">
      <formula>"EITHER"</formula>
    </cfRule>
    <cfRule type="cellIs" dxfId="133" priority="34" operator="equal">
      <formula>"MSSB"</formula>
    </cfRule>
    <cfRule type="cellIs" dxfId="132" priority="35" operator="equal">
      <formula>"LOCAL"</formula>
    </cfRule>
  </conditionalFormatting>
  <conditionalFormatting sqref="AP19:AU19 AU20:AU24 AP20:AT2117">
    <cfRule type="expression" dxfId="131" priority="30">
      <formula>IF(ROW() = ROW(), TRUE, FALSE)</formula>
    </cfRule>
  </conditionalFormatting>
  <conditionalFormatting sqref="AP16:AV16 AP15:AS15 AU15:AV15">
    <cfRule type="expression" dxfId="130" priority="29">
      <formula>IF(ROW() = ROW(), TRUE, FALSE)</formula>
    </cfRule>
  </conditionalFormatting>
  <conditionalFormatting sqref="D9">
    <cfRule type="expression" dxfId="129" priority="18">
      <formula>IF(ROW() = ROW(), TRUE, FALSE)</formula>
    </cfRule>
  </conditionalFormatting>
  <conditionalFormatting sqref="D9">
    <cfRule type="cellIs" dxfId="128" priority="15" operator="equal">
      <formula>"EITHER"</formula>
    </cfRule>
    <cfRule type="cellIs" dxfId="127" priority="16" operator="equal">
      <formula>"MSSB"</formula>
    </cfRule>
    <cfRule type="cellIs" dxfId="126" priority="17" operator="equal">
      <formula>"LOCAL"</formula>
    </cfRule>
  </conditionalFormatting>
  <conditionalFormatting sqref="D9">
    <cfRule type="cellIs" dxfId="125" priority="14" operator="notEqual">
      <formula>0</formula>
    </cfRule>
  </conditionalFormatting>
  <conditionalFormatting sqref="AT15">
    <cfRule type="expression" dxfId="124" priority="12">
      <formula>IF(ROW() = ROW(), TRUE, FALSE)</formula>
    </cfRule>
  </conditionalFormatting>
  <conditionalFormatting sqref="I11">
    <cfRule type="expression" dxfId="123" priority="11">
      <formula>IF(ROW() = ROW(), TRUE, FALSE)</formula>
    </cfRule>
  </conditionalFormatting>
  <conditionalFormatting sqref="I11">
    <cfRule type="cellIs" dxfId="122" priority="8" operator="equal">
      <formula>"EITHER"</formula>
    </cfRule>
    <cfRule type="cellIs" dxfId="121" priority="9" operator="equal">
      <formula>"MSSB"</formula>
    </cfRule>
    <cfRule type="cellIs" dxfId="120" priority="10" operator="equal">
      <formula>"LOCAL"</formula>
    </cfRule>
  </conditionalFormatting>
  <conditionalFormatting sqref="I499:I570 I595:I642 I1:I7 I667:I1898 I1923:I2043 I11:I474 I2068:I1048576">
    <cfRule type="cellIs" dxfId="119" priority="7" operator="notEqual">
      <formula>0</formula>
    </cfRule>
  </conditionalFormatting>
  <conditionalFormatting sqref="I475:I498">
    <cfRule type="cellIs" dxfId="118" priority="6" operator="notEqual">
      <formula>0</formula>
    </cfRule>
  </conditionalFormatting>
  <conditionalFormatting sqref="I571:I594">
    <cfRule type="cellIs" dxfId="117" priority="5" operator="notEqual">
      <formula>0</formula>
    </cfRule>
  </conditionalFormatting>
  <conditionalFormatting sqref="I2044:I2067">
    <cfRule type="cellIs" dxfId="116" priority="4" operator="notEqual">
      <formula>0</formula>
    </cfRule>
  </conditionalFormatting>
  <conditionalFormatting sqref="I643:I666">
    <cfRule type="cellIs" dxfId="115" priority="3" operator="notEqual">
      <formula>0</formula>
    </cfRule>
  </conditionalFormatting>
  <conditionalFormatting sqref="I1899:I1922">
    <cfRule type="cellIs" dxfId="114" priority="2" operator="notEqual">
      <formula>0</formula>
    </cfRule>
  </conditionalFormatting>
  <conditionalFormatting sqref="AP1:AQ1">
    <cfRule type="expression" dxfId="113"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12" priority="7">
      <formula>RIGHT(D8,2)="  "</formula>
    </cfRule>
    <cfRule type="expression" dxfId="111" priority="8">
      <formula>RIGHT(D8,1)=" "</formula>
    </cfRule>
  </conditionalFormatting>
  <conditionalFormatting sqref="D9">
    <cfRule type="expression" dxfId="110" priority="5">
      <formula>RIGHT(D9,2)="  "</formula>
    </cfRule>
    <cfRule type="expression" dxfId="109" priority="6">
      <formula>RIGHT(D9,1)=" "</formula>
    </cfRule>
  </conditionalFormatting>
  <conditionalFormatting sqref="D10">
    <cfRule type="expression" dxfId="108" priority="3">
      <formula>RIGHT(D10,2)="  "</formula>
    </cfRule>
    <cfRule type="expression" dxfId="107" priority="4">
      <formula>RIGHT(D10,1)=" "</formula>
    </cfRule>
  </conditionalFormatting>
  <conditionalFormatting sqref="I25:I27">
    <cfRule type="expression" dxfId="106" priority="1">
      <formula>RIGHT(I25,2)="  "</formula>
    </cfRule>
    <cfRule type="expression" dxfId="105"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3"/>
  <sheetViews>
    <sheetView zoomScale="85" zoomScaleNormal="85" workbookViewId="0">
      <selection activeCell="C36" sqref="C36"/>
    </sheetView>
  </sheetViews>
  <sheetFormatPr defaultColWidth="9.3046875" defaultRowHeight="14.6" x14ac:dyDescent="0.4"/>
  <cols>
    <col min="1" max="1" width="9.3046875" style="114"/>
    <col min="2" max="2" width="37.69140625" style="33" bestFit="1" customWidth="1"/>
    <col min="3" max="4" width="12.84375" style="114" bestFit="1" customWidth="1"/>
    <col min="5" max="5" width="15.84375" style="114" bestFit="1" customWidth="1"/>
    <col min="6" max="6" width="12.53515625" style="114" bestFit="1"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19" width="9.3046875" style="114" hidden="1" customWidth="1"/>
    <col min="20" max="21" width="0" style="114" hidden="1" customWidth="1"/>
    <col min="22" max="16384" width="9.3046875" style="114"/>
  </cols>
  <sheetData>
    <row r="1" spans="1:17" ht="20.149999999999999" x14ac:dyDescent="0.5">
      <c r="A1" s="342">
        <f>ROUNDUP(C1/6,0)</f>
        <v>0</v>
      </c>
      <c r="B1" s="341" t="s">
        <v>805</v>
      </c>
      <c r="C1" s="306"/>
      <c r="H1" s="310" t="s">
        <v>857</v>
      </c>
      <c r="I1" s="114" t="str">
        <f>_xlfn.CONCAT(VLOOKUP(C1,[1]Sheet2!D:E,2,TRUE)," (",C1,")",IF(C1=1,L12,M12))</f>
        <v>Zero () CO Detectors</v>
      </c>
      <c r="J1" s="330" t="s">
        <v>873</v>
      </c>
      <c r="L1" s="307" t="s">
        <v>890</v>
      </c>
      <c r="M1" s="307"/>
      <c r="N1" s="307"/>
      <c r="O1" s="307"/>
    </row>
    <row r="2" spans="1:17" ht="20.149999999999999" x14ac:dyDescent="0.5">
      <c r="A2" s="343" t="s">
        <v>895</v>
      </c>
      <c r="B2" s="341" t="s">
        <v>872</v>
      </c>
      <c r="C2" s="306"/>
      <c r="E2" s="310" t="s">
        <v>718</v>
      </c>
      <c r="F2" s="339" t="s">
        <v>717</v>
      </c>
      <c r="G2" s="339" t="s">
        <v>904</v>
      </c>
      <c r="J2" s="330" t="s">
        <v>873</v>
      </c>
      <c r="L2" s="328" t="s">
        <v>0</v>
      </c>
      <c r="M2" s="328"/>
      <c r="N2" s="328" t="s">
        <v>354</v>
      </c>
      <c r="O2" s="328"/>
    </row>
    <row r="3" spans="1:17" ht="20.6" thickBot="1" x14ac:dyDescent="0.55000000000000004">
      <c r="A3" s="344" t="s">
        <v>896</v>
      </c>
      <c r="B3" s="341" t="s">
        <v>919</v>
      </c>
      <c r="C3" s="306"/>
      <c r="E3" s="348">
        <f>SUM(E5:E10)-E6</f>
        <v>0</v>
      </c>
      <c r="F3" s="349">
        <f t="shared" ref="F3:G3" si="0">SUM(F5:F10)</f>
        <v>0</v>
      </c>
      <c r="G3" s="348">
        <f t="shared" si="0"/>
        <v>0</v>
      </c>
      <c r="J3" s="330" t="s">
        <v>873</v>
      </c>
      <c r="L3" s="328"/>
      <c r="M3" s="328"/>
      <c r="N3" s="328" t="s">
        <v>807</v>
      </c>
      <c r="O3" s="328">
        <v>80</v>
      </c>
    </row>
    <row r="4" spans="1:17" ht="20.149999999999999" x14ac:dyDescent="0.5">
      <c r="D4" s="310" t="s">
        <v>853</v>
      </c>
      <c r="E4" s="310" t="s">
        <v>718</v>
      </c>
      <c r="F4" s="339" t="s">
        <v>717</v>
      </c>
      <c r="G4" s="339" t="s">
        <v>904</v>
      </c>
      <c r="I4" s="350" t="s">
        <v>914</v>
      </c>
      <c r="J4" s="330" t="s">
        <v>873</v>
      </c>
      <c r="L4" s="328" t="str">
        <f>N4</f>
        <v>Gas (0ppm)</v>
      </c>
      <c r="M4" s="328">
        <v>1</v>
      </c>
      <c r="N4" s="328" t="s">
        <v>855</v>
      </c>
      <c r="O4" s="328">
        <f>'[1]MJS Controls'!D20</f>
        <v>55</v>
      </c>
    </row>
    <row r="5" spans="1:17" ht="20.149999999999999" x14ac:dyDescent="0.5">
      <c r="B5" s="310" t="s">
        <v>900</v>
      </c>
      <c r="C5" s="305" t="s">
        <v>896</v>
      </c>
      <c r="D5" s="286">
        <f>IF(C5="Yes", 1, 0)</f>
        <v>0</v>
      </c>
      <c r="E5" s="291">
        <f>E13</f>
        <v>0</v>
      </c>
      <c r="F5" s="340">
        <f>C24</f>
        <v>0</v>
      </c>
      <c r="G5" s="291">
        <f>E13+E24</f>
        <v>0</v>
      </c>
      <c r="I5" s="351">
        <f>F3-F6-C25</f>
        <v>0</v>
      </c>
      <c r="J5" s="330" t="s">
        <v>873</v>
      </c>
      <c r="L5" s="328" t="str">
        <f>N5</f>
        <v>Gas (50ppm)</v>
      </c>
      <c r="M5" s="328">
        <v>1</v>
      </c>
      <c r="N5" s="328" t="s">
        <v>856</v>
      </c>
      <c r="O5" s="328">
        <f>'[1]MJS Controls'!D21</f>
        <v>55</v>
      </c>
    </row>
    <row r="6" spans="1:17" ht="20.149999999999999" x14ac:dyDescent="0.5">
      <c r="B6" s="310" t="s">
        <v>920</v>
      </c>
      <c r="C6" s="305" t="s">
        <v>896</v>
      </c>
      <c r="D6" s="286">
        <f>IF(C6="Yes", C3, 0)</f>
        <v>0</v>
      </c>
      <c r="E6" s="291">
        <f>IF(D6=0,0,E41+E37+E33+E32)</f>
        <v>0</v>
      </c>
      <c r="F6" s="340">
        <f>IF(D6=0,0,D46)</f>
        <v>0</v>
      </c>
      <c r="G6" s="291">
        <f>IF(D6=0,0,E46+E6)</f>
        <v>0</v>
      </c>
      <c r="J6" s="330" t="s">
        <v>873</v>
      </c>
      <c r="L6" s="328" t="s">
        <v>717</v>
      </c>
      <c r="M6" s="328">
        <v>1</v>
      </c>
      <c r="N6" s="328" t="s">
        <v>717</v>
      </c>
      <c r="O6" s="328">
        <f>'[1]MJS Controls'!D19</f>
        <v>110</v>
      </c>
    </row>
    <row r="7" spans="1:17" ht="20.149999999999999" x14ac:dyDescent="0.5">
      <c r="B7" s="310" t="s">
        <v>902</v>
      </c>
      <c r="C7" s="305" t="s">
        <v>896</v>
      </c>
      <c r="D7" s="286">
        <f>IF(C7="Yes", 1, 0)</f>
        <v>0</v>
      </c>
      <c r="E7" s="291">
        <f>O39*D7</f>
        <v>0</v>
      </c>
      <c r="F7" s="340"/>
      <c r="G7" s="291">
        <f>E7</f>
        <v>0</v>
      </c>
      <c r="I7" s="350" t="s">
        <v>917</v>
      </c>
      <c r="J7" s="330" t="s">
        <v>873</v>
      </c>
      <c r="L7" s="328" t="s">
        <v>858</v>
      </c>
      <c r="M7" s="328">
        <v>2</v>
      </c>
      <c r="N7" s="328" t="s">
        <v>861</v>
      </c>
      <c r="O7" s="328">
        <v>72.5</v>
      </c>
    </row>
    <row r="8" spans="1:17" ht="20.149999999999999" x14ac:dyDescent="0.5">
      <c r="B8" s="310" t="s">
        <v>898</v>
      </c>
      <c r="C8" s="305" t="s">
        <v>896</v>
      </c>
      <c r="D8" s="286">
        <f t="shared" ref="D8:D10" si="1">IF(C8="Yes", 1, 0)</f>
        <v>0</v>
      </c>
      <c r="E8" s="291">
        <f>O44*D8</f>
        <v>0</v>
      </c>
      <c r="F8" s="340"/>
      <c r="G8" s="291">
        <f t="shared" ref="G8:G9" si="2">E8</f>
        <v>0</v>
      </c>
      <c r="I8" s="352">
        <f>E46</f>
        <v>0</v>
      </c>
      <c r="J8" s="330" t="s">
        <v>873</v>
      </c>
      <c r="L8" s="328" t="s">
        <v>811</v>
      </c>
      <c r="M8" s="328">
        <v>2</v>
      </c>
      <c r="N8" s="328" t="s">
        <v>811</v>
      </c>
      <c r="O8" s="328">
        <f>'[1]MJS Controls'!D18</f>
        <v>110</v>
      </c>
    </row>
    <row r="9" spans="1:17" ht="20.149999999999999" x14ac:dyDescent="0.5">
      <c r="B9" s="310" t="s">
        <v>894</v>
      </c>
      <c r="C9" s="305" t="s">
        <v>896</v>
      </c>
      <c r="D9" s="286">
        <f t="shared" si="1"/>
        <v>0</v>
      </c>
      <c r="E9" s="291">
        <f>O34*D9</f>
        <v>0</v>
      </c>
      <c r="F9" s="340"/>
      <c r="G9" s="291">
        <f t="shared" si="2"/>
        <v>0</v>
      </c>
      <c r="I9" s="350" t="s">
        <v>918</v>
      </c>
      <c r="J9" s="330" t="s">
        <v>873</v>
      </c>
    </row>
    <row r="10" spans="1:17" ht="20.149999999999999" x14ac:dyDescent="0.5">
      <c r="B10" s="310" t="s">
        <v>899</v>
      </c>
      <c r="C10" s="305" t="s">
        <v>896</v>
      </c>
      <c r="D10" s="286">
        <f t="shared" si="1"/>
        <v>0</v>
      </c>
      <c r="E10" s="291">
        <f>IF(D10=0,0,E49)</f>
        <v>0</v>
      </c>
      <c r="F10" s="340">
        <f>IF(D10=0,0,C53)</f>
        <v>0</v>
      </c>
      <c r="G10" s="291">
        <f>IF(D10=0,0,E53+E10)</f>
        <v>0</v>
      </c>
      <c r="I10" s="352">
        <f>E6</f>
        <v>0</v>
      </c>
      <c r="J10" s="330" t="s">
        <v>873</v>
      </c>
    </row>
    <row r="11" spans="1:17" x14ac:dyDescent="0.4">
      <c r="J11" s="330" t="s">
        <v>873</v>
      </c>
      <c r="L11" s="328" t="s">
        <v>808</v>
      </c>
    </row>
    <row r="12" spans="1:17" ht="20.149999999999999" x14ac:dyDescent="0.5">
      <c r="B12" s="310" t="s">
        <v>901</v>
      </c>
      <c r="J12" s="330" t="s">
        <v>873</v>
      </c>
      <c r="L12" s="328" t="s">
        <v>862</v>
      </c>
      <c r="M12" s="329" t="s">
        <v>863</v>
      </c>
    </row>
    <row r="13" spans="1:17" x14ac:dyDescent="0.4">
      <c r="B13" s="309" t="s">
        <v>718</v>
      </c>
      <c r="C13" s="309" t="s">
        <v>905</v>
      </c>
      <c r="D13" s="309" t="s">
        <v>906</v>
      </c>
      <c r="E13" s="308">
        <f>SUM(E14:E21)</f>
        <v>0</v>
      </c>
      <c r="J13" s="330" t="s">
        <v>873</v>
      </c>
      <c r="L13" s="328" t="s">
        <v>809</v>
      </c>
    </row>
    <row r="14" spans="1:17" x14ac:dyDescent="0.4">
      <c r="B14" s="338" t="str">
        <f>IF($C$1&gt;5, M16,M17)</f>
        <v>ECB-350</v>
      </c>
      <c r="C14" s="338">
        <f>IF($C$5="Yes",IF($C$1&gt;5,N16,N17),0)</f>
        <v>0</v>
      </c>
      <c r="D14" s="338">
        <f t="shared" ref="D14" si="3">IF($C$1&gt;5, O16,O17)</f>
        <v>725</v>
      </c>
      <c r="E14" s="338">
        <f>D14*C14</f>
        <v>0</v>
      </c>
      <c r="J14" s="330" t="s">
        <v>873</v>
      </c>
    </row>
    <row r="15" spans="1:17" x14ac:dyDescent="0.4">
      <c r="B15" s="338" t="str">
        <f t="shared" ref="B15:B20" si="4">M18</f>
        <v>TF-100-240/24</v>
      </c>
      <c r="C15" s="338">
        <f t="shared" ref="C15:C20" si="5">IF($C$5="Yes",N18,0)</f>
        <v>0</v>
      </c>
      <c r="D15" s="338">
        <f t="shared" ref="D15:D20" si="6">O18</f>
        <v>60</v>
      </c>
      <c r="E15" s="338">
        <f t="shared" ref="E15:E29" si="7">D15*C15</f>
        <v>0</v>
      </c>
      <c r="J15" s="330" t="s">
        <v>873</v>
      </c>
      <c r="L15" s="307" t="s">
        <v>891</v>
      </c>
      <c r="M15" s="307"/>
      <c r="N15" s="307"/>
      <c r="O15" s="307"/>
      <c r="P15" s="307" t="s">
        <v>892</v>
      </c>
      <c r="Q15" s="307" t="s">
        <v>893</v>
      </c>
    </row>
    <row r="16" spans="1:17" x14ac:dyDescent="0.4">
      <c r="B16" s="338" t="str">
        <f t="shared" si="4"/>
        <v>12VDC Relay</v>
      </c>
      <c r="C16" s="338">
        <f t="shared" si="5"/>
        <v>0</v>
      </c>
      <c r="D16" s="338">
        <f t="shared" si="6"/>
        <v>40</v>
      </c>
      <c r="E16" s="338">
        <f t="shared" si="7"/>
        <v>0</v>
      </c>
      <c r="J16" s="330" t="s">
        <v>873</v>
      </c>
      <c r="L16" s="114" t="s">
        <v>779</v>
      </c>
      <c r="M16" s="114" t="s">
        <v>903</v>
      </c>
      <c r="N16" s="114">
        <f>IF($C$2&gt;0,1,0)</f>
        <v>0</v>
      </c>
      <c r="O16" s="114">
        <v>1280</v>
      </c>
      <c r="P16" s="114">
        <f>N16*O16</f>
        <v>0</v>
      </c>
      <c r="Q16" s="114">
        <f>IF(P16=0,O16*N16,0)</f>
        <v>0</v>
      </c>
    </row>
    <row r="17" spans="2:17" x14ac:dyDescent="0.4">
      <c r="B17" s="338" t="str">
        <f t="shared" si="4"/>
        <v>24VAC 2 Pole Relay</v>
      </c>
      <c r="C17" s="338">
        <f t="shared" si="5"/>
        <v>0</v>
      </c>
      <c r="D17" s="338">
        <f t="shared" si="6"/>
        <v>40</v>
      </c>
      <c r="E17" s="338">
        <f t="shared" si="7"/>
        <v>0</v>
      </c>
      <c r="J17" s="330" t="s">
        <v>873</v>
      </c>
      <c r="L17" s="114" t="str">
        <f>'MJS Controls'!Q4</f>
        <v>Controlstore</v>
      </c>
      <c r="M17" s="114" t="str">
        <f>'MJS Controls'!R4</f>
        <v>ECB-350</v>
      </c>
      <c r="N17" s="114">
        <f>IF($C$2&gt;0,1,0)</f>
        <v>0</v>
      </c>
      <c r="O17" s="114">
        <f>'MJS Controls'!T4</f>
        <v>725</v>
      </c>
      <c r="P17" s="114">
        <f>N17*O17</f>
        <v>0</v>
      </c>
      <c r="Q17" s="114">
        <f>IF(P17=0,O17*N17,0)</f>
        <v>0</v>
      </c>
    </row>
    <row r="18" spans="2:17" x14ac:dyDescent="0.4">
      <c r="B18" s="338" t="str">
        <f t="shared" si="4"/>
        <v>CO detector</v>
      </c>
      <c r="C18" s="338">
        <f t="shared" si="5"/>
        <v>0</v>
      </c>
      <c r="D18" s="338">
        <f t="shared" si="6"/>
        <v>360</v>
      </c>
      <c r="E18" s="338">
        <f t="shared" si="7"/>
        <v>0</v>
      </c>
      <c r="J18" s="330" t="s">
        <v>873</v>
      </c>
      <c r="L18" s="114" t="str">
        <f>'MJS Controls'!Q5</f>
        <v>Dore</v>
      </c>
      <c r="M18" s="114" t="str">
        <f>'MJS Controls'!R5</f>
        <v>TF-100-240/24</v>
      </c>
      <c r="N18" s="114">
        <f>IF($C$2&gt;0,1,0)*2</f>
        <v>0</v>
      </c>
      <c r="O18" s="114">
        <f>'MJS Controls'!T5</f>
        <v>60</v>
      </c>
      <c r="P18" s="114">
        <f t="shared" ref="P18:P32" si="8">N18*O18</f>
        <v>0</v>
      </c>
      <c r="Q18" s="114">
        <f t="shared" ref="Q18:Q32" si="9">IF(P18=0,O18*N18,0)</f>
        <v>0</v>
      </c>
    </row>
    <row r="19" spans="2:17" x14ac:dyDescent="0.4">
      <c r="B19" s="338" t="str">
        <f t="shared" si="4"/>
        <v>Current Switch</v>
      </c>
      <c r="C19" s="338">
        <f t="shared" si="5"/>
        <v>0</v>
      </c>
      <c r="D19" s="338">
        <f t="shared" si="6"/>
        <v>35</v>
      </c>
      <c r="E19" s="338">
        <f t="shared" si="7"/>
        <v>0</v>
      </c>
      <c r="J19" s="330" t="s">
        <v>873</v>
      </c>
      <c r="L19" s="114" t="str">
        <f>'MJS Controls'!Q8</f>
        <v>Dore</v>
      </c>
      <c r="M19" s="114" t="str">
        <f>'MJS Controls'!R8</f>
        <v>12VDC Relay</v>
      </c>
      <c r="N19" s="114">
        <f>$C$2*3</f>
        <v>0</v>
      </c>
      <c r="O19" s="114">
        <f>'MJS Controls'!T8</f>
        <v>40</v>
      </c>
      <c r="P19" s="114">
        <f t="shared" si="8"/>
        <v>0</v>
      </c>
      <c r="Q19" s="114">
        <f t="shared" si="9"/>
        <v>0</v>
      </c>
    </row>
    <row r="20" spans="2:17" x14ac:dyDescent="0.4">
      <c r="B20" s="338" t="str">
        <f t="shared" si="4"/>
        <v>Enclosure 800 x 600</v>
      </c>
      <c r="C20" s="338">
        <f t="shared" si="5"/>
        <v>0</v>
      </c>
      <c r="D20" s="338">
        <f t="shared" si="6"/>
        <v>500</v>
      </c>
      <c r="E20" s="338">
        <f t="shared" si="7"/>
        <v>0</v>
      </c>
      <c r="J20" s="330" t="s">
        <v>873</v>
      </c>
      <c r="L20" s="114" t="str">
        <f>'MJS Controls'!Q9</f>
        <v>Dore</v>
      </c>
      <c r="M20" s="114" t="str">
        <f>'MJS Controls'!R9</f>
        <v>24VAC 2 Pole Relay</v>
      </c>
      <c r="N20" s="114">
        <f>$C$2*2</f>
        <v>0</v>
      </c>
      <c r="O20" s="114">
        <f>'MJS Controls'!T9</f>
        <v>40</v>
      </c>
      <c r="P20" s="114">
        <f t="shared" si="8"/>
        <v>0</v>
      </c>
      <c r="Q20" s="114">
        <f t="shared" si="9"/>
        <v>0</v>
      </c>
    </row>
    <row r="21" spans="2:17" x14ac:dyDescent="0.4">
      <c r="B21" s="338" t="str">
        <f>M32</f>
        <v>Misc</v>
      </c>
      <c r="C21" s="338">
        <f>IF($C$5="Yes",N32,0)</f>
        <v>0</v>
      </c>
      <c r="D21" s="338">
        <f>O32</f>
        <v>100</v>
      </c>
      <c r="E21" s="338">
        <f>D21*C21</f>
        <v>0</v>
      </c>
      <c r="J21" s="330" t="s">
        <v>873</v>
      </c>
      <c r="L21" s="114" t="str">
        <f>'MJS Controls'!Q12</f>
        <v xml:space="preserve">GasTech </v>
      </c>
      <c r="M21" s="114" t="str">
        <f>'MJS Controls'!R12</f>
        <v>CO detector</v>
      </c>
      <c r="N21" s="114">
        <f>$C$1</f>
        <v>0</v>
      </c>
      <c r="O21" s="114">
        <f>'MJS Controls'!T12</f>
        <v>360</v>
      </c>
      <c r="P21" s="114">
        <f t="shared" si="8"/>
        <v>0</v>
      </c>
      <c r="Q21" s="114">
        <f t="shared" si="9"/>
        <v>0</v>
      </c>
    </row>
    <row r="22" spans="2:17" x14ac:dyDescent="0.4">
      <c r="B22" s="338"/>
      <c r="C22" s="338"/>
      <c r="D22" s="338"/>
      <c r="E22" s="338"/>
      <c r="J22" s="330" t="s">
        <v>873</v>
      </c>
      <c r="L22" s="114" t="str">
        <f>'MJS Controls'!Q14</f>
        <v>Controlstore</v>
      </c>
      <c r="M22" s="114" t="str">
        <f>'MJS Controls'!R14</f>
        <v>Current Switch</v>
      </c>
      <c r="N22" s="114">
        <f>$C$2</f>
        <v>0</v>
      </c>
      <c r="O22" s="114">
        <f>'MJS Controls'!T14</f>
        <v>35</v>
      </c>
      <c r="P22" s="114">
        <f t="shared" si="8"/>
        <v>0</v>
      </c>
      <c r="Q22" s="114">
        <f t="shared" si="9"/>
        <v>0</v>
      </c>
    </row>
    <row r="23" spans="2:17" x14ac:dyDescent="0.4">
      <c r="B23" s="338"/>
      <c r="C23" s="338"/>
      <c r="D23" s="338"/>
      <c r="E23" s="338"/>
      <c r="L23" s="114" t="str">
        <f>'MJS Controls'!Q16</f>
        <v>Dore</v>
      </c>
      <c r="M23" s="114" t="str">
        <f>'MJS Controls'!R16</f>
        <v>Enclosure 800 x 600</v>
      </c>
      <c r="N23" s="114">
        <f t="shared" ref="N23:N25" si="10">IF($C$2&gt;0,1,0)</f>
        <v>0</v>
      </c>
      <c r="O23" s="114">
        <f>'MJS Controls'!T16</f>
        <v>500</v>
      </c>
      <c r="P23" s="114">
        <f t="shared" si="8"/>
        <v>0</v>
      </c>
      <c r="Q23" s="114">
        <f t="shared" si="9"/>
        <v>0</v>
      </c>
    </row>
    <row r="24" spans="2:17" x14ac:dyDescent="0.4">
      <c r="B24" s="309" t="s">
        <v>717</v>
      </c>
      <c r="C24" s="345">
        <f t="shared" ref="C24:D24" si="11">SUM(C25:C29)</f>
        <v>0</v>
      </c>
      <c r="D24" s="308">
        <f t="shared" si="11"/>
        <v>450</v>
      </c>
      <c r="E24" s="308">
        <f>SUM(E25:E29)</f>
        <v>0</v>
      </c>
      <c r="J24" s="330" t="s">
        <v>873</v>
      </c>
    </row>
    <row r="25" spans="2:17" x14ac:dyDescent="0.4">
      <c r="B25" s="338" t="s">
        <v>907</v>
      </c>
      <c r="C25" s="338">
        <f>IF($C$5="Yes",N26,0)</f>
        <v>0</v>
      </c>
      <c r="D25" s="338">
        <f>O26</f>
        <v>110</v>
      </c>
      <c r="E25" s="338">
        <f t="shared" si="7"/>
        <v>0</v>
      </c>
      <c r="J25" s="330" t="s">
        <v>873</v>
      </c>
      <c r="L25" s="114" t="str">
        <f>'MJS Controls'!Q17</f>
        <v>Dore</v>
      </c>
      <c r="M25" s="114" t="str">
        <f>'MJS Controls'!R17</f>
        <v>Rotating Light with Buzzer 24VAC</v>
      </c>
      <c r="N25" s="114">
        <f t="shared" si="10"/>
        <v>0</v>
      </c>
      <c r="O25" s="114">
        <f>'MJS Controls'!T17</f>
        <v>155</v>
      </c>
      <c r="P25" s="114">
        <f t="shared" si="8"/>
        <v>0</v>
      </c>
      <c r="Q25" s="114">
        <f t="shared" si="9"/>
        <v>0</v>
      </c>
    </row>
    <row r="26" spans="2:17" x14ac:dyDescent="0.4">
      <c r="B26" s="338" t="s">
        <v>908</v>
      </c>
      <c r="C26" s="338">
        <f>IF($C$5="Yes",N27,0)</f>
        <v>0</v>
      </c>
      <c r="D26" s="338">
        <f>O27</f>
        <v>85</v>
      </c>
      <c r="E26" s="338">
        <f t="shared" si="7"/>
        <v>0</v>
      </c>
      <c r="L26" s="114" t="str">
        <f>'MJS Controls'!Q19</f>
        <v>Labour Eng</v>
      </c>
      <c r="M26" s="114" t="str">
        <f>'MJS Controls'!R19</f>
        <v>program</v>
      </c>
      <c r="N26" s="114">
        <f>$C$2</f>
        <v>0</v>
      </c>
      <c r="O26" s="114">
        <f>'MJS Controls'!T19</f>
        <v>110</v>
      </c>
      <c r="Q26" s="114">
        <f t="shared" si="9"/>
        <v>0</v>
      </c>
    </row>
    <row r="27" spans="2:17" x14ac:dyDescent="0.4">
      <c r="B27" s="338" t="s">
        <v>909</v>
      </c>
      <c r="C27" s="338">
        <f>IF($C$5="Yes",N28,0)</f>
        <v>0</v>
      </c>
      <c r="D27" s="338">
        <f>O28</f>
        <v>85</v>
      </c>
      <c r="E27" s="338">
        <f t="shared" si="7"/>
        <v>0</v>
      </c>
      <c r="L27" s="114" t="str">
        <f>'MJS Controls'!Q20</f>
        <v>Labour Site Comm</v>
      </c>
      <c r="M27" s="114" t="str">
        <f>'MJS Controls'!R20</f>
        <v>comm</v>
      </c>
      <c r="N27" s="114">
        <f>$C$2</f>
        <v>0</v>
      </c>
      <c r="O27" s="114">
        <f>'MJS Controls'!T20</f>
        <v>85</v>
      </c>
      <c r="Q27" s="114">
        <f t="shared" si="9"/>
        <v>0</v>
      </c>
    </row>
    <row r="28" spans="2:17" x14ac:dyDescent="0.4">
      <c r="B28" s="338" t="s">
        <v>910</v>
      </c>
      <c r="C28" s="338">
        <f>IF($C$5="Yes",N29,0)</f>
        <v>0</v>
      </c>
      <c r="D28" s="338">
        <f>O29</f>
        <v>85</v>
      </c>
      <c r="E28" s="338">
        <f t="shared" si="7"/>
        <v>0</v>
      </c>
      <c r="L28" s="114" t="str">
        <f>'MJS Controls'!Q21</f>
        <v>Labour Site Install</v>
      </c>
      <c r="M28" s="114" t="str">
        <f>'MJS Controls'!R21</f>
        <v>install</v>
      </c>
      <c r="N28" s="114">
        <f>$C$2*2</f>
        <v>0</v>
      </c>
      <c r="O28" s="114">
        <f>'MJS Controls'!T21</f>
        <v>85</v>
      </c>
      <c r="Q28" s="114">
        <f t="shared" si="9"/>
        <v>0</v>
      </c>
    </row>
    <row r="29" spans="2:17" x14ac:dyDescent="0.4">
      <c r="B29" s="338" t="s">
        <v>911</v>
      </c>
      <c r="C29" s="338">
        <f>IF($C$5="Yes",N31,0)</f>
        <v>0</v>
      </c>
      <c r="D29" s="338">
        <f>O31</f>
        <v>85</v>
      </c>
      <c r="E29" s="338">
        <f t="shared" si="7"/>
        <v>0</v>
      </c>
      <c r="L29" s="114" t="str">
        <f>'MJS Controls'!Q22</f>
        <v>Labour Site Install CO Sensor</v>
      </c>
      <c r="M29" s="114" t="str">
        <f>'MJS Controls'!R22</f>
        <v>Install (2 hours Ea)</v>
      </c>
      <c r="N29" s="114">
        <f>$C$1*2</f>
        <v>0</v>
      </c>
      <c r="O29" s="114">
        <f>'MJS Controls'!T22</f>
        <v>85</v>
      </c>
      <c r="Q29" s="114">
        <f t="shared" si="9"/>
        <v>0</v>
      </c>
    </row>
    <row r="31" spans="2:17" ht="20.149999999999999" x14ac:dyDescent="0.5">
      <c r="B31" s="310" t="s">
        <v>858</v>
      </c>
      <c r="L31" s="114" t="str">
        <f>'MJS Controls'!Q24</f>
        <v>Build Control Panel</v>
      </c>
      <c r="M31" s="114" t="str">
        <f>'MJS Controls'!R24</f>
        <v>Labour</v>
      </c>
      <c r="N31" s="114">
        <f>IF($C$2&gt;0,$C$2*2+2, 0)</f>
        <v>0</v>
      </c>
      <c r="O31" s="114">
        <f>'MJS Controls'!T24</f>
        <v>85</v>
      </c>
      <c r="Q31" s="114">
        <f t="shared" si="9"/>
        <v>0</v>
      </c>
    </row>
    <row r="32" spans="2:17" x14ac:dyDescent="0.4">
      <c r="B32" s="333" t="s">
        <v>806</v>
      </c>
      <c r="C32" s="334">
        <v>0</v>
      </c>
      <c r="D32" s="335"/>
      <c r="E32" s="308">
        <f>C32*$C$3</f>
        <v>0</v>
      </c>
      <c r="L32" s="114" t="str">
        <f>'MJS Controls'!Q25</f>
        <v xml:space="preserve">Turks n that </v>
      </c>
      <c r="M32" s="114" t="str">
        <f>'MJS Controls'!R25</f>
        <v>Misc</v>
      </c>
      <c r="N32" s="114">
        <f>$C$1</f>
        <v>0</v>
      </c>
      <c r="O32" s="114">
        <v>100</v>
      </c>
      <c r="P32" s="114">
        <f t="shared" si="8"/>
        <v>0</v>
      </c>
      <c r="Q32" s="114">
        <f t="shared" si="9"/>
        <v>0</v>
      </c>
    </row>
    <row r="33" spans="2:17" x14ac:dyDescent="0.4">
      <c r="B33" s="333" t="s">
        <v>810</v>
      </c>
      <c r="C33" s="334">
        <v>0</v>
      </c>
      <c r="D33" s="335"/>
      <c r="E33" s="308">
        <f>C33*$C$3*C1</f>
        <v>0</v>
      </c>
    </row>
    <row r="34" spans="2:17" x14ac:dyDescent="0.4">
      <c r="B34" s="335"/>
      <c r="C34" s="335"/>
      <c r="D34" s="335"/>
      <c r="E34" s="334"/>
      <c r="M34" s="114" t="s">
        <v>894</v>
      </c>
      <c r="N34" s="114">
        <v>1</v>
      </c>
      <c r="O34" s="114">
        <v>200</v>
      </c>
    </row>
    <row r="35" spans="2:17" x14ac:dyDescent="0.4">
      <c r="B35" s="333" t="s">
        <v>751</v>
      </c>
      <c r="C35" s="335" t="str">
        <f>'Job Summary'!E1</f>
        <v>[LOCATION]</v>
      </c>
      <c r="D35" s="335"/>
      <c r="E35" s="334"/>
    </row>
    <row r="36" spans="2:17" x14ac:dyDescent="0.4">
      <c r="B36" s="333" t="s">
        <v>803</v>
      </c>
      <c r="C36" s="336">
        <v>0</v>
      </c>
      <c r="D36" s="335"/>
      <c r="E36" s="334"/>
    </row>
    <row r="37" spans="2:17" x14ac:dyDescent="0.4">
      <c r="B37" s="309" t="s">
        <v>804</v>
      </c>
      <c r="C37" s="308">
        <f>C36*O3</f>
        <v>0</v>
      </c>
      <c r="D37" s="309" t="s">
        <v>804</v>
      </c>
      <c r="E37" s="308">
        <f t="shared" ref="E37:E41" si="12">C37*$C$3</f>
        <v>0</v>
      </c>
    </row>
    <row r="38" spans="2:17" x14ac:dyDescent="0.4">
      <c r="B38" s="335"/>
      <c r="C38" s="335"/>
      <c r="D38" s="335"/>
      <c r="E38" s="334"/>
    </row>
    <row r="39" spans="2:17" x14ac:dyDescent="0.4">
      <c r="B39" s="333" t="str">
        <f>L4</f>
        <v>Gas (0ppm)</v>
      </c>
      <c r="C39" s="334">
        <f>M4*O4*C1</f>
        <v>0</v>
      </c>
      <c r="D39" s="335"/>
      <c r="E39" s="308">
        <f t="shared" si="12"/>
        <v>0</v>
      </c>
      <c r="L39" s="114" t="str">
        <f>'MJS Controls'!Q23</f>
        <v>Smoke Detector</v>
      </c>
      <c r="M39" s="114" t="str">
        <f>'MJS Controls'!R23</f>
        <v>Apollo Optical Detector</v>
      </c>
      <c r="N39" s="114">
        <f>IF($C$2&gt;0,1,0)*2</f>
        <v>0</v>
      </c>
      <c r="O39" s="114">
        <f>'MJS Controls'!T23</f>
        <v>160</v>
      </c>
      <c r="P39" s="114">
        <f>N39*O39</f>
        <v>0</v>
      </c>
      <c r="Q39" s="114">
        <f>IF(P39=0,O39*N39,0)</f>
        <v>0</v>
      </c>
    </row>
    <row r="40" spans="2:17" x14ac:dyDescent="0.4">
      <c r="B40" s="333" t="str">
        <f>L5</f>
        <v>Gas (50ppm)</v>
      </c>
      <c r="C40" s="334">
        <f>M5*O5*C1</f>
        <v>0</v>
      </c>
      <c r="D40" s="335"/>
      <c r="E40" s="308">
        <f t="shared" si="12"/>
        <v>0</v>
      </c>
      <c r="L40" s="114" t="str">
        <f>'MJS Controls'!Q26</f>
        <v>Dore</v>
      </c>
      <c r="M40" s="114" t="str">
        <f>'MJS Controls'!R26</f>
        <v>Enclosure Steel 400 x 300 x 150</v>
      </c>
      <c r="N40" s="114">
        <f t="shared" ref="N40:N41" si="13">IF($C$2&gt;0,1,0)</f>
        <v>0</v>
      </c>
      <c r="O40" s="114">
        <f>'MJS Controls'!T26</f>
        <v>154</v>
      </c>
      <c r="P40" s="114">
        <f>N40*O40</f>
        <v>0</v>
      </c>
      <c r="Q40" s="114">
        <f>IF(P40=0,O40*N40,0)</f>
        <v>0</v>
      </c>
    </row>
    <row r="41" spans="2:17" x14ac:dyDescent="0.4">
      <c r="B41" s="309" t="s">
        <v>718</v>
      </c>
      <c r="C41" s="308">
        <f>C40+C39</f>
        <v>0</v>
      </c>
      <c r="D41" s="309" t="s">
        <v>718</v>
      </c>
      <c r="E41" s="308">
        <f t="shared" si="12"/>
        <v>0</v>
      </c>
      <c r="L41" s="114" t="str">
        <f>'MJS Controls'!Q27</f>
        <v>Bunnings</v>
      </c>
      <c r="M41" s="114" t="str">
        <f>'MJS Controls'!R27</f>
        <v>Clear Perspex – Red Paint</v>
      </c>
      <c r="N41" s="114">
        <f t="shared" si="13"/>
        <v>0</v>
      </c>
      <c r="O41" s="114">
        <f>'MJS Controls'!T27</f>
        <v>200</v>
      </c>
      <c r="P41" s="114">
        <f>N41*O41</f>
        <v>0</v>
      </c>
      <c r="Q41" s="114">
        <f>IF(P41=0,O41*N41,0)</f>
        <v>0</v>
      </c>
    </row>
    <row r="42" spans="2:17" x14ac:dyDescent="0.4">
      <c r="B42" s="333"/>
      <c r="C42" s="335"/>
      <c r="D42" s="335"/>
      <c r="E42" s="334"/>
      <c r="L42" s="114" t="str">
        <f>'MJS Controls'!Q28</f>
        <v>Laboue</v>
      </c>
      <c r="M42" s="114" t="str">
        <f>'MJS Controls'!R28</f>
        <v>Assemble Fire AO Panel</v>
      </c>
      <c r="N42" s="114">
        <f>$C$2*2</f>
        <v>0</v>
      </c>
      <c r="O42" s="114">
        <f>'MJS Controls'!T28</f>
        <v>85</v>
      </c>
      <c r="Q42" s="114">
        <f>IF(P42=0,O42*N42,0)</f>
        <v>0</v>
      </c>
    </row>
    <row r="43" spans="2:17" x14ac:dyDescent="0.4">
      <c r="B43" s="336" t="s">
        <v>860</v>
      </c>
      <c r="C43" s="336">
        <f>M7*A1</f>
        <v>0</v>
      </c>
      <c r="D43" s="336">
        <f>IF($C$3&gt;0,C43, 0)</f>
        <v>0</v>
      </c>
      <c r="E43" s="308">
        <f>D43*O7</f>
        <v>0</v>
      </c>
    </row>
    <row r="44" spans="2:17" x14ac:dyDescent="0.4">
      <c r="B44" s="336" t="s">
        <v>812</v>
      </c>
      <c r="C44" s="336">
        <f>M8*A1</f>
        <v>0</v>
      </c>
      <c r="D44" s="336">
        <f t="shared" ref="D44:D45" si="14">C44*$C$3</f>
        <v>0</v>
      </c>
      <c r="E44" s="308">
        <f t="shared" ref="E44" si="15">D44*O8</f>
        <v>0</v>
      </c>
      <c r="M44" s="114" t="s">
        <v>897</v>
      </c>
      <c r="N44" s="114">
        <v>1</v>
      </c>
      <c r="O44" s="114">
        <v>120</v>
      </c>
    </row>
    <row r="45" spans="2:17" x14ac:dyDescent="0.4">
      <c r="B45" s="336" t="s">
        <v>859</v>
      </c>
      <c r="C45" s="336">
        <f>C1*M6</f>
        <v>0</v>
      </c>
      <c r="D45" s="336">
        <f t="shared" si="14"/>
        <v>0</v>
      </c>
      <c r="E45" s="308">
        <f>D45*O6</f>
        <v>0</v>
      </c>
    </row>
    <row r="46" spans="2:17" x14ac:dyDescent="0.4">
      <c r="B46" s="309" t="s">
        <v>717</v>
      </c>
      <c r="C46" s="345">
        <f>SUM(C43:C45)</f>
        <v>0</v>
      </c>
      <c r="D46" s="345">
        <f>SUM(D43:D45)</f>
        <v>0</v>
      </c>
      <c r="E46" s="308">
        <f>SUM(E43:E45)</f>
        <v>0</v>
      </c>
    </row>
    <row r="48" spans="2:17" ht="20.149999999999999" x14ac:dyDescent="0.5">
      <c r="B48" s="310" t="s">
        <v>899</v>
      </c>
    </row>
    <row r="49" spans="2:5" x14ac:dyDescent="0.4">
      <c r="B49" s="309" t="s">
        <v>718</v>
      </c>
      <c r="C49" s="308" t="s">
        <v>905</v>
      </c>
      <c r="D49" s="309" t="s">
        <v>906</v>
      </c>
      <c r="E49" s="347">
        <f>SUM(E50:E51)</f>
        <v>0</v>
      </c>
    </row>
    <row r="50" spans="2:5" x14ac:dyDescent="0.4">
      <c r="B50" s="337" t="str">
        <f t="shared" ref="B50:D51" si="16">M40</f>
        <v>Enclosure Steel 400 x 300 x 150</v>
      </c>
      <c r="C50" s="346">
        <f t="shared" si="16"/>
        <v>0</v>
      </c>
      <c r="D50" s="337">
        <f t="shared" si="16"/>
        <v>154</v>
      </c>
      <c r="E50" s="337">
        <f>C50*D50</f>
        <v>0</v>
      </c>
    </row>
    <row r="51" spans="2:5" x14ac:dyDescent="0.4">
      <c r="B51" s="337" t="str">
        <f t="shared" si="16"/>
        <v>Clear Perspex – Red Paint</v>
      </c>
      <c r="C51" s="346">
        <f t="shared" si="16"/>
        <v>0</v>
      </c>
      <c r="D51" s="337">
        <f t="shared" si="16"/>
        <v>200</v>
      </c>
      <c r="E51" s="337">
        <f>C51*D51</f>
        <v>0</v>
      </c>
    </row>
    <row r="52" spans="2:5" x14ac:dyDescent="0.4">
      <c r="B52" s="309" t="s">
        <v>717</v>
      </c>
      <c r="C52" s="308" t="s">
        <v>717</v>
      </c>
      <c r="D52" s="309"/>
      <c r="E52" s="309" t="s">
        <v>354</v>
      </c>
    </row>
    <row r="53" spans="2:5" x14ac:dyDescent="0.4">
      <c r="B53" s="337" t="str">
        <f>M42</f>
        <v>Assemble Fire AO Panel</v>
      </c>
      <c r="C53" s="346">
        <f>N42</f>
        <v>0</v>
      </c>
      <c r="D53" s="337">
        <f>O42</f>
        <v>85</v>
      </c>
      <c r="E53" s="337">
        <f>D53*C53</f>
        <v>0</v>
      </c>
    </row>
  </sheetData>
  <dataValidations count="1">
    <dataValidation type="list" allowBlank="1" showInputMessage="1" showErrorMessage="1" sqref="C5:C10" xr:uid="{00000000-0002-0000-0600-000000000000}">
      <formula1>$A$2:$A$3</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889</v>
      </c>
    </row>
    <row r="3" spans="1:22" x14ac:dyDescent="0.4">
      <c r="A3" s="114"/>
      <c r="B3" s="316" t="s">
        <v>854</v>
      </c>
      <c r="C3" s="316" t="s">
        <v>853</v>
      </c>
      <c r="D3" s="316" t="s">
        <v>852</v>
      </c>
      <c r="E3" s="316" t="s">
        <v>851</v>
      </c>
      <c r="F3" s="316" t="s">
        <v>850</v>
      </c>
      <c r="G3" s="114" t="s">
        <v>369</v>
      </c>
      <c r="I3" s="114"/>
      <c r="J3" s="316" t="s">
        <v>854</v>
      </c>
      <c r="K3" s="316" t="s">
        <v>853</v>
      </c>
      <c r="L3" s="316" t="s">
        <v>852</v>
      </c>
      <c r="M3" s="316" t="s">
        <v>851</v>
      </c>
      <c r="N3" s="316" t="s">
        <v>850</v>
      </c>
      <c r="O3" s="114" t="s">
        <v>874</v>
      </c>
      <c r="Q3" s="114"/>
      <c r="R3" s="114" t="str">
        <f t="shared" ref="R3" si="0">J3</f>
        <v>Part</v>
      </c>
      <c r="S3" s="114" t="str">
        <f t="shared" ref="S3" si="1">K3</f>
        <v>Qty</v>
      </c>
      <c r="T3" s="114" t="str">
        <f t="shared" ref="T3" si="2">L3</f>
        <v>Cost  ea</v>
      </c>
      <c r="U3" s="114"/>
      <c r="V3" s="114"/>
    </row>
    <row r="4" spans="1:22" x14ac:dyDescent="0.4">
      <c r="A4" s="114" t="s">
        <v>779</v>
      </c>
      <c r="B4" s="312" t="s">
        <v>849</v>
      </c>
      <c r="C4" s="312">
        <v>0</v>
      </c>
      <c r="D4" s="312">
        <v>714</v>
      </c>
      <c r="E4" s="312">
        <f t="shared" ref="E4:E31" si="3">SUM(D4*C4)</f>
        <v>0</v>
      </c>
      <c r="F4" s="311">
        <v>0</v>
      </c>
      <c r="G4" s="114">
        <f t="shared" ref="G4:G31" si="4">SUM(E4+(E4*F4))</f>
        <v>0</v>
      </c>
      <c r="I4" s="114" t="s">
        <v>779</v>
      </c>
      <c r="J4" s="326" t="s">
        <v>849</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843</v>
      </c>
      <c r="B5" s="312" t="s">
        <v>848</v>
      </c>
      <c r="C5" s="312">
        <v>0</v>
      </c>
      <c r="D5" s="312">
        <v>100</v>
      </c>
      <c r="E5" s="312">
        <f t="shared" si="3"/>
        <v>0</v>
      </c>
      <c r="F5" s="311">
        <v>0</v>
      </c>
      <c r="G5" s="114">
        <f t="shared" si="4"/>
        <v>0</v>
      </c>
      <c r="I5" s="114" t="s">
        <v>843</v>
      </c>
      <c r="J5" s="326" t="s">
        <v>848</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779</v>
      </c>
      <c r="B6" s="312" t="s">
        <v>847</v>
      </c>
      <c r="C6" s="312">
        <v>0</v>
      </c>
      <c r="D6" s="312">
        <v>28</v>
      </c>
      <c r="E6" s="312">
        <f t="shared" si="3"/>
        <v>0</v>
      </c>
      <c r="F6" s="311">
        <v>0</v>
      </c>
      <c r="G6" s="114">
        <f t="shared" si="4"/>
        <v>0</v>
      </c>
      <c r="I6" s="114" t="s">
        <v>779</v>
      </c>
      <c r="J6" s="326" t="s">
        <v>847</v>
      </c>
      <c r="K6" s="326">
        <v>0</v>
      </c>
      <c r="L6" s="326">
        <v>28</v>
      </c>
      <c r="M6" s="326">
        <f t="shared" si="5"/>
        <v>0</v>
      </c>
      <c r="N6" s="311">
        <v>0</v>
      </c>
      <c r="O6" s="114">
        <f t="shared" si="6"/>
        <v>0</v>
      </c>
      <c r="Q6" s="114"/>
      <c r="R6" s="114"/>
      <c r="S6" s="114"/>
      <c r="T6" s="114"/>
    </row>
    <row r="7" spans="1:22" x14ac:dyDescent="0.4">
      <c r="A7" s="114" t="s">
        <v>779</v>
      </c>
      <c r="B7" s="312" t="s">
        <v>846</v>
      </c>
      <c r="C7" s="312">
        <v>0</v>
      </c>
      <c r="D7" s="312">
        <v>14</v>
      </c>
      <c r="E7" s="312">
        <f t="shared" si="3"/>
        <v>0</v>
      </c>
      <c r="F7" s="311">
        <v>0</v>
      </c>
      <c r="G7" s="114">
        <f t="shared" si="4"/>
        <v>0</v>
      </c>
      <c r="I7" s="114" t="s">
        <v>779</v>
      </c>
      <c r="J7" s="326" t="s">
        <v>846</v>
      </c>
      <c r="K7" s="326">
        <v>0</v>
      </c>
      <c r="L7" s="326">
        <v>14</v>
      </c>
      <c r="M7" s="326">
        <f t="shared" si="5"/>
        <v>0</v>
      </c>
      <c r="N7" s="311">
        <v>0</v>
      </c>
      <c r="O7" s="114">
        <f t="shared" si="6"/>
        <v>0</v>
      </c>
      <c r="Q7" s="114"/>
      <c r="R7" s="114"/>
      <c r="S7" s="114"/>
      <c r="T7" s="114"/>
    </row>
    <row r="8" spans="1:22" x14ac:dyDescent="0.4">
      <c r="A8" s="114" t="s">
        <v>843</v>
      </c>
      <c r="B8" s="312" t="s">
        <v>845</v>
      </c>
      <c r="C8" s="312">
        <v>0</v>
      </c>
      <c r="D8" s="312">
        <v>50</v>
      </c>
      <c r="E8" s="312">
        <f t="shared" si="3"/>
        <v>0</v>
      </c>
      <c r="F8" s="311">
        <v>0</v>
      </c>
      <c r="G8" s="114">
        <f t="shared" si="4"/>
        <v>0</v>
      </c>
      <c r="I8" s="114" t="s">
        <v>843</v>
      </c>
      <c r="J8" s="326" t="s">
        <v>845</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843</v>
      </c>
      <c r="B9" s="326" t="s">
        <v>864</v>
      </c>
      <c r="C9" s="326">
        <v>0</v>
      </c>
      <c r="D9" s="326">
        <v>40</v>
      </c>
      <c r="E9" s="326">
        <f t="shared" si="3"/>
        <v>0</v>
      </c>
      <c r="F9" s="311">
        <v>0</v>
      </c>
      <c r="G9" s="114">
        <f t="shared" ref="G9" si="12">SUM(E9+(E9*F9))</f>
        <v>0</v>
      </c>
      <c r="I9" s="114" t="s">
        <v>843</v>
      </c>
      <c r="J9" s="326" t="s">
        <v>864</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779</v>
      </c>
      <c r="B10" s="312" t="s">
        <v>844</v>
      </c>
      <c r="C10" s="312">
        <v>0</v>
      </c>
      <c r="D10" s="312">
        <v>67</v>
      </c>
      <c r="E10" s="312">
        <f t="shared" si="3"/>
        <v>0</v>
      </c>
      <c r="F10" s="311">
        <v>0</v>
      </c>
      <c r="G10" s="114">
        <f t="shared" si="4"/>
        <v>0</v>
      </c>
      <c r="I10" s="114" t="s">
        <v>779</v>
      </c>
      <c r="J10" s="326" t="s">
        <v>844</v>
      </c>
      <c r="K10" s="326">
        <v>0</v>
      </c>
      <c r="L10" s="326">
        <v>67</v>
      </c>
      <c r="M10" s="326">
        <f t="shared" si="5"/>
        <v>0</v>
      </c>
      <c r="N10" s="311">
        <v>0</v>
      </c>
      <c r="O10" s="114">
        <f t="shared" si="6"/>
        <v>0</v>
      </c>
      <c r="Q10" s="114"/>
      <c r="R10" s="114"/>
      <c r="S10" s="114"/>
      <c r="T10" s="114"/>
    </row>
    <row r="11" spans="1:22" s="114" customFormat="1" x14ac:dyDescent="0.4">
      <c r="A11" s="327" t="s">
        <v>865</v>
      </c>
      <c r="B11" s="326" t="s">
        <v>866</v>
      </c>
      <c r="C11" s="326">
        <v>0</v>
      </c>
      <c r="D11" s="326">
        <v>500</v>
      </c>
      <c r="E11" s="326">
        <f t="shared" si="3"/>
        <v>0</v>
      </c>
      <c r="F11" s="311">
        <v>0</v>
      </c>
      <c r="G11" s="114">
        <f t="shared" ref="G11:G12" si="13">SUM(E11+(E11*F11))</f>
        <v>0</v>
      </c>
      <c r="I11" s="327" t="s">
        <v>865</v>
      </c>
      <c r="J11" s="326" t="s">
        <v>866</v>
      </c>
      <c r="K11" s="326">
        <v>0</v>
      </c>
      <c r="L11" s="326">
        <v>500</v>
      </c>
      <c r="M11" s="326">
        <f t="shared" si="5"/>
        <v>0</v>
      </c>
      <c r="N11" s="311">
        <v>0</v>
      </c>
      <c r="O11" s="114">
        <f t="shared" si="6"/>
        <v>0</v>
      </c>
    </row>
    <row r="12" spans="1:22" s="114" customFormat="1" x14ac:dyDescent="0.4">
      <c r="A12" s="327" t="s">
        <v>867</v>
      </c>
      <c r="B12" s="326" t="s">
        <v>868</v>
      </c>
      <c r="C12" s="326">
        <v>0</v>
      </c>
      <c r="D12" s="326">
        <v>360</v>
      </c>
      <c r="E12" s="326">
        <f t="shared" si="3"/>
        <v>0</v>
      </c>
      <c r="F12" s="311">
        <v>0</v>
      </c>
      <c r="G12" s="114">
        <f t="shared" si="13"/>
        <v>0</v>
      </c>
      <c r="I12" s="327" t="s">
        <v>867</v>
      </c>
      <c r="J12" s="326" t="s">
        <v>868</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843</v>
      </c>
      <c r="B13" s="312" t="s">
        <v>842</v>
      </c>
      <c r="C13" s="312">
        <v>0</v>
      </c>
      <c r="D13" s="312">
        <v>173.5</v>
      </c>
      <c r="E13" s="312">
        <f t="shared" si="3"/>
        <v>0</v>
      </c>
      <c r="F13" s="311">
        <v>0</v>
      </c>
      <c r="G13" s="114">
        <f t="shared" si="4"/>
        <v>0</v>
      </c>
      <c r="I13" s="114" t="s">
        <v>843</v>
      </c>
      <c r="J13" s="326" t="s">
        <v>842</v>
      </c>
      <c r="K13" s="326">
        <v>0</v>
      </c>
      <c r="L13" s="326">
        <v>173.5</v>
      </c>
      <c r="M13" s="326">
        <f t="shared" si="5"/>
        <v>0</v>
      </c>
      <c r="N13" s="311">
        <v>0</v>
      </c>
      <c r="O13" s="114">
        <f t="shared" si="6"/>
        <v>0</v>
      </c>
      <c r="Q13" s="114"/>
      <c r="R13" s="114"/>
      <c r="S13" s="114"/>
      <c r="T13" s="114"/>
    </row>
    <row r="14" spans="1:22" x14ac:dyDescent="0.4">
      <c r="A14" s="114" t="s">
        <v>779</v>
      </c>
      <c r="B14" s="312" t="s">
        <v>841</v>
      </c>
      <c r="C14" s="312">
        <v>0</v>
      </c>
      <c r="D14" s="312">
        <v>40</v>
      </c>
      <c r="E14" s="312">
        <f t="shared" si="3"/>
        <v>0</v>
      </c>
      <c r="F14" s="311">
        <v>0</v>
      </c>
      <c r="G14" s="114">
        <f t="shared" si="4"/>
        <v>0</v>
      </c>
      <c r="I14" s="114" t="s">
        <v>779</v>
      </c>
      <c r="J14" s="326" t="s">
        <v>841</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824</v>
      </c>
      <c r="B15" s="326" t="s">
        <v>869</v>
      </c>
      <c r="C15" s="326">
        <v>0</v>
      </c>
      <c r="D15" s="326">
        <v>120</v>
      </c>
      <c r="E15" s="326">
        <f t="shared" si="3"/>
        <v>0</v>
      </c>
      <c r="F15" s="311">
        <v>0</v>
      </c>
      <c r="G15" s="114">
        <f t="shared" ref="G15:G17" si="14">SUM(E15+(E15*F15))</f>
        <v>0</v>
      </c>
      <c r="I15" s="114" t="s">
        <v>824</v>
      </c>
      <c r="J15" s="326" t="s">
        <v>869</v>
      </c>
      <c r="K15" s="326">
        <v>0</v>
      </c>
      <c r="L15" s="326">
        <v>120</v>
      </c>
      <c r="M15" s="326">
        <f t="shared" si="5"/>
        <v>0</v>
      </c>
      <c r="N15" s="311">
        <v>0</v>
      </c>
      <c r="O15" s="114">
        <f t="shared" si="6"/>
        <v>0</v>
      </c>
    </row>
    <row r="16" spans="1:22" s="114" customFormat="1" x14ac:dyDescent="0.4">
      <c r="A16" s="114" t="s">
        <v>843</v>
      </c>
      <c r="B16" s="326" t="s">
        <v>870</v>
      </c>
      <c r="C16" s="326">
        <v>0</v>
      </c>
      <c r="D16" s="326">
        <v>500</v>
      </c>
      <c r="E16" s="326">
        <f t="shared" si="3"/>
        <v>0</v>
      </c>
      <c r="F16" s="311">
        <v>0</v>
      </c>
      <c r="G16" s="114">
        <f t="shared" si="14"/>
        <v>0</v>
      </c>
      <c r="I16" s="114" t="s">
        <v>843</v>
      </c>
      <c r="J16" s="326" t="s">
        <v>870</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843</v>
      </c>
      <c r="B17" s="326" t="s">
        <v>871</v>
      </c>
      <c r="C17" s="326">
        <v>0</v>
      </c>
      <c r="D17" s="326">
        <v>155</v>
      </c>
      <c r="E17" s="326">
        <f t="shared" si="3"/>
        <v>0</v>
      </c>
      <c r="F17" s="311">
        <v>0</v>
      </c>
      <c r="G17" s="114">
        <f t="shared" si="14"/>
        <v>0</v>
      </c>
      <c r="I17" s="114" t="s">
        <v>843</v>
      </c>
      <c r="J17" s="326" t="s">
        <v>871</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840</v>
      </c>
      <c r="B18" s="314" t="s">
        <v>839</v>
      </c>
      <c r="C18" s="314">
        <v>0</v>
      </c>
      <c r="D18" s="314">
        <v>110</v>
      </c>
      <c r="E18" s="312">
        <f t="shared" si="3"/>
        <v>0</v>
      </c>
      <c r="F18" s="311">
        <v>0</v>
      </c>
      <c r="G18" s="114">
        <f t="shared" si="4"/>
        <v>0</v>
      </c>
      <c r="I18" s="114" t="s">
        <v>840</v>
      </c>
      <c r="J18" s="314" t="s">
        <v>839</v>
      </c>
      <c r="K18" s="314">
        <v>0</v>
      </c>
      <c r="L18" s="314">
        <v>110</v>
      </c>
      <c r="M18" s="314">
        <f t="shared" si="5"/>
        <v>0</v>
      </c>
      <c r="N18" s="311">
        <v>0</v>
      </c>
      <c r="O18" s="114">
        <f t="shared" si="6"/>
        <v>0</v>
      </c>
      <c r="Q18" s="114"/>
      <c r="R18" s="114"/>
      <c r="S18" s="114"/>
      <c r="T18" s="114"/>
    </row>
    <row r="19" spans="1:20" x14ac:dyDescent="0.4">
      <c r="A19" s="114" t="s">
        <v>837</v>
      </c>
      <c r="B19" s="314" t="s">
        <v>838</v>
      </c>
      <c r="C19" s="314">
        <v>0</v>
      </c>
      <c r="D19" s="314">
        <v>110</v>
      </c>
      <c r="E19" s="312">
        <f t="shared" si="3"/>
        <v>0</v>
      </c>
      <c r="F19" s="311">
        <v>0</v>
      </c>
      <c r="G19" s="114">
        <f t="shared" si="4"/>
        <v>0</v>
      </c>
      <c r="I19" s="114" t="s">
        <v>837</v>
      </c>
      <c r="J19" s="314" t="s">
        <v>838</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837</v>
      </c>
      <c r="B20" s="314" t="s">
        <v>836</v>
      </c>
      <c r="C20" s="314">
        <v>0</v>
      </c>
      <c r="D20" s="314">
        <v>110</v>
      </c>
      <c r="E20" s="312">
        <f t="shared" si="3"/>
        <v>0</v>
      </c>
      <c r="F20" s="311">
        <v>0</v>
      </c>
      <c r="G20" s="114">
        <f t="shared" si="4"/>
        <v>0</v>
      </c>
      <c r="I20" s="114" t="s">
        <v>875</v>
      </c>
      <c r="J20" s="314" t="s">
        <v>835</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834</v>
      </c>
      <c r="B21" s="314" t="s">
        <v>835</v>
      </c>
      <c r="C21" s="314">
        <v>0</v>
      </c>
      <c r="D21" s="314">
        <v>85</v>
      </c>
      <c r="E21" s="312">
        <f t="shared" si="3"/>
        <v>0</v>
      </c>
      <c r="F21" s="311">
        <v>0</v>
      </c>
      <c r="G21" s="114">
        <f t="shared" si="4"/>
        <v>0</v>
      </c>
      <c r="I21" s="114" t="s">
        <v>834</v>
      </c>
      <c r="J21" s="314" t="s">
        <v>833</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834</v>
      </c>
      <c r="B22" s="314" t="s">
        <v>833</v>
      </c>
      <c r="C22" s="314">
        <v>0</v>
      </c>
      <c r="D22" s="314">
        <v>85</v>
      </c>
      <c r="E22" s="312">
        <f t="shared" si="3"/>
        <v>0</v>
      </c>
      <c r="F22" s="311">
        <v>0</v>
      </c>
      <c r="G22" s="114">
        <f t="shared" si="4"/>
        <v>0</v>
      </c>
      <c r="I22" s="114" t="s">
        <v>876</v>
      </c>
      <c r="J22" s="314" t="s">
        <v>877</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832</v>
      </c>
      <c r="B23" s="315" t="s">
        <v>831</v>
      </c>
      <c r="C23" s="315">
        <v>0</v>
      </c>
      <c r="D23" s="315">
        <v>110</v>
      </c>
      <c r="E23" s="312">
        <f t="shared" si="3"/>
        <v>0</v>
      </c>
      <c r="F23" s="311">
        <v>0</v>
      </c>
      <c r="G23" s="114">
        <f t="shared" si="4"/>
        <v>0</v>
      </c>
      <c r="I23" s="114" t="s">
        <v>878</v>
      </c>
      <c r="J23" s="314" t="s">
        <v>879</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830</v>
      </c>
      <c r="B24" s="315" t="s">
        <v>812</v>
      </c>
      <c r="C24" s="315">
        <v>0</v>
      </c>
      <c r="D24" s="315">
        <v>110</v>
      </c>
      <c r="E24" s="312">
        <f t="shared" si="3"/>
        <v>0</v>
      </c>
      <c r="F24" s="311">
        <v>0</v>
      </c>
      <c r="G24" s="114">
        <f t="shared" si="4"/>
        <v>0</v>
      </c>
      <c r="I24" s="114" t="s">
        <v>880</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829</v>
      </c>
      <c r="B25" s="315" t="s">
        <v>828</v>
      </c>
      <c r="C25" s="315">
        <v>0</v>
      </c>
      <c r="D25" s="315">
        <v>110</v>
      </c>
      <c r="E25" s="312">
        <f t="shared" si="3"/>
        <v>0</v>
      </c>
      <c r="F25" s="311">
        <v>0</v>
      </c>
      <c r="G25" s="114">
        <f t="shared" si="4"/>
        <v>0</v>
      </c>
      <c r="I25" s="114" t="s">
        <v>824</v>
      </c>
      <c r="J25" s="314" t="s">
        <v>823</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826</v>
      </c>
      <c r="B26" s="315" t="s">
        <v>827</v>
      </c>
      <c r="C26" s="315">
        <v>0</v>
      </c>
      <c r="D26" s="315">
        <v>55</v>
      </c>
      <c r="E26" s="312">
        <f t="shared" si="3"/>
        <v>0</v>
      </c>
      <c r="F26" s="311">
        <v>0</v>
      </c>
      <c r="G26" s="114">
        <f t="shared" si="4"/>
        <v>0</v>
      </c>
      <c r="I26" s="114" t="s">
        <v>843</v>
      </c>
      <c r="J26" s="331" t="s">
        <v>881</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826</v>
      </c>
      <c r="B27" s="315" t="s">
        <v>825</v>
      </c>
      <c r="C27" s="315">
        <v>0</v>
      </c>
      <c r="D27" s="315">
        <v>55</v>
      </c>
      <c r="E27" s="312">
        <f t="shared" si="3"/>
        <v>0</v>
      </c>
      <c r="F27" s="311">
        <v>0</v>
      </c>
      <c r="G27" s="114">
        <f t="shared" si="4"/>
        <v>0</v>
      </c>
      <c r="I27" s="114" t="s">
        <v>882</v>
      </c>
      <c r="J27" s="331" t="s">
        <v>883</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824</v>
      </c>
      <c r="B28" s="314" t="s">
        <v>823</v>
      </c>
      <c r="C28" s="314">
        <v>0</v>
      </c>
      <c r="D28" s="314">
        <v>200</v>
      </c>
      <c r="E28" s="312">
        <f t="shared" si="3"/>
        <v>0</v>
      </c>
      <c r="F28" s="311">
        <v>0</v>
      </c>
      <c r="G28" s="114">
        <f t="shared" si="4"/>
        <v>0</v>
      </c>
      <c r="I28" s="114" t="s">
        <v>884</v>
      </c>
      <c r="J28" s="331" t="s">
        <v>885</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820</v>
      </c>
      <c r="B29" s="313" t="s">
        <v>822</v>
      </c>
      <c r="C29" s="313">
        <v>0</v>
      </c>
      <c r="D29" s="313">
        <v>600</v>
      </c>
      <c r="E29" s="312">
        <f t="shared" si="3"/>
        <v>0</v>
      </c>
      <c r="F29" s="311">
        <v>0</v>
      </c>
      <c r="G29" s="114">
        <f t="shared" si="4"/>
        <v>0</v>
      </c>
      <c r="I29" s="114" t="s">
        <v>820</v>
      </c>
      <c r="J29" s="313" t="s">
        <v>822</v>
      </c>
      <c r="K29" s="313">
        <v>0</v>
      </c>
      <c r="L29" s="313">
        <v>600</v>
      </c>
      <c r="M29" s="313">
        <f t="shared" si="5"/>
        <v>0</v>
      </c>
      <c r="N29" s="311">
        <v>0</v>
      </c>
      <c r="O29" s="114">
        <f t="shared" si="6"/>
        <v>0</v>
      </c>
      <c r="Q29" s="114"/>
      <c r="R29" s="114"/>
      <c r="S29" s="114"/>
      <c r="T29" s="114"/>
    </row>
    <row r="30" spans="1:20" x14ac:dyDescent="0.4">
      <c r="A30" s="114" t="s">
        <v>820</v>
      </c>
      <c r="B30" s="313" t="s">
        <v>821</v>
      </c>
      <c r="C30" s="313">
        <v>0</v>
      </c>
      <c r="D30" s="313">
        <v>100</v>
      </c>
      <c r="E30" s="312">
        <f t="shared" si="3"/>
        <v>0</v>
      </c>
      <c r="F30" s="311">
        <v>0</v>
      </c>
      <c r="G30" s="114">
        <f t="shared" si="4"/>
        <v>0</v>
      </c>
      <c r="I30" s="114" t="s">
        <v>820</v>
      </c>
      <c r="J30" s="313" t="s">
        <v>821</v>
      </c>
      <c r="K30" s="313">
        <v>0</v>
      </c>
      <c r="L30" s="313">
        <v>100</v>
      </c>
      <c r="M30" s="313">
        <f t="shared" si="5"/>
        <v>0</v>
      </c>
      <c r="N30" s="311">
        <v>0</v>
      </c>
      <c r="O30" s="114">
        <f t="shared" si="6"/>
        <v>0</v>
      </c>
      <c r="Q30" s="114"/>
      <c r="R30" s="114"/>
      <c r="S30" s="114"/>
      <c r="T30" s="114"/>
    </row>
    <row r="31" spans="1:20" x14ac:dyDescent="0.4">
      <c r="A31" s="114" t="s">
        <v>820</v>
      </c>
      <c r="B31" s="313" t="s">
        <v>819</v>
      </c>
      <c r="C31" s="313">
        <v>0</v>
      </c>
      <c r="D31" s="313">
        <v>200</v>
      </c>
      <c r="E31" s="312">
        <f t="shared" si="3"/>
        <v>0</v>
      </c>
      <c r="F31" s="311">
        <v>0</v>
      </c>
      <c r="G31" s="114">
        <f t="shared" si="4"/>
        <v>0</v>
      </c>
      <c r="I31" s="114" t="s">
        <v>820</v>
      </c>
      <c r="J31" s="313" t="s">
        <v>819</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886</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887</v>
      </c>
      <c r="J33" s="314" t="s">
        <v>888</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923</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813</v>
      </c>
      <c r="C37" s="324"/>
      <c r="D37" s="324"/>
      <c r="E37" s="324"/>
      <c r="F37" s="324"/>
      <c r="G37" s="325"/>
    </row>
    <row r="38" spans="1:20" x14ac:dyDescent="0.4">
      <c r="A38" s="114"/>
      <c r="B38" s="317" t="s">
        <v>818</v>
      </c>
      <c r="C38" s="318"/>
      <c r="D38" s="318"/>
      <c r="E38" s="318"/>
      <c r="F38" s="318"/>
      <c r="G38" s="319"/>
    </row>
    <row r="39" spans="1:20" x14ac:dyDescent="0.4">
      <c r="A39" s="114"/>
      <c r="B39" s="317" t="s">
        <v>817</v>
      </c>
      <c r="C39" s="318"/>
      <c r="D39" s="318"/>
      <c r="E39" s="318"/>
      <c r="F39" s="318"/>
      <c r="G39" s="319">
        <f>SUM(G4:G36)</f>
        <v>0</v>
      </c>
    </row>
    <row r="40" spans="1:20" x14ac:dyDescent="0.4">
      <c r="A40" s="114"/>
      <c r="B40" s="317" t="s">
        <v>816</v>
      </c>
      <c r="C40" s="318"/>
      <c r="D40" s="318"/>
      <c r="E40" s="318"/>
      <c r="F40" s="318"/>
      <c r="G40" s="319"/>
    </row>
    <row r="41" spans="1:20" x14ac:dyDescent="0.4">
      <c r="A41" s="114"/>
      <c r="B41" s="317" t="s">
        <v>815</v>
      </c>
      <c r="C41" s="318"/>
      <c r="D41" s="318"/>
      <c r="E41" s="318"/>
      <c r="F41" s="318"/>
      <c r="G41" s="319"/>
    </row>
    <row r="42" spans="1:20" ht="15" thickBot="1" x14ac:dyDescent="0.45">
      <c r="A42" s="114"/>
      <c r="B42" s="320" t="s">
        <v>814</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Job Summary</vt:lpstr>
      <vt:lpstr>Sheet1</vt:lpstr>
      <vt:lpstr>Sheet4</vt:lpstr>
      <vt:lpstr>Takeoffs</vt:lpstr>
      <vt:lpstr>Sheet2</vt:lpstr>
      <vt:lpstr>Sheet3</vt:lpstr>
      <vt:lpstr>Car Park</vt:lpstr>
      <vt:lpstr>MJS Controls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2018-02-02T00:20:37Z</cp:lastPrinted>
  <dcterms:created xsi:type="dcterms:W3CDTF">2017-10-19T06:04:18Z</dcterms:created>
  <dcterms:modified xsi:type="dcterms:W3CDTF">2018-07-10T22:06:11Z</dcterms:modified>
</cp:coreProperties>
</file>