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GOC\Integrated G Drive\Integrated G Drive\1. Finance\1. EOM Reporting\2. QIE\"/>
    </mc:Choice>
  </mc:AlternateContent>
  <bookViews>
    <workbookView xWindow="0" yWindow="0" windowWidth="28800" windowHeight="12936" activeTab="1"/>
  </bookViews>
  <sheets>
    <sheet name="Front Sheet" sheetId="3" r:id="rId1"/>
    <sheet name="1803" sheetId="1" r:id="rId2"/>
    <sheet name="1804" sheetId="2" r:id="rId3"/>
    <sheet name="1805" sheetId="4" r:id="rId4"/>
    <sheet name="1806" sheetId="5" r:id="rId5"/>
    <sheet name="Monthly Templat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R2" i="6" l="1"/>
  <c r="Q2" i="6"/>
  <c r="P2" i="6"/>
  <c r="O2" i="6"/>
  <c r="N2" i="6"/>
  <c r="S2" i="5"/>
  <c r="R2" i="5"/>
  <c r="Q2" i="5"/>
  <c r="P2" i="5"/>
  <c r="O2" i="5"/>
  <c r="S2" i="4"/>
  <c r="R2" i="4"/>
  <c r="Q2" i="4"/>
  <c r="P2" i="4"/>
  <c r="O2" i="4"/>
  <c r="O2" i="2"/>
  <c r="Q2" i="2"/>
  <c r="R2" i="2"/>
  <c r="S2" i="2"/>
  <c r="P2" i="2"/>
  <c r="O2" i="1"/>
  <c r="S2" i="1"/>
  <c r="R2" i="1"/>
  <c r="Q2" i="1"/>
  <c r="P2" i="1"/>
  <c r="T2" i="4" l="1"/>
</calcChain>
</file>

<file path=xl/sharedStrings.xml><?xml version="1.0" encoding="utf-8"?>
<sst xmlns="http://schemas.openxmlformats.org/spreadsheetml/2006/main" count="207" uniqueCount="58">
  <si>
    <t>Integrated Engineering</t>
  </si>
  <si>
    <t>Material</t>
  </si>
  <si>
    <t>Labour</t>
  </si>
  <si>
    <t>Invoiced GST</t>
  </si>
  <si>
    <t>Transfers</t>
  </si>
  <si>
    <t>Invoice #</t>
  </si>
  <si>
    <t>Job #</t>
  </si>
  <si>
    <t>Client</t>
  </si>
  <si>
    <t xml:space="preserve"> Cost </t>
  </si>
  <si>
    <t>Sell</t>
  </si>
  <si>
    <t>GST</t>
  </si>
  <si>
    <t>Cost</t>
  </si>
  <si>
    <t>Hours</t>
  </si>
  <si>
    <t xml:space="preserve"> Sell </t>
  </si>
  <si>
    <t xml:space="preserve"> Pre </t>
  </si>
  <si>
    <t>GST $$</t>
  </si>
  <si>
    <t>Invoice Ttl</t>
  </si>
  <si>
    <t>Suppliers</t>
  </si>
  <si>
    <t>GST/PAYG/Super</t>
  </si>
  <si>
    <t>Overdraft</t>
  </si>
  <si>
    <t>Overhead</t>
  </si>
  <si>
    <t>Savings</t>
  </si>
  <si>
    <t>Week</t>
  </si>
  <si>
    <t>Week #</t>
  </si>
  <si>
    <t>Hobbs, Lizzi</t>
  </si>
  <si>
    <t>The Spring Waterman</t>
  </si>
  <si>
    <t>ATL Composites</t>
  </si>
  <si>
    <t>R.K. Engineering Pty Ltd</t>
  </si>
  <si>
    <t>King Springworks Pty Ltd.</t>
  </si>
  <si>
    <t>Tamborine Creative Arts Inc</t>
  </si>
  <si>
    <t>Supercool Asia Pacific</t>
  </si>
  <si>
    <t>Visy Recycling</t>
  </si>
  <si>
    <t>Mick Bunker</t>
  </si>
  <si>
    <t>BNY Trading PTY LTD</t>
  </si>
  <si>
    <t>Redmond Gary Aust. PTY LTD</t>
  </si>
  <si>
    <t>Saint Joseph's College</t>
  </si>
  <si>
    <t>MegaBurn</t>
  </si>
  <si>
    <t>Souvenirs Australia Pty Ltd</t>
  </si>
  <si>
    <t>Cleanaway</t>
  </si>
  <si>
    <t>Neumann Contractors</t>
  </si>
  <si>
    <t>Gear &amp; Engineering</t>
  </si>
  <si>
    <t>De-Byl, Daniel</t>
  </si>
  <si>
    <t>A-Grade Aluminium</t>
  </si>
  <si>
    <t>Carpet Sampling</t>
  </si>
  <si>
    <t>Russell Heale Engineering</t>
  </si>
  <si>
    <t>Pubz &amp; Clubz Supplies</t>
  </si>
  <si>
    <t>Society Of Sculptures</t>
  </si>
  <si>
    <t>Pacific Hoseflex</t>
  </si>
  <si>
    <t>Queensbury Steel</t>
  </si>
  <si>
    <t>Woodrow Kilns</t>
  </si>
  <si>
    <t>Gobble N Go</t>
  </si>
  <si>
    <t>Calix</t>
  </si>
  <si>
    <t>Gold Coast Potters Association</t>
  </si>
  <si>
    <t>Southport Special School</t>
  </si>
  <si>
    <t>GC Ice Sales</t>
  </si>
  <si>
    <t>Ivory Coast Cocoa and Chocolate</t>
  </si>
  <si>
    <t>Visy</t>
  </si>
  <si>
    <t>Weeklookup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</si>
</sst>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4" fontId="0" fillId="0" borderId="5" xfId="1" applyFont="1" applyBorder="1"/>
    <xf numFmtId="1" fontId="0" fillId="0" borderId="0" xfId="0" applyNumberFormat="1"/>
    <xf numFmtId="44" fontId="0" fillId="0" borderId="0" xfId="1" applyFont="1"/>
    <xf numFmtId="0" fontId="0" fillId="2" borderId="0" xfId="0" applyFill="1"/>
    <xf numFmtId="8" fontId="0" fillId="2" borderId="0" xfId="0" applyNumberFormat="1" applyFill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B3:G44" totalsRowShown="0">
  <autoFilter ref="B3:G44"/>
  <tableColumns count="6">
    <tableColumn id="1" name="Week #"/>
    <tableColumn id="2" name="Suppliers" dataDxfId="0" dataCellStyle="Currency">
      <calculatedColumnFormula>SUMIF('1803'!N:N,Table4[[#This Row],[Week '#]],Table1[Suppliers])</calculatedColumnFormula>
    </tableColumn>
    <tableColumn id="3" name="GST/PAYG/Super" dataCellStyle="Currency"/>
    <tableColumn id="4" name="Overdraft" dataCellStyle="Currency"/>
    <tableColumn id="5" name="Overhead" dataCellStyle="Currency"/>
    <tableColumn id="6" name="Savings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4:T39" totalsRowShown="0">
  <autoFilter ref="B4:T39"/>
  <tableColumns count="19">
    <tableColumn id="1" name="Invoice #"/>
    <tableColumn id="2" name="Job #"/>
    <tableColumn id="3" name="Client"/>
    <tableColumn id="4" name=" Cost "/>
    <tableColumn id="5" name="Sell"/>
    <tableColumn id="6" name="GST"/>
    <tableColumn id="7" name="Cost"/>
    <tableColumn id="8" name="Hours"/>
    <tableColumn id="9" name=" Sell "/>
    <tableColumn id="10" name=" Pre "/>
    <tableColumn id="11" name="GST $$"/>
    <tableColumn id="12" name="Invoice Ttl"/>
    <tableColumn id="19" name="Weeklookup" dataDxfId="4">
      <calculatedColumnFormula>Table1[[#This Row],[Week]]</calculatedColumnFormula>
    </tableColumn>
    <tableColumn id="13" name="Suppliers" dataCellStyle="Currency"/>
    <tableColumn id="14" name="GST/PAYG/Super" dataCellStyle="Currency"/>
    <tableColumn id="15" name="Overdraft" dataCellStyle="Currency"/>
    <tableColumn id="16" name="Overhead" dataCellStyle="Currency"/>
    <tableColumn id="17" name="Savings" dataCellStyle="Currency"/>
    <tableColumn id="18" name="Wee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4:T61" totalsRowShown="0">
  <autoFilter ref="B4:T61"/>
  <tableColumns count="19">
    <tableColumn id="1" name="Invoice #"/>
    <tableColumn id="2" name="Job #"/>
    <tableColumn id="3" name="Client"/>
    <tableColumn id="4" name=" Cost "/>
    <tableColumn id="5" name="Sell"/>
    <tableColumn id="6" name="GST"/>
    <tableColumn id="7" name="Cost"/>
    <tableColumn id="8" name="Hours"/>
    <tableColumn id="9" name=" Sell "/>
    <tableColumn id="10" name=" Pre "/>
    <tableColumn id="11" name="GST $$"/>
    <tableColumn id="12" name="Invoice Ttl"/>
    <tableColumn id="19" name="Weeklookup" dataDxfId="3">
      <calculatedColumnFormula>Table3[[#This Row],[Week]]</calculatedColumnFormula>
    </tableColumn>
    <tableColumn id="13" name="Suppliers" dataCellStyle="Currency"/>
    <tableColumn id="14" name="GST/PAYG/Super" dataCellStyle="Currency"/>
    <tableColumn id="15" name="Overdraft" dataCellStyle="Currency"/>
    <tableColumn id="16" name="Overhead" dataCellStyle="Currency"/>
    <tableColumn id="17" name="Savings" dataCellStyle="Currency"/>
    <tableColumn id="18" name="Wee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4:T61" totalsRowShown="0">
  <autoFilter ref="B4:T61"/>
  <tableColumns count="19">
    <tableColumn id="1" name="Invoice #"/>
    <tableColumn id="2" name="Job #"/>
    <tableColumn id="3" name="Client"/>
    <tableColumn id="4" name=" Cost "/>
    <tableColumn id="5" name="Sell"/>
    <tableColumn id="6" name="GST"/>
    <tableColumn id="7" name="Cost"/>
    <tableColumn id="8" name="Hours"/>
    <tableColumn id="9" name=" Sell "/>
    <tableColumn id="10" name=" Pre "/>
    <tableColumn id="11" name="GST $$"/>
    <tableColumn id="12" name="Invoice Ttl"/>
    <tableColumn id="19" name="Weeklookup" dataDxfId="2">
      <calculatedColumnFormula>Table37[[#This Row],[Week]]</calculatedColumnFormula>
    </tableColumn>
    <tableColumn id="13" name="Suppliers" dataCellStyle="Currency"/>
    <tableColumn id="14" name="GST/PAYG/Super" dataCellStyle="Currency"/>
    <tableColumn id="15" name="Overdraft" dataCellStyle="Currency"/>
    <tableColumn id="16" name="Overhead" dataCellStyle="Currency"/>
    <tableColumn id="17" name="Savings" dataCellStyle="Currency"/>
    <tableColumn id="18" name="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38" displayName="Table38" ref="B4:T61" totalsRowShown="0">
  <autoFilter ref="B4:T61"/>
  <tableColumns count="19">
    <tableColumn id="1" name="Invoice #"/>
    <tableColumn id="2" name="Job #"/>
    <tableColumn id="3" name="Client"/>
    <tableColumn id="4" name=" Cost "/>
    <tableColumn id="5" name="Sell"/>
    <tableColumn id="6" name="GST"/>
    <tableColumn id="7" name="Cost"/>
    <tableColumn id="8" name="Hours"/>
    <tableColumn id="9" name=" Sell "/>
    <tableColumn id="10" name=" Pre "/>
    <tableColumn id="11" name="GST $$"/>
    <tableColumn id="12" name="Invoice Ttl"/>
    <tableColumn id="19" name="Weeklookup" dataDxfId="1">
      <calculatedColumnFormula>Table38[[#This Row],[Week]]</calculatedColumnFormula>
    </tableColumn>
    <tableColumn id="13" name="Suppliers" dataCellStyle="Currency"/>
    <tableColumn id="14" name="GST/PAYG/Super" dataCellStyle="Currency"/>
    <tableColumn id="15" name="Overdraft" dataCellStyle="Currency"/>
    <tableColumn id="16" name="Overhead" dataCellStyle="Currency"/>
    <tableColumn id="17" name="Savings" dataCellStyle="Currency"/>
    <tableColumn id="18" name="Week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8" name="Table389" displayName="Table389" ref="B4:S61" totalsRowShown="0">
  <autoFilter ref="B4:S61"/>
  <tableColumns count="18">
    <tableColumn id="1" name="Invoice #"/>
    <tableColumn id="2" name="Job #"/>
    <tableColumn id="3" name="Client"/>
    <tableColumn id="4" name=" Cost "/>
    <tableColumn id="5" name="Sell"/>
    <tableColumn id="6" name="GST"/>
    <tableColumn id="7" name="Cost"/>
    <tableColumn id="8" name="Hours"/>
    <tableColumn id="9" name=" Sell "/>
    <tableColumn id="10" name=" Pre "/>
    <tableColumn id="11" name="GST $$"/>
    <tableColumn id="12" name="Invoice Ttl"/>
    <tableColumn id="13" name="Suppliers" dataCellStyle="Currency"/>
    <tableColumn id="14" name="GST/PAYG/Super" dataCellStyle="Currency"/>
    <tableColumn id="15" name="Overdraft" dataCellStyle="Currency"/>
    <tableColumn id="16" name="Overhead" dataCellStyle="Currency"/>
    <tableColumn id="17" name="Savings" dataCellStyle="Currency"/>
    <tableColumn id="18" name="Wee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4"/>
  <sheetViews>
    <sheetView workbookViewId="0">
      <selection activeCell="B11" sqref="B11"/>
    </sheetView>
  </sheetViews>
  <sheetFormatPr defaultRowHeight="14.4" x14ac:dyDescent="0.3"/>
  <cols>
    <col min="2" max="2" width="9" customWidth="1"/>
    <col min="3" max="7" width="18.6640625" style="4" customWidth="1"/>
  </cols>
  <sheetData>
    <row r="3" spans="2:7" x14ac:dyDescent="0.3">
      <c r="B3" t="s">
        <v>23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</row>
    <row r="4" spans="2:7" x14ac:dyDescent="0.3">
      <c r="B4">
        <v>16</v>
      </c>
      <c r="C4" s="4">
        <f ca="1">SUMIF('1803'!N:N,Table4[[#This Row],[Week '#]],Table1[Suppliers])</f>
        <v>0</v>
      </c>
    </row>
    <row r="5" spans="2:7" x14ac:dyDescent="0.3">
      <c r="B5">
        <v>17</v>
      </c>
      <c r="C5" s="4">
        <f ca="1">SUMIF('1803'!N:N,Table4[[#This Row],[Week '#]],Table1[Suppliers])</f>
        <v>0</v>
      </c>
    </row>
    <row r="6" spans="2:7" x14ac:dyDescent="0.3">
      <c r="B6">
        <v>18</v>
      </c>
      <c r="C6" s="4">
        <f ca="1">SUMIF('1803'!N:N,Table4[[#This Row],[Week '#]],Table1[Suppliers])</f>
        <v>0</v>
      </c>
    </row>
    <row r="7" spans="2:7" x14ac:dyDescent="0.3">
      <c r="B7">
        <v>19</v>
      </c>
      <c r="C7" s="4">
        <f ca="1">SUMIF('1803'!N:N,Table4[[#This Row],[Week '#]],Table1[Suppliers])</f>
        <v>0</v>
      </c>
    </row>
    <row r="8" spans="2:7" x14ac:dyDescent="0.3">
      <c r="B8">
        <v>20</v>
      </c>
      <c r="C8" s="4">
        <f ca="1">SUMIF('1803'!N:N,Table4[[#This Row],[Week '#]],Table1[Suppliers])</f>
        <v>0</v>
      </c>
    </row>
    <row r="9" spans="2:7" x14ac:dyDescent="0.3">
      <c r="B9">
        <v>21</v>
      </c>
      <c r="C9" s="4">
        <f ca="1">SUMIF('1803'!N:N,Table4[[#This Row],[Week '#]],Table1[Suppliers])</f>
        <v>0</v>
      </c>
    </row>
    <row r="10" spans="2:7" x14ac:dyDescent="0.3">
      <c r="B10">
        <v>22</v>
      </c>
      <c r="C10" s="4">
        <f ca="1">SUMIF('1803'!N:N,Table4[[#This Row],[Week '#]],Table1[Suppliers])</f>
        <v>0</v>
      </c>
    </row>
    <row r="11" spans="2:7" x14ac:dyDescent="0.3">
      <c r="B11">
        <v>23</v>
      </c>
      <c r="C11" s="4">
        <f ca="1">SUMIF('1803'!N:N,Table4[[#This Row],[Week '#]],Table1[Suppliers])</f>
        <v>1652.4199999999998</v>
      </c>
    </row>
    <row r="12" spans="2:7" x14ac:dyDescent="0.3">
      <c r="B12">
        <v>24</v>
      </c>
      <c r="C12" s="4">
        <f ca="1">SUMIF('1803'!N:N,Table4[[#This Row],[Week '#]],Table1[Suppliers])</f>
        <v>0</v>
      </c>
    </row>
    <row r="13" spans="2:7" x14ac:dyDescent="0.3">
      <c r="B13">
        <v>25</v>
      </c>
      <c r="C13" s="4">
        <f ca="1">SUMIF('1803'!N:N,Table4[[#This Row],[Week '#]],Table1[Suppliers])</f>
        <v>0</v>
      </c>
    </row>
    <row r="14" spans="2:7" x14ac:dyDescent="0.3">
      <c r="B14">
        <v>26</v>
      </c>
      <c r="C14" s="4">
        <f ca="1">SUMIF('1803'!N:N,Table4[[#This Row],[Week '#]],Table1[Suppliers])</f>
        <v>0</v>
      </c>
    </row>
    <row r="15" spans="2:7" x14ac:dyDescent="0.3">
      <c r="B15">
        <v>27</v>
      </c>
      <c r="C15" s="4">
        <f ca="1">SUMIF('1803'!N:N,Table4[[#This Row],[Week '#]],Table1[Suppliers])</f>
        <v>0</v>
      </c>
    </row>
    <row r="16" spans="2:7" x14ac:dyDescent="0.3">
      <c r="B16">
        <v>28</v>
      </c>
      <c r="C16" s="4">
        <f ca="1">SUMIF('1803'!N:N,Table4[[#This Row],[Week '#]],Table1[Suppliers])</f>
        <v>0</v>
      </c>
    </row>
    <row r="17" spans="2:3" x14ac:dyDescent="0.3">
      <c r="B17">
        <v>29</v>
      </c>
      <c r="C17" s="4">
        <f ca="1">SUMIF('1803'!N:N,Table4[[#This Row],[Week '#]],Table1[Suppliers])</f>
        <v>0</v>
      </c>
    </row>
    <row r="18" spans="2:3" x14ac:dyDescent="0.3">
      <c r="B18">
        <v>30</v>
      </c>
      <c r="C18" s="4">
        <f ca="1">SUMIF('1803'!N:N,Table4[[#This Row],[Week '#]],Table1[Suppliers])</f>
        <v>0</v>
      </c>
    </row>
    <row r="19" spans="2:3" x14ac:dyDescent="0.3">
      <c r="B19">
        <v>31</v>
      </c>
      <c r="C19" s="4">
        <f ca="1">SUMIF('1803'!N:N,Table4[[#This Row],[Week '#]],Table1[Suppliers])</f>
        <v>0</v>
      </c>
    </row>
    <row r="20" spans="2:3" x14ac:dyDescent="0.3">
      <c r="B20">
        <v>32</v>
      </c>
      <c r="C20" s="4">
        <f ca="1">SUMIF('1803'!N:N,Table4[[#This Row],[Week '#]],Table1[Suppliers])</f>
        <v>0</v>
      </c>
    </row>
    <row r="21" spans="2:3" x14ac:dyDescent="0.3">
      <c r="B21">
        <v>33</v>
      </c>
      <c r="C21" s="4">
        <f ca="1">SUMIF('1803'!N:N,Table4[[#This Row],[Week '#]],Table1[Suppliers])</f>
        <v>0</v>
      </c>
    </row>
    <row r="22" spans="2:3" x14ac:dyDescent="0.3">
      <c r="B22">
        <v>34</v>
      </c>
      <c r="C22" s="4">
        <f ca="1">SUMIF('1803'!N:N,Table4[[#This Row],[Week '#]],Table1[Suppliers])</f>
        <v>0</v>
      </c>
    </row>
    <row r="23" spans="2:3" x14ac:dyDescent="0.3">
      <c r="B23">
        <v>35</v>
      </c>
      <c r="C23" s="4">
        <f ca="1">SUMIF('1803'!N:N,Table4[[#This Row],[Week '#]],Table1[Suppliers])</f>
        <v>0</v>
      </c>
    </row>
    <row r="24" spans="2:3" x14ac:dyDescent="0.3">
      <c r="B24">
        <v>36</v>
      </c>
      <c r="C24" s="4">
        <f ca="1">SUMIF('1803'!N:N,Table4[[#This Row],[Week '#]],Table1[Suppliers])</f>
        <v>0</v>
      </c>
    </row>
    <row r="25" spans="2:3" x14ac:dyDescent="0.3">
      <c r="B25">
        <v>37</v>
      </c>
      <c r="C25" s="4">
        <f ca="1">SUMIF('1803'!N:N,Table4[[#This Row],[Week '#]],Table1[Suppliers])</f>
        <v>0</v>
      </c>
    </row>
    <row r="26" spans="2:3" x14ac:dyDescent="0.3">
      <c r="B26">
        <v>38</v>
      </c>
      <c r="C26" s="4">
        <f ca="1">SUMIF('1803'!N:N,Table4[[#This Row],[Week '#]],Table1[Suppliers])</f>
        <v>0</v>
      </c>
    </row>
    <row r="27" spans="2:3" x14ac:dyDescent="0.3">
      <c r="B27">
        <v>39</v>
      </c>
      <c r="C27" s="4">
        <f ca="1">SUMIF('1803'!N:N,Table4[[#This Row],[Week '#]],Table1[Suppliers])</f>
        <v>0</v>
      </c>
    </row>
    <row r="28" spans="2:3" x14ac:dyDescent="0.3">
      <c r="B28">
        <v>40</v>
      </c>
      <c r="C28" s="4">
        <f ca="1">SUMIF('1803'!N:N,Table4[[#This Row],[Week '#]],Table1[Suppliers])</f>
        <v>0</v>
      </c>
    </row>
    <row r="29" spans="2:3" x14ac:dyDescent="0.3">
      <c r="B29">
        <v>41</v>
      </c>
      <c r="C29" s="4">
        <f ca="1">SUMIF('1803'!N:N,Table4[[#This Row],[Week '#]],Table1[Suppliers])</f>
        <v>0</v>
      </c>
    </row>
    <row r="30" spans="2:3" x14ac:dyDescent="0.3">
      <c r="B30">
        <v>42</v>
      </c>
      <c r="C30" s="4">
        <f ca="1">SUMIF('1803'!N:N,Table4[[#This Row],[Week '#]],Table1[Suppliers])</f>
        <v>0</v>
      </c>
    </row>
    <row r="31" spans="2:3" x14ac:dyDescent="0.3">
      <c r="B31">
        <v>43</v>
      </c>
      <c r="C31" s="4">
        <f ca="1">SUMIF('1803'!N:N,Table4[[#This Row],[Week '#]],Table1[Suppliers])</f>
        <v>0</v>
      </c>
    </row>
    <row r="32" spans="2:3" x14ac:dyDescent="0.3">
      <c r="B32">
        <v>44</v>
      </c>
      <c r="C32" s="4">
        <f ca="1">SUMIF('1803'!N:N,Table4[[#This Row],[Week '#]],Table1[Suppliers])</f>
        <v>0</v>
      </c>
    </row>
    <row r="33" spans="2:3" x14ac:dyDescent="0.3">
      <c r="B33">
        <v>45</v>
      </c>
      <c r="C33" s="4">
        <f ca="1">SUMIF('1803'!N:N,Table4[[#This Row],[Week '#]],Table1[Suppliers])</f>
        <v>0</v>
      </c>
    </row>
    <row r="34" spans="2:3" x14ac:dyDescent="0.3">
      <c r="B34">
        <v>46</v>
      </c>
      <c r="C34" s="4">
        <f ca="1">SUMIF('1803'!N:N,Table4[[#This Row],[Week '#]],Table1[Suppliers])</f>
        <v>0</v>
      </c>
    </row>
    <row r="35" spans="2:3" x14ac:dyDescent="0.3">
      <c r="B35">
        <v>47</v>
      </c>
      <c r="C35" s="4">
        <f ca="1">SUMIF('1803'!N:N,Table4[[#This Row],[Week '#]],Table1[Suppliers])</f>
        <v>0</v>
      </c>
    </row>
    <row r="36" spans="2:3" x14ac:dyDescent="0.3">
      <c r="B36">
        <v>48</v>
      </c>
      <c r="C36" s="4">
        <f ca="1">SUMIF('1803'!N:N,Table4[[#This Row],[Week '#]],Table1[Suppliers])</f>
        <v>0</v>
      </c>
    </row>
    <row r="37" spans="2:3" x14ac:dyDescent="0.3">
      <c r="B37">
        <v>49</v>
      </c>
      <c r="C37" s="4">
        <f ca="1">SUMIF('1803'!N:N,Table4[[#This Row],[Week '#]],Table1[Suppliers])</f>
        <v>0</v>
      </c>
    </row>
    <row r="38" spans="2:3" x14ac:dyDescent="0.3">
      <c r="B38">
        <v>50</v>
      </c>
      <c r="C38" s="4">
        <f ca="1">SUMIF('1803'!N:N,Table4[[#This Row],[Week '#]],Table1[Suppliers])</f>
        <v>0</v>
      </c>
    </row>
    <row r="39" spans="2:3" x14ac:dyDescent="0.3">
      <c r="B39">
        <v>51</v>
      </c>
      <c r="C39" s="4">
        <f ca="1">SUMIF('1803'!N:N,Table4[[#This Row],[Week '#]],Table1[Suppliers])</f>
        <v>0</v>
      </c>
    </row>
    <row r="40" spans="2:3" x14ac:dyDescent="0.3">
      <c r="B40">
        <v>52</v>
      </c>
      <c r="C40" s="4">
        <f ca="1">SUMIF('1803'!N:N,Table4[[#This Row],[Week '#]],Table1[Suppliers])</f>
        <v>0</v>
      </c>
    </row>
    <row r="41" spans="2:3" x14ac:dyDescent="0.3">
      <c r="B41">
        <v>53</v>
      </c>
      <c r="C41" s="4">
        <f ca="1">SUMIF('1803'!N:N,Table4[[#This Row],[Week '#]],Table1[Suppliers])</f>
        <v>0</v>
      </c>
    </row>
    <row r="42" spans="2:3" x14ac:dyDescent="0.3">
      <c r="B42">
        <v>54</v>
      </c>
      <c r="C42" s="4">
        <f ca="1">SUMIF('1803'!N:N,Table4[[#This Row],[Week '#]],Table1[Suppliers])</f>
        <v>0</v>
      </c>
    </row>
    <row r="43" spans="2:3" x14ac:dyDescent="0.3">
      <c r="B43">
        <v>55</v>
      </c>
      <c r="C43" s="4">
        <f ca="1">SUMIF('1803'!N:N,Table4[[#This Row],[Week '#]],Table1[Suppliers])</f>
        <v>0</v>
      </c>
    </row>
    <row r="44" spans="2:3" x14ac:dyDescent="0.3">
      <c r="B44">
        <v>56</v>
      </c>
      <c r="C44" s="4">
        <f ca="1">SUMIF('1803'!N:N,Table4[[#This Row],[Week '#]],Table1[Suppliers])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tabSelected="1" topLeftCell="B1" workbookViewId="0">
      <pane ySplit="4" topLeftCell="A5" activePane="bottomLeft" state="frozen"/>
      <selection pane="bottomLeft" activeCell="O13" sqref="O13"/>
    </sheetView>
  </sheetViews>
  <sheetFormatPr defaultRowHeight="14.4" outlineLevelCol="1" x14ac:dyDescent="0.3"/>
  <cols>
    <col min="2" max="2" width="10.33203125" customWidth="1"/>
    <col min="4" max="4" width="74.109375" bestFit="1" customWidth="1"/>
    <col min="5" max="12" width="8.88671875" customWidth="1" outlineLevel="1"/>
    <col min="13" max="14" width="11.33203125" customWidth="1" outlineLevel="1"/>
    <col min="15" max="15" width="11.33203125" bestFit="1" customWidth="1"/>
    <col min="16" max="16" width="16.44140625" customWidth="1"/>
    <col min="17" max="18" width="12" bestFit="1" customWidth="1"/>
    <col min="19" max="19" width="10.33203125" bestFit="1" customWidth="1"/>
  </cols>
  <sheetData>
    <row r="1" spans="2:20" ht="15" thickBot="1" x14ac:dyDescent="0.35"/>
    <row r="2" spans="2:20" x14ac:dyDescent="0.3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SUBTOTAL(9,Table1[Suppliers])</f>
        <v>11196.92</v>
      </c>
      <c r="P2" s="2">
        <f>SUBTOTAL(9,Table1[GST/PAYG/Super])</f>
        <v>7311.1732356883103</v>
      </c>
      <c r="Q2" s="2">
        <f>SUBTOTAL(9,Table1[Overdraft])</f>
        <v>7319.3201621298685</v>
      </c>
      <c r="R2" s="2">
        <f>SUBTOTAL(9,Table1[Overhead])</f>
        <v>6256.2273607965353</v>
      </c>
      <c r="S2" s="2">
        <f>SUBTOTAL(9,Table1[Savings])</f>
        <v>1792.8992413852825</v>
      </c>
      <c r="T2" s="3"/>
    </row>
    <row r="3" spans="2:20" ht="15" thickBot="1" x14ac:dyDescent="0.3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</row>
    <row r="5" spans="2:20" x14ac:dyDescent="0.3">
      <c r="B5">
        <v>1871</v>
      </c>
      <c r="C5">
        <v>1851</v>
      </c>
      <c r="D5" t="s">
        <v>24</v>
      </c>
      <c r="E5">
        <v>0</v>
      </c>
      <c r="F5">
        <v>0</v>
      </c>
      <c r="G5">
        <v>0</v>
      </c>
      <c r="H5">
        <v>58.386506493506488</v>
      </c>
      <c r="I5">
        <v>1.8095238095238095</v>
      </c>
      <c r="J5">
        <v>142.5</v>
      </c>
      <c r="K5">
        <v>142.5</v>
      </c>
      <c r="L5">
        <v>14.25</v>
      </c>
      <c r="M5">
        <v>156.75</v>
      </c>
      <c r="N5">
        <f>Table1[[#This Row],[Week]]</f>
        <v>0</v>
      </c>
      <c r="O5" s="4">
        <v>0</v>
      </c>
      <c r="P5" s="4">
        <v>56.936584415584413</v>
      </c>
      <c r="Q5" s="4">
        <v>58.386506493506488</v>
      </c>
      <c r="R5" s="4">
        <v>49.906173160173161</v>
      </c>
      <c r="S5" s="4">
        <v>-8.4792640692640475</v>
      </c>
    </row>
    <row r="6" spans="2:20" x14ac:dyDescent="0.3">
      <c r="B6">
        <v>1879</v>
      </c>
      <c r="C6">
        <v>1780</v>
      </c>
      <c r="D6" t="s">
        <v>25</v>
      </c>
      <c r="E6">
        <v>0</v>
      </c>
      <c r="F6">
        <v>0</v>
      </c>
      <c r="G6">
        <v>0</v>
      </c>
      <c r="H6">
        <v>116.77301298701298</v>
      </c>
      <c r="I6">
        <v>3.6190476190476191</v>
      </c>
      <c r="J6">
        <v>285</v>
      </c>
      <c r="K6">
        <v>285</v>
      </c>
      <c r="L6">
        <v>28.5</v>
      </c>
      <c r="M6">
        <v>313.5</v>
      </c>
      <c r="N6">
        <f>Table1[[#This Row],[Week]]</f>
        <v>0</v>
      </c>
      <c r="O6" s="4">
        <v>0</v>
      </c>
      <c r="P6" s="4">
        <v>113.87316883116883</v>
      </c>
      <c r="Q6" s="4">
        <v>116.77301298701298</v>
      </c>
      <c r="R6" s="4">
        <v>99.812346320346322</v>
      </c>
      <c r="S6" s="4">
        <v>-16.958528138528095</v>
      </c>
    </row>
    <row r="7" spans="2:20" x14ac:dyDescent="0.3">
      <c r="B7">
        <v>1880</v>
      </c>
      <c r="C7">
        <v>1783</v>
      </c>
      <c r="D7" t="s">
        <v>26</v>
      </c>
      <c r="E7">
        <v>171.64</v>
      </c>
      <c r="F7">
        <v>264.14999999999998</v>
      </c>
      <c r="G7">
        <v>17.163999999999998</v>
      </c>
      <c r="H7">
        <v>1009.9841298701298</v>
      </c>
      <c r="I7">
        <v>31.301587301587301</v>
      </c>
      <c r="J7">
        <v>2465</v>
      </c>
      <c r="K7">
        <v>2729.15</v>
      </c>
      <c r="L7">
        <v>272.91500000000002</v>
      </c>
      <c r="M7">
        <v>3002.07</v>
      </c>
      <c r="N7">
        <f>Table1[[#This Row],[Week]]</f>
        <v>0</v>
      </c>
      <c r="O7" s="4">
        <v>171.64</v>
      </c>
      <c r="P7" s="4">
        <v>994.15402164502166</v>
      </c>
      <c r="Q7" s="4">
        <v>1009.9841298701298</v>
      </c>
      <c r="R7" s="4">
        <v>863.28924098124094</v>
      </c>
      <c r="S7" s="4">
        <v>-36.997392496391967</v>
      </c>
    </row>
    <row r="8" spans="2:20" x14ac:dyDescent="0.3">
      <c r="B8">
        <v>1886</v>
      </c>
      <c r="C8">
        <v>1847</v>
      </c>
      <c r="D8" t="s">
        <v>27</v>
      </c>
      <c r="E8">
        <v>0</v>
      </c>
      <c r="F8">
        <v>0</v>
      </c>
      <c r="G8">
        <v>0</v>
      </c>
      <c r="H8">
        <v>311.39470129870125</v>
      </c>
      <c r="I8">
        <v>9.6507936507936503</v>
      </c>
      <c r="J8">
        <v>760</v>
      </c>
      <c r="K8">
        <v>760</v>
      </c>
      <c r="L8">
        <v>76</v>
      </c>
      <c r="M8">
        <v>836</v>
      </c>
      <c r="N8">
        <f>Table1[[#This Row],[Week]]</f>
        <v>0</v>
      </c>
      <c r="O8" s="4">
        <v>0</v>
      </c>
      <c r="P8" s="4">
        <v>303.66178354978354</v>
      </c>
      <c r="Q8" s="4">
        <v>311.39470129870125</v>
      </c>
      <c r="R8" s="4">
        <v>266.16625685425686</v>
      </c>
      <c r="S8" s="4">
        <v>-45.2227417027417</v>
      </c>
    </row>
    <row r="9" spans="2:20" x14ac:dyDescent="0.3">
      <c r="B9">
        <v>1887</v>
      </c>
      <c r="C9">
        <v>1848</v>
      </c>
      <c r="D9" t="s">
        <v>28</v>
      </c>
      <c r="E9">
        <v>0</v>
      </c>
      <c r="F9">
        <v>0</v>
      </c>
      <c r="G9">
        <v>0</v>
      </c>
      <c r="H9">
        <v>58.386506493506488</v>
      </c>
      <c r="I9">
        <v>1.8095238095238095</v>
      </c>
      <c r="J9">
        <v>142.5</v>
      </c>
      <c r="K9">
        <v>142.5</v>
      </c>
      <c r="L9">
        <v>14.25</v>
      </c>
      <c r="M9">
        <v>156.75</v>
      </c>
      <c r="N9">
        <f>Table1[[#This Row],[Week]]</f>
        <v>0</v>
      </c>
      <c r="O9" s="4">
        <v>0</v>
      </c>
      <c r="P9" s="4">
        <v>56.936584415584413</v>
      </c>
      <c r="Q9" s="4">
        <v>58.386506493506488</v>
      </c>
      <c r="R9" s="4">
        <v>49.906173160173161</v>
      </c>
      <c r="S9" s="4">
        <v>-8.4792640692640475</v>
      </c>
    </row>
    <row r="10" spans="2:20" x14ac:dyDescent="0.3">
      <c r="B10">
        <v>1888</v>
      </c>
      <c r="C10">
        <v>1852</v>
      </c>
      <c r="D10" t="s">
        <v>29</v>
      </c>
      <c r="E10">
        <v>0</v>
      </c>
      <c r="F10">
        <v>35</v>
      </c>
      <c r="G10">
        <v>0</v>
      </c>
      <c r="H10">
        <v>136.23518181818181</v>
      </c>
      <c r="I10">
        <v>4.2222222222222223</v>
      </c>
      <c r="J10">
        <v>332.5</v>
      </c>
      <c r="K10">
        <v>367.5</v>
      </c>
      <c r="L10">
        <v>36.75</v>
      </c>
      <c r="M10">
        <v>404.25</v>
      </c>
      <c r="N10">
        <f>Table1[[#This Row],[Week]]</f>
        <v>0</v>
      </c>
      <c r="O10" s="4">
        <v>0</v>
      </c>
      <c r="P10" s="4">
        <v>136.35203030303029</v>
      </c>
      <c r="Q10" s="4">
        <v>136.23518181818181</v>
      </c>
      <c r="R10" s="4">
        <v>116.44773737373737</v>
      </c>
      <c r="S10" s="4">
        <v>15.215050505050499</v>
      </c>
    </row>
    <row r="11" spans="2:20" x14ac:dyDescent="0.3">
      <c r="B11">
        <v>1889</v>
      </c>
      <c r="C11">
        <v>1855</v>
      </c>
      <c r="D11" t="s">
        <v>30</v>
      </c>
      <c r="E11">
        <v>15.48</v>
      </c>
      <c r="F11">
        <v>58.8</v>
      </c>
      <c r="G11">
        <v>1.548</v>
      </c>
      <c r="H11">
        <v>214.08385714285714</v>
      </c>
      <c r="I11">
        <v>6.6349206349206353</v>
      </c>
      <c r="J11">
        <v>522.5</v>
      </c>
      <c r="K11">
        <v>581.29999999999995</v>
      </c>
      <c r="L11">
        <v>58.129999999999995</v>
      </c>
      <c r="M11">
        <v>639.42999999999995</v>
      </c>
      <c r="N11">
        <f>Table1[[#This Row],[Week]]</f>
        <v>0</v>
      </c>
      <c r="O11" s="4">
        <v>15.48</v>
      </c>
      <c r="P11" s="4">
        <v>213.0994761904762</v>
      </c>
      <c r="Q11" s="4">
        <v>214.08385714285714</v>
      </c>
      <c r="R11" s="4">
        <v>182.98930158730158</v>
      </c>
      <c r="S11" s="4">
        <v>13.77736507936504</v>
      </c>
    </row>
    <row r="12" spans="2:20" x14ac:dyDescent="0.3">
      <c r="B12">
        <v>1890</v>
      </c>
      <c r="C12">
        <v>1861</v>
      </c>
      <c r="D12" t="s">
        <v>28</v>
      </c>
      <c r="E12">
        <v>0</v>
      </c>
      <c r="F12">
        <v>0</v>
      </c>
      <c r="G12">
        <v>0</v>
      </c>
      <c r="H12">
        <v>106.53386353246752</v>
      </c>
      <c r="I12">
        <v>3.3017142857142856</v>
      </c>
      <c r="J12">
        <v>260.01</v>
      </c>
      <c r="K12">
        <v>260</v>
      </c>
      <c r="L12">
        <v>26</v>
      </c>
      <c r="M12">
        <v>286</v>
      </c>
      <c r="N12">
        <f>Table1[[#This Row],[Week]]</f>
        <v>0</v>
      </c>
      <c r="O12" s="4">
        <v>0</v>
      </c>
      <c r="P12" s="4">
        <v>103.88728992207791</v>
      </c>
      <c r="Q12" s="4">
        <v>106.53386353246752</v>
      </c>
      <c r="R12" s="4">
        <v>91.060379532467522</v>
      </c>
      <c r="S12" s="4">
        <v>-15.481532987012997</v>
      </c>
    </row>
    <row r="13" spans="2:20" x14ac:dyDescent="0.3">
      <c r="B13" s="5">
        <v>1893</v>
      </c>
      <c r="C13">
        <v>1862</v>
      </c>
      <c r="D13" t="s">
        <v>31</v>
      </c>
      <c r="E13">
        <v>4034</v>
      </c>
      <c r="F13">
        <v>2990</v>
      </c>
      <c r="G13">
        <v>403.40000000000003</v>
      </c>
      <c r="H13">
        <v>58.386506493506488</v>
      </c>
      <c r="I13">
        <v>1.8095238095238095</v>
      </c>
      <c r="J13">
        <v>142.5</v>
      </c>
      <c r="K13">
        <v>3132.5</v>
      </c>
      <c r="L13">
        <v>313.25</v>
      </c>
      <c r="M13" s="5">
        <v>3445.75</v>
      </c>
      <c r="N13" s="5">
        <f>Table1[[#This Row],[Week]]</f>
        <v>23</v>
      </c>
      <c r="O13" s="4">
        <v>4034</v>
      </c>
      <c r="P13" s="4">
        <v>-47.463415584415614</v>
      </c>
      <c r="Q13" s="4">
        <v>58.386506493506488</v>
      </c>
      <c r="R13" s="4">
        <v>49.906173160173161</v>
      </c>
      <c r="S13" s="4">
        <v>-649.07926406926435</v>
      </c>
      <c r="T13">
        <v>23</v>
      </c>
    </row>
    <row r="14" spans="2:20" x14ac:dyDescent="0.3">
      <c r="B14" s="5">
        <v>1894</v>
      </c>
      <c r="C14">
        <v>1865</v>
      </c>
      <c r="D14" t="s">
        <v>31</v>
      </c>
      <c r="E14">
        <v>0</v>
      </c>
      <c r="F14">
        <v>20</v>
      </c>
      <c r="G14">
        <v>0</v>
      </c>
      <c r="H14">
        <v>58.386506493506488</v>
      </c>
      <c r="I14">
        <v>1.8095238095238095</v>
      </c>
      <c r="J14">
        <v>142.5</v>
      </c>
      <c r="K14">
        <v>162.5</v>
      </c>
      <c r="L14">
        <v>16.25</v>
      </c>
      <c r="M14" s="5">
        <v>178.75</v>
      </c>
      <c r="N14" s="5">
        <f>Table1[[#This Row],[Week]]</f>
        <v>23</v>
      </c>
      <c r="O14" s="4">
        <v>0</v>
      </c>
      <c r="P14" s="4">
        <v>58.936584415584413</v>
      </c>
      <c r="Q14" s="4">
        <v>58.386506493506488</v>
      </c>
      <c r="R14" s="4">
        <v>49.906173160173161</v>
      </c>
      <c r="S14" s="4">
        <v>11.520735930735952</v>
      </c>
      <c r="T14">
        <v>23</v>
      </c>
    </row>
    <row r="15" spans="2:20" x14ac:dyDescent="0.3">
      <c r="B15">
        <v>1895</v>
      </c>
      <c r="C15">
        <v>1884</v>
      </c>
      <c r="D15" t="s">
        <v>32</v>
      </c>
      <c r="E15">
        <v>0</v>
      </c>
      <c r="F15">
        <v>0</v>
      </c>
      <c r="G15">
        <v>0</v>
      </c>
      <c r="H15">
        <v>73.751376623376615</v>
      </c>
      <c r="I15">
        <v>2.2857142857142856</v>
      </c>
      <c r="J15">
        <v>180</v>
      </c>
      <c r="K15">
        <v>180</v>
      </c>
      <c r="L15">
        <v>18</v>
      </c>
      <c r="M15">
        <v>198</v>
      </c>
      <c r="N15">
        <f>Table1[[#This Row],[Week]]</f>
        <v>0</v>
      </c>
      <c r="O15" s="4">
        <v>0</v>
      </c>
      <c r="P15" s="4">
        <v>71.919896103896093</v>
      </c>
      <c r="Q15" s="4">
        <v>73.751376623376615</v>
      </c>
      <c r="R15" s="4">
        <v>63.039376623376619</v>
      </c>
      <c r="S15" s="4">
        <v>-10.710649350649334</v>
      </c>
    </row>
    <row r="16" spans="2:20" x14ac:dyDescent="0.3">
      <c r="B16">
        <v>1896</v>
      </c>
      <c r="C16">
        <v>1895</v>
      </c>
      <c r="D16" t="s">
        <v>33</v>
      </c>
      <c r="E16">
        <v>0</v>
      </c>
      <c r="F16">
        <v>0</v>
      </c>
      <c r="G16">
        <v>0</v>
      </c>
      <c r="H16">
        <v>38.924337662337656</v>
      </c>
      <c r="I16">
        <v>1.2063492063492063</v>
      </c>
      <c r="J16">
        <v>95</v>
      </c>
      <c r="K16">
        <v>95</v>
      </c>
      <c r="L16">
        <v>9.5</v>
      </c>
      <c r="M16">
        <v>104.5</v>
      </c>
      <c r="N16">
        <f>Table1[[#This Row],[Week]]</f>
        <v>0</v>
      </c>
      <c r="O16" s="4">
        <v>0</v>
      </c>
      <c r="P16" s="4">
        <v>37.957722943722942</v>
      </c>
      <c r="Q16" s="4">
        <v>38.924337662337656</v>
      </c>
      <c r="R16" s="4">
        <v>33.270782106782107</v>
      </c>
      <c r="S16" s="4">
        <v>-5.6528427128427126</v>
      </c>
    </row>
    <row r="17" spans="2:20" x14ac:dyDescent="0.3">
      <c r="B17">
        <v>1897</v>
      </c>
      <c r="C17">
        <v>1864</v>
      </c>
      <c r="D17" t="s">
        <v>28</v>
      </c>
      <c r="E17">
        <v>1480.8</v>
      </c>
      <c r="F17">
        <v>966.95</v>
      </c>
      <c r="G17">
        <v>148.08000000000001</v>
      </c>
      <c r="H17">
        <v>116.77301298701298</v>
      </c>
      <c r="I17">
        <v>3.6190476190476191</v>
      </c>
      <c r="J17">
        <v>285</v>
      </c>
      <c r="K17">
        <v>1251.95</v>
      </c>
      <c r="L17">
        <v>125.19500000000001</v>
      </c>
      <c r="M17">
        <v>1377.15</v>
      </c>
      <c r="N17">
        <f>Table1[[#This Row],[Week]]</f>
        <v>0</v>
      </c>
      <c r="O17" s="4">
        <v>1480.8</v>
      </c>
      <c r="P17" s="4">
        <v>62.488168831168821</v>
      </c>
      <c r="Q17" s="4">
        <v>116.77301298701298</v>
      </c>
      <c r="R17" s="4">
        <v>99.812346320346322</v>
      </c>
      <c r="S17" s="4">
        <v>-382.72352813852808</v>
      </c>
    </row>
    <row r="18" spans="2:20" x14ac:dyDescent="0.3">
      <c r="B18">
        <v>1898</v>
      </c>
      <c r="C18">
        <v>1901</v>
      </c>
      <c r="D18" t="s">
        <v>28</v>
      </c>
      <c r="E18">
        <v>115</v>
      </c>
      <c r="F18">
        <v>226.8</v>
      </c>
      <c r="G18">
        <v>11.5</v>
      </c>
      <c r="H18">
        <v>155.69735064935062</v>
      </c>
      <c r="I18">
        <v>4.8253968253968251</v>
      </c>
      <c r="J18">
        <v>380</v>
      </c>
      <c r="K18">
        <v>606.79999999999995</v>
      </c>
      <c r="L18">
        <v>60.68</v>
      </c>
      <c r="M18">
        <v>667.48</v>
      </c>
      <c r="N18">
        <f>Table1[[#This Row],[Week]]</f>
        <v>0</v>
      </c>
      <c r="O18" s="4">
        <v>115</v>
      </c>
      <c r="P18" s="4">
        <v>163.01089177489175</v>
      </c>
      <c r="Q18" s="4">
        <v>155.69735064935062</v>
      </c>
      <c r="R18" s="4">
        <v>133.08312842712843</v>
      </c>
      <c r="S18" s="4">
        <v>100.68862914862916</v>
      </c>
    </row>
    <row r="19" spans="2:20" x14ac:dyDescent="0.3">
      <c r="B19">
        <v>1899</v>
      </c>
      <c r="C19">
        <v>1896</v>
      </c>
      <c r="D19" t="s">
        <v>28</v>
      </c>
      <c r="E19">
        <v>116.25</v>
      </c>
      <c r="F19">
        <v>258.39999999999998</v>
      </c>
      <c r="G19">
        <v>11.625</v>
      </c>
      <c r="H19">
        <v>330.85687012987012</v>
      </c>
      <c r="I19">
        <v>10.253968253968255</v>
      </c>
      <c r="J19">
        <v>807.5</v>
      </c>
      <c r="K19">
        <v>1065.9000000000001</v>
      </c>
      <c r="L19">
        <v>106.59000000000002</v>
      </c>
      <c r="M19">
        <v>1172.49</v>
      </c>
      <c r="N19">
        <f>Table1[[#This Row],[Week]]</f>
        <v>0</v>
      </c>
      <c r="O19" s="4">
        <v>116.25</v>
      </c>
      <c r="P19" s="4">
        <v>336.85564502164505</v>
      </c>
      <c r="Q19" s="4">
        <v>330.85687012987012</v>
      </c>
      <c r="R19" s="4">
        <v>282.80164790764792</v>
      </c>
      <c r="S19" s="4">
        <v>105.72583694083687</v>
      </c>
    </row>
    <row r="20" spans="2:20" x14ac:dyDescent="0.3">
      <c r="B20">
        <v>1900</v>
      </c>
      <c r="C20">
        <v>1892</v>
      </c>
      <c r="D20" t="s">
        <v>28</v>
      </c>
      <c r="E20">
        <v>308.08999999999997</v>
      </c>
      <c r="F20">
        <v>502.4</v>
      </c>
      <c r="G20">
        <v>30.808999999999997</v>
      </c>
      <c r="H20">
        <v>291.93253246753244</v>
      </c>
      <c r="I20">
        <v>9.0476190476190474</v>
      </c>
      <c r="J20">
        <v>712.5</v>
      </c>
      <c r="K20">
        <v>1214.9000000000001</v>
      </c>
      <c r="L20">
        <v>121.49000000000001</v>
      </c>
      <c r="M20">
        <v>1336.39</v>
      </c>
      <c r="N20">
        <f>Table1[[#This Row],[Week]]</f>
        <v>0</v>
      </c>
      <c r="O20" s="4">
        <v>308.08999999999997</v>
      </c>
      <c r="P20" s="4">
        <v>304.11392207792204</v>
      </c>
      <c r="Q20" s="4">
        <v>291.93253246753244</v>
      </c>
      <c r="R20" s="4">
        <v>249.5308658008658</v>
      </c>
      <c r="S20" s="4">
        <v>182.72267965367996</v>
      </c>
    </row>
    <row r="21" spans="2:20" x14ac:dyDescent="0.3">
      <c r="B21">
        <v>1901</v>
      </c>
      <c r="C21">
        <v>1874</v>
      </c>
      <c r="D21" t="s">
        <v>34</v>
      </c>
      <c r="E21">
        <v>0</v>
      </c>
      <c r="F21">
        <v>20</v>
      </c>
      <c r="G21">
        <v>0</v>
      </c>
      <c r="H21">
        <v>77.848675324675312</v>
      </c>
      <c r="I21">
        <v>2.4126984126984126</v>
      </c>
      <c r="J21">
        <v>190</v>
      </c>
      <c r="K21">
        <v>210</v>
      </c>
      <c r="L21">
        <v>21</v>
      </c>
      <c r="M21">
        <v>231</v>
      </c>
      <c r="N21">
        <f>Table1[[#This Row],[Week]]</f>
        <v>0</v>
      </c>
      <c r="O21" s="4">
        <v>0</v>
      </c>
      <c r="P21" s="4">
        <v>77.915445887445884</v>
      </c>
      <c r="Q21" s="4">
        <v>77.848675324675312</v>
      </c>
      <c r="R21" s="4">
        <v>66.541564213564214</v>
      </c>
      <c r="S21" s="4">
        <v>8.6943145743145749</v>
      </c>
    </row>
    <row r="22" spans="2:20" x14ac:dyDescent="0.3">
      <c r="B22">
        <v>1903</v>
      </c>
      <c r="C22">
        <v>1885</v>
      </c>
      <c r="D22" t="s">
        <v>28</v>
      </c>
      <c r="E22">
        <v>270.89999999999998</v>
      </c>
      <c r="F22">
        <v>572.6</v>
      </c>
      <c r="G22">
        <v>27.09</v>
      </c>
      <c r="H22">
        <v>196.67033766233763</v>
      </c>
      <c r="I22">
        <v>6.0952380952380949</v>
      </c>
      <c r="J22">
        <v>480</v>
      </c>
      <c r="K22">
        <v>1052.5999999999999</v>
      </c>
      <c r="L22">
        <v>105.25999999999999</v>
      </c>
      <c r="M22">
        <v>1157.8599999999999</v>
      </c>
      <c r="N22">
        <f>Table1[[#This Row],[Week]]</f>
        <v>0</v>
      </c>
      <c r="O22" s="4">
        <v>270.89999999999998</v>
      </c>
      <c r="P22" s="4">
        <v>221.95638961038961</v>
      </c>
      <c r="Q22" s="4">
        <v>196.67033766233763</v>
      </c>
      <c r="R22" s="4">
        <v>168.10500432900432</v>
      </c>
      <c r="S22" s="4">
        <v>300.22826839826848</v>
      </c>
    </row>
    <row r="23" spans="2:20" x14ac:dyDescent="0.3">
      <c r="B23">
        <v>1904</v>
      </c>
      <c r="C23">
        <v>1866</v>
      </c>
      <c r="D23" t="s">
        <v>26</v>
      </c>
      <c r="E23">
        <v>546.09</v>
      </c>
      <c r="F23">
        <v>744.85</v>
      </c>
      <c r="G23">
        <v>54.609000000000009</v>
      </c>
      <c r="H23">
        <v>253.00819480519479</v>
      </c>
      <c r="I23">
        <v>7.8412698412698409</v>
      </c>
      <c r="J23">
        <v>617.5</v>
      </c>
      <c r="K23">
        <v>1362.35</v>
      </c>
      <c r="L23">
        <v>136.23499999999999</v>
      </c>
      <c r="M23">
        <v>1498.59</v>
      </c>
      <c r="N23">
        <f>Table1[[#This Row],[Week]]</f>
        <v>0</v>
      </c>
      <c r="O23" s="4">
        <v>546.09</v>
      </c>
      <c r="P23" s="4">
        <v>266.60119913419908</v>
      </c>
      <c r="Q23" s="4">
        <v>253.00819480519479</v>
      </c>
      <c r="R23" s="4">
        <v>216.26008369408368</v>
      </c>
      <c r="S23" s="4">
        <v>216.6305223665222</v>
      </c>
    </row>
    <row r="24" spans="2:20" x14ac:dyDescent="0.3">
      <c r="B24">
        <v>1907</v>
      </c>
      <c r="C24">
        <v>1818</v>
      </c>
      <c r="D24" t="s">
        <v>35</v>
      </c>
      <c r="E24">
        <v>0</v>
      </c>
      <c r="F24">
        <v>0</v>
      </c>
      <c r="G24">
        <v>0</v>
      </c>
      <c r="H24">
        <v>94.237870129870117</v>
      </c>
      <c r="I24">
        <v>2.9206349206349205</v>
      </c>
      <c r="J24">
        <v>230</v>
      </c>
      <c r="K24">
        <v>230</v>
      </c>
      <c r="L24">
        <v>23</v>
      </c>
      <c r="M24">
        <v>253</v>
      </c>
      <c r="N24">
        <f>Table1[[#This Row],[Week]]</f>
        <v>0</v>
      </c>
      <c r="O24" s="4">
        <v>0</v>
      </c>
      <c r="P24" s="4">
        <v>91.897645021645019</v>
      </c>
      <c r="Q24" s="4">
        <v>94.237870129870117</v>
      </c>
      <c r="R24" s="4">
        <v>80.550314574314569</v>
      </c>
      <c r="S24" s="4">
        <v>-13.685829725829706</v>
      </c>
    </row>
    <row r="25" spans="2:20" x14ac:dyDescent="0.3">
      <c r="B25">
        <v>1911</v>
      </c>
      <c r="C25">
        <v>1789</v>
      </c>
      <c r="D25" t="s">
        <v>33</v>
      </c>
      <c r="E25">
        <v>0</v>
      </c>
      <c r="F25">
        <v>0</v>
      </c>
      <c r="G25">
        <v>0</v>
      </c>
      <c r="H25">
        <v>116.77301298701298</v>
      </c>
      <c r="I25">
        <v>3.6190476190476191</v>
      </c>
      <c r="J25">
        <v>285</v>
      </c>
      <c r="K25">
        <v>285</v>
      </c>
      <c r="L25">
        <v>28.5</v>
      </c>
      <c r="M25">
        <v>313.5</v>
      </c>
      <c r="N25">
        <f>Table1[[#This Row],[Week]]</f>
        <v>0</v>
      </c>
      <c r="O25" s="4">
        <v>0</v>
      </c>
      <c r="P25" s="4">
        <v>113.87316883116883</v>
      </c>
      <c r="Q25" s="4">
        <v>116.77301298701298</v>
      </c>
      <c r="R25" s="4">
        <v>99.812346320346322</v>
      </c>
      <c r="S25" s="4">
        <v>-16.958528138528095</v>
      </c>
    </row>
    <row r="26" spans="2:20" x14ac:dyDescent="0.3">
      <c r="B26">
        <v>1912</v>
      </c>
      <c r="C26">
        <v>1826</v>
      </c>
      <c r="D26" t="s">
        <v>25</v>
      </c>
      <c r="E26">
        <v>0</v>
      </c>
      <c r="F26">
        <v>0</v>
      </c>
      <c r="G26">
        <v>0</v>
      </c>
      <c r="H26">
        <v>262.22711688311688</v>
      </c>
      <c r="I26">
        <v>8.1269841269841265</v>
      </c>
      <c r="J26">
        <v>640</v>
      </c>
      <c r="K26">
        <v>640</v>
      </c>
      <c r="L26">
        <v>64</v>
      </c>
      <c r="M26">
        <v>704</v>
      </c>
      <c r="N26">
        <f>Table1[[#This Row],[Week]]</f>
        <v>0</v>
      </c>
      <c r="O26" s="4">
        <v>0</v>
      </c>
      <c r="P26" s="4">
        <v>255.7151861471861</v>
      </c>
      <c r="Q26" s="4">
        <v>262.22711688311688</v>
      </c>
      <c r="R26" s="4">
        <v>224.14000577200576</v>
      </c>
      <c r="S26" s="4">
        <v>-38.08230880230883</v>
      </c>
    </row>
    <row r="27" spans="2:20" x14ac:dyDescent="0.3">
      <c r="B27">
        <v>1913</v>
      </c>
      <c r="C27">
        <v>1913</v>
      </c>
      <c r="D27" t="s">
        <v>36</v>
      </c>
      <c r="E27">
        <v>690</v>
      </c>
      <c r="F27">
        <v>850</v>
      </c>
      <c r="G27">
        <v>69</v>
      </c>
      <c r="H27">
        <v>214.08385714285714</v>
      </c>
      <c r="I27">
        <v>6.6349206349206353</v>
      </c>
      <c r="J27">
        <v>522.5</v>
      </c>
      <c r="K27">
        <v>1372.5</v>
      </c>
      <c r="L27">
        <v>137.25</v>
      </c>
      <c r="M27">
        <v>1509.75</v>
      </c>
      <c r="N27">
        <f>Table1[[#This Row],[Week]]</f>
        <v>0</v>
      </c>
      <c r="O27" s="4">
        <v>690</v>
      </c>
      <c r="P27" s="4">
        <v>224.7674761904762</v>
      </c>
      <c r="Q27" s="4">
        <v>214.08385714285714</v>
      </c>
      <c r="R27" s="4">
        <v>182.98930158730158</v>
      </c>
      <c r="S27" s="4">
        <v>197.90936507936522</v>
      </c>
    </row>
    <row r="28" spans="2:20" x14ac:dyDescent="0.3">
      <c r="B28">
        <v>1919</v>
      </c>
      <c r="C28">
        <v>1941</v>
      </c>
      <c r="D28" t="s">
        <v>28</v>
      </c>
      <c r="E28">
        <v>1399.1</v>
      </c>
      <c r="F28">
        <v>1183</v>
      </c>
      <c r="G28">
        <v>139.91</v>
      </c>
      <c r="H28">
        <v>58.386506493506488</v>
      </c>
      <c r="I28">
        <v>1.8095238095238095</v>
      </c>
      <c r="J28">
        <v>142.5</v>
      </c>
      <c r="K28">
        <v>1325.5</v>
      </c>
      <c r="L28">
        <v>132.55000000000001</v>
      </c>
      <c r="M28">
        <v>1458.05</v>
      </c>
      <c r="N28">
        <f>Table1[[#This Row],[Week]]</f>
        <v>0</v>
      </c>
      <c r="O28" s="4">
        <v>1399.1</v>
      </c>
      <c r="P28" s="4">
        <v>35.326584415584428</v>
      </c>
      <c r="Q28" s="4">
        <v>58.386506493506488</v>
      </c>
      <c r="R28" s="4">
        <v>49.906173160173161</v>
      </c>
      <c r="S28" s="4">
        <v>-84.669264069264045</v>
      </c>
    </row>
    <row r="29" spans="2:20" x14ac:dyDescent="0.3">
      <c r="B29">
        <v>1920</v>
      </c>
      <c r="C29">
        <v>1938</v>
      </c>
      <c r="D29" t="s">
        <v>28</v>
      </c>
      <c r="E29">
        <v>30</v>
      </c>
      <c r="F29">
        <v>42</v>
      </c>
      <c r="G29">
        <v>3</v>
      </c>
      <c r="H29">
        <v>155.69735064935062</v>
      </c>
      <c r="I29">
        <v>4.8253968253968251</v>
      </c>
      <c r="J29">
        <v>380</v>
      </c>
      <c r="K29">
        <v>422</v>
      </c>
      <c r="L29">
        <v>42.2</v>
      </c>
      <c r="M29">
        <v>464.2</v>
      </c>
      <c r="N29">
        <f>Table1[[#This Row],[Week]]</f>
        <v>0</v>
      </c>
      <c r="O29" s="4">
        <v>30</v>
      </c>
      <c r="P29" s="4">
        <v>153.03089177489176</v>
      </c>
      <c r="Q29" s="4">
        <v>155.69735064935062</v>
      </c>
      <c r="R29" s="4">
        <v>133.08312842712843</v>
      </c>
      <c r="S29" s="4">
        <v>-7.6113708513707934</v>
      </c>
    </row>
    <row r="30" spans="2:20" x14ac:dyDescent="0.3">
      <c r="B30">
        <v>1922</v>
      </c>
      <c r="C30">
        <v>1936</v>
      </c>
      <c r="D30" t="s">
        <v>37</v>
      </c>
      <c r="E30">
        <v>12.62</v>
      </c>
      <c r="F30">
        <v>17.670000000000002</v>
      </c>
      <c r="G30">
        <v>1.262</v>
      </c>
      <c r="H30">
        <v>77.848675324675312</v>
      </c>
      <c r="I30">
        <v>2.4126984126984126</v>
      </c>
      <c r="J30">
        <v>190</v>
      </c>
      <c r="K30">
        <v>207.67</v>
      </c>
      <c r="L30">
        <v>20.766999999999999</v>
      </c>
      <c r="M30">
        <v>228.44</v>
      </c>
      <c r="N30">
        <f>Table1[[#This Row],[Week]]</f>
        <v>0</v>
      </c>
      <c r="O30" s="4">
        <v>12.62</v>
      </c>
      <c r="P30" s="4">
        <v>76.420445887445879</v>
      </c>
      <c r="Q30" s="4">
        <v>77.848675324675312</v>
      </c>
      <c r="R30" s="4">
        <v>66.541564213564214</v>
      </c>
      <c r="S30" s="4">
        <v>-4.9906854256854274</v>
      </c>
    </row>
    <row r="31" spans="2:20" x14ac:dyDescent="0.3">
      <c r="B31" s="5">
        <v>1923</v>
      </c>
      <c r="C31">
        <v>1949</v>
      </c>
      <c r="D31" t="s">
        <v>31</v>
      </c>
      <c r="E31">
        <v>0</v>
      </c>
      <c r="F31">
        <v>0</v>
      </c>
      <c r="G31">
        <v>0</v>
      </c>
      <c r="H31">
        <v>77.848675324675312</v>
      </c>
      <c r="I31">
        <v>2.4126984126984126</v>
      </c>
      <c r="J31">
        <v>190</v>
      </c>
      <c r="K31">
        <v>190</v>
      </c>
      <c r="L31">
        <v>19</v>
      </c>
      <c r="M31" s="5">
        <v>209</v>
      </c>
      <c r="N31" s="5">
        <f>Table1[[#This Row],[Week]]</f>
        <v>23</v>
      </c>
      <c r="O31" s="4">
        <v>0</v>
      </c>
      <c r="P31" s="4">
        <v>75.915445887445884</v>
      </c>
      <c r="Q31" s="4">
        <v>77.848675324675312</v>
      </c>
      <c r="R31" s="4">
        <v>66.541564213564214</v>
      </c>
      <c r="S31" s="4">
        <v>-11.305685425685425</v>
      </c>
      <c r="T31">
        <v>23</v>
      </c>
    </row>
    <row r="32" spans="2:20" x14ac:dyDescent="0.3">
      <c r="B32">
        <v>1924</v>
      </c>
      <c r="C32">
        <v>1932</v>
      </c>
      <c r="D32" t="s">
        <v>31</v>
      </c>
      <c r="E32">
        <v>0</v>
      </c>
      <c r="F32">
        <v>0</v>
      </c>
      <c r="G32">
        <v>0</v>
      </c>
      <c r="H32">
        <v>77.848675324675312</v>
      </c>
      <c r="I32">
        <v>2.4126984126984126</v>
      </c>
      <c r="J32">
        <v>190</v>
      </c>
      <c r="K32">
        <v>190</v>
      </c>
      <c r="L32">
        <v>19</v>
      </c>
      <c r="M32">
        <v>209</v>
      </c>
      <c r="N32">
        <f>Table1[[#This Row],[Week]]</f>
        <v>0</v>
      </c>
      <c r="O32" s="4">
        <v>0</v>
      </c>
      <c r="P32" s="4">
        <v>75.915445887445884</v>
      </c>
      <c r="Q32" s="4">
        <v>77.848675324675312</v>
      </c>
      <c r="R32" s="4">
        <v>66.541564213564214</v>
      </c>
      <c r="S32" s="4">
        <v>-11.305685425685425</v>
      </c>
    </row>
    <row r="33" spans="2:20" x14ac:dyDescent="0.3">
      <c r="B33">
        <v>1925</v>
      </c>
      <c r="C33">
        <v>1926</v>
      </c>
      <c r="D33" t="s">
        <v>26</v>
      </c>
      <c r="E33">
        <v>659.65</v>
      </c>
      <c r="F33">
        <v>905.04</v>
      </c>
      <c r="G33">
        <v>65.965000000000003</v>
      </c>
      <c r="H33">
        <v>369.78120779220779</v>
      </c>
      <c r="I33">
        <v>11.46031746031746</v>
      </c>
      <c r="J33">
        <v>902.5</v>
      </c>
      <c r="K33">
        <v>1807.54</v>
      </c>
      <c r="L33">
        <v>180.75400000000002</v>
      </c>
      <c r="M33">
        <v>1988.29</v>
      </c>
      <c r="N33">
        <f>Table1[[#This Row],[Week]]</f>
        <v>0</v>
      </c>
      <c r="O33" s="4">
        <v>659.65</v>
      </c>
      <c r="P33" s="4">
        <v>385.13736796536796</v>
      </c>
      <c r="Q33" s="4">
        <v>369.78120779220779</v>
      </c>
      <c r="R33" s="4">
        <v>316.07243001442998</v>
      </c>
      <c r="S33" s="4">
        <v>257.64899422799408</v>
      </c>
    </row>
    <row r="34" spans="2:20" x14ac:dyDescent="0.3">
      <c r="B34">
        <v>1926</v>
      </c>
      <c r="C34">
        <v>1912</v>
      </c>
      <c r="D34" t="s">
        <v>38</v>
      </c>
      <c r="E34">
        <v>416.99</v>
      </c>
      <c r="F34">
        <v>585.04</v>
      </c>
      <c r="G34">
        <v>41.699000000000005</v>
      </c>
      <c r="H34">
        <v>467.0920519480519</v>
      </c>
      <c r="I34">
        <v>14.476190476190476</v>
      </c>
      <c r="J34">
        <v>1140</v>
      </c>
      <c r="K34">
        <v>1725.04</v>
      </c>
      <c r="L34">
        <v>172.50400000000002</v>
      </c>
      <c r="M34">
        <v>1897.54</v>
      </c>
      <c r="N34">
        <f>Table1[[#This Row],[Week]]</f>
        <v>0</v>
      </c>
      <c r="O34" s="4">
        <v>416.99</v>
      </c>
      <c r="P34" s="4">
        <v>472.29767532467531</v>
      </c>
      <c r="Q34" s="4">
        <v>467.0920519480519</v>
      </c>
      <c r="R34" s="4">
        <v>399.24938528138529</v>
      </c>
      <c r="S34" s="4">
        <v>141.91088744588751</v>
      </c>
    </row>
    <row r="35" spans="2:20" x14ac:dyDescent="0.3">
      <c r="B35">
        <v>1927</v>
      </c>
      <c r="C35">
        <v>1909</v>
      </c>
      <c r="D35" t="s">
        <v>28</v>
      </c>
      <c r="E35">
        <v>56.62</v>
      </c>
      <c r="F35">
        <v>79.8</v>
      </c>
      <c r="G35">
        <v>5.6619999999999999</v>
      </c>
      <c r="H35">
        <v>87.583857038961028</v>
      </c>
      <c r="I35">
        <v>2.7144126984126982</v>
      </c>
      <c r="J35">
        <v>213.76</v>
      </c>
      <c r="K35">
        <v>293.55</v>
      </c>
      <c r="L35">
        <v>29.355000000000004</v>
      </c>
      <c r="M35">
        <v>322.91000000000003</v>
      </c>
      <c r="N35">
        <f>Table1[[#This Row],[Week]]</f>
        <v>0</v>
      </c>
      <c r="O35" s="4">
        <v>56.62</v>
      </c>
      <c r="P35" s="4">
        <v>87.725872173160155</v>
      </c>
      <c r="Q35" s="4">
        <v>87.583857038961028</v>
      </c>
      <c r="R35" s="4">
        <v>74.862761927849917</v>
      </c>
      <c r="S35" s="4">
        <v>16.11750886002892</v>
      </c>
    </row>
    <row r="36" spans="2:20" x14ac:dyDescent="0.3">
      <c r="B36" s="5">
        <v>1928</v>
      </c>
      <c r="C36">
        <v>1908</v>
      </c>
      <c r="D36" t="s">
        <v>31</v>
      </c>
      <c r="E36">
        <v>39.65</v>
      </c>
      <c r="F36">
        <v>56</v>
      </c>
      <c r="G36">
        <v>3.9649999999999999</v>
      </c>
      <c r="H36">
        <v>77.848675324675312</v>
      </c>
      <c r="I36">
        <v>2.4126984126984126</v>
      </c>
      <c r="J36">
        <v>190</v>
      </c>
      <c r="K36">
        <v>246</v>
      </c>
      <c r="L36">
        <v>24.6</v>
      </c>
      <c r="M36" s="5">
        <v>270.60000000000002</v>
      </c>
      <c r="N36" s="5">
        <f>Table1[[#This Row],[Week]]</f>
        <v>23</v>
      </c>
      <c r="O36" s="4">
        <v>39.65</v>
      </c>
      <c r="P36" s="4">
        <v>77.550445887445875</v>
      </c>
      <c r="Q36" s="4">
        <v>77.848675324675312</v>
      </c>
      <c r="R36" s="4">
        <v>66.541564213564214</v>
      </c>
      <c r="S36" s="4">
        <v>9.0093145743146579</v>
      </c>
      <c r="T36">
        <v>23</v>
      </c>
    </row>
    <row r="37" spans="2:20" x14ac:dyDescent="0.3">
      <c r="B37">
        <v>1929</v>
      </c>
      <c r="C37">
        <v>1838</v>
      </c>
      <c r="D37" t="s">
        <v>39</v>
      </c>
      <c r="E37">
        <v>475.82</v>
      </c>
      <c r="F37">
        <v>2011.95</v>
      </c>
      <c r="G37">
        <v>47.582000000000001</v>
      </c>
      <c r="H37">
        <v>1362.3518181818181</v>
      </c>
      <c r="I37">
        <v>42.222222222222221</v>
      </c>
      <c r="J37">
        <v>3325</v>
      </c>
      <c r="K37">
        <v>5336.95</v>
      </c>
      <c r="L37">
        <v>533.69500000000005</v>
      </c>
      <c r="M37">
        <v>5870.65</v>
      </c>
      <c r="N37">
        <f>Table1[[#This Row],[Week]]</f>
        <v>0</v>
      </c>
      <c r="O37" s="4">
        <v>475.82</v>
      </c>
      <c r="P37" s="4">
        <v>1482.1333030303031</v>
      </c>
      <c r="Q37" s="4">
        <v>1362.3518181818181</v>
      </c>
      <c r="R37" s="4">
        <v>1164.4773737373737</v>
      </c>
      <c r="S37" s="4">
        <v>1385.8675050505053</v>
      </c>
    </row>
    <row r="38" spans="2:20" x14ac:dyDescent="0.3">
      <c r="B38">
        <v>1930</v>
      </c>
      <c r="C38">
        <v>1888</v>
      </c>
      <c r="D38" t="s">
        <v>26</v>
      </c>
      <c r="E38">
        <v>358.22</v>
      </c>
      <c r="F38">
        <v>542.64</v>
      </c>
      <c r="G38">
        <v>35.822000000000003</v>
      </c>
      <c r="H38">
        <v>155.69735064935062</v>
      </c>
      <c r="I38">
        <v>4.8253968253968251</v>
      </c>
      <c r="J38">
        <v>380</v>
      </c>
      <c r="K38">
        <v>922.64</v>
      </c>
      <c r="L38">
        <v>92.26400000000001</v>
      </c>
      <c r="M38">
        <v>1014.9</v>
      </c>
      <c r="N38">
        <f>Table1[[#This Row],[Week]]</f>
        <v>0</v>
      </c>
      <c r="O38" s="4">
        <v>358.22</v>
      </c>
      <c r="P38" s="4">
        <v>170.27289177489178</v>
      </c>
      <c r="Q38" s="4">
        <v>155.69735064935062</v>
      </c>
      <c r="R38" s="4">
        <v>133.08312842712843</v>
      </c>
      <c r="S38" s="4">
        <v>197.62662914862915</v>
      </c>
    </row>
    <row r="39" spans="2:20" x14ac:dyDescent="0.3">
      <c r="N39">
        <f>Table1[[#This Row],[Week]]</f>
        <v>0</v>
      </c>
      <c r="O39" s="4"/>
      <c r="P39" s="4"/>
      <c r="Q39" s="4"/>
      <c r="R39" s="4"/>
      <c r="S39" s="4"/>
    </row>
    <row r="41" spans="2:20" x14ac:dyDescent="0.3">
      <c r="B41" s="5">
        <v>1878</v>
      </c>
      <c r="D41" t="s">
        <v>56</v>
      </c>
      <c r="M41" s="6">
        <v>522.5</v>
      </c>
      <c r="N41" s="6"/>
      <c r="T41">
        <v>23</v>
      </c>
    </row>
    <row r="42" spans="2:20" x14ac:dyDescent="0.3">
      <c r="B42">
        <v>1860</v>
      </c>
      <c r="D42" t="s">
        <v>56</v>
      </c>
      <c r="M42" s="6">
        <v>571.51</v>
      </c>
      <c r="N42" s="6"/>
      <c r="T42">
        <v>23</v>
      </c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topLeftCell="C1" workbookViewId="0">
      <selection activeCell="N4" sqref="N4"/>
    </sheetView>
  </sheetViews>
  <sheetFormatPr defaultRowHeight="14.4" outlineLevelCol="1" x14ac:dyDescent="0.3"/>
  <cols>
    <col min="1" max="1" width="4.33203125" customWidth="1"/>
    <col min="2" max="2" width="10.6640625" bestFit="1" customWidth="1"/>
    <col min="3" max="3" width="7.5546875" bestFit="1" customWidth="1"/>
    <col min="4" max="4" width="74.109375" bestFit="1" customWidth="1"/>
    <col min="5" max="5" width="8" customWidth="1" outlineLevel="1"/>
    <col min="6" max="6" width="9" customWidth="1" outlineLevel="1"/>
    <col min="7" max="7" width="8" customWidth="1" outlineLevel="1"/>
    <col min="8" max="9" width="12.6640625" customWidth="1" outlineLevel="1"/>
    <col min="10" max="10" width="7" customWidth="1" outlineLevel="1"/>
    <col min="11" max="12" width="9" customWidth="1" outlineLevel="1"/>
    <col min="13" max="14" width="11.88671875" customWidth="1" outlineLevel="1"/>
    <col min="15" max="15" width="10.88671875" style="4" bestFit="1" customWidth="1"/>
    <col min="16" max="16" width="17.6640625" style="4" bestFit="1" customWidth="1"/>
    <col min="17" max="19" width="12.6640625" style="4" bestFit="1" customWidth="1"/>
    <col min="20" max="20" width="8" bestFit="1" customWidth="1"/>
  </cols>
  <sheetData>
    <row r="1" spans="2:20" ht="15" thickBot="1" x14ac:dyDescent="0.35"/>
    <row r="2" spans="2:20" x14ac:dyDescent="0.3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SUBTOTAL(9,Table3[Suppliers])</f>
        <v>554.51</v>
      </c>
      <c r="P2" s="2">
        <f>SUBTOTAL(9,Table3[GST/PAYG/Super])</f>
        <v>807.82388961038953</v>
      </c>
      <c r="Q2" s="2">
        <f>SUBTOTAL(9,Table3[Overdraft])</f>
        <v>788.21783766233739</v>
      </c>
      <c r="R2" s="2">
        <f>SUBTOTAL(9,Table3[Overhead])</f>
        <v>673.7333376623377</v>
      </c>
      <c r="S2" s="2">
        <f>SUBTOTAL(9,Table3[Savings])</f>
        <v>332.78493506493527</v>
      </c>
      <c r="T2" s="3"/>
    </row>
    <row r="3" spans="2:20" ht="15" thickBot="1" x14ac:dyDescent="0.3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3">
      <c r="B5">
        <v>1988</v>
      </c>
      <c r="C5">
        <v>1974</v>
      </c>
      <c r="D5" t="s">
        <v>40</v>
      </c>
      <c r="E5">
        <v>0</v>
      </c>
      <c r="F5">
        <v>0</v>
      </c>
      <c r="G5">
        <v>0</v>
      </c>
      <c r="H5">
        <v>155.69735064935062</v>
      </c>
      <c r="I5">
        <v>4.8253968253968251</v>
      </c>
      <c r="J5">
        <v>380</v>
      </c>
      <c r="K5">
        <v>380</v>
      </c>
      <c r="L5">
        <v>38</v>
      </c>
      <c r="M5">
        <v>418</v>
      </c>
      <c r="N5">
        <f>Table3[[#This Row],[Week]]</f>
        <v>0</v>
      </c>
      <c r="O5" s="4">
        <v>0</v>
      </c>
      <c r="P5" s="4">
        <v>151.83089177489177</v>
      </c>
      <c r="Q5" s="4">
        <v>155.69735064935062</v>
      </c>
      <c r="R5" s="4">
        <v>133.08312842712843</v>
      </c>
      <c r="S5" s="4">
        <v>-22.61137085137085</v>
      </c>
    </row>
    <row r="6" spans="2:20" x14ac:dyDescent="0.3">
      <c r="B6">
        <v>1989</v>
      </c>
      <c r="C6">
        <v>1996</v>
      </c>
      <c r="D6" t="s">
        <v>31</v>
      </c>
      <c r="E6">
        <v>282.64999999999998</v>
      </c>
      <c r="F6">
        <v>395.71</v>
      </c>
      <c r="G6">
        <v>28.265000000000001</v>
      </c>
      <c r="H6">
        <v>136.23518181818181</v>
      </c>
      <c r="I6">
        <v>4.2222222222222223</v>
      </c>
      <c r="J6">
        <v>332.5</v>
      </c>
      <c r="K6">
        <v>728.21</v>
      </c>
      <c r="L6">
        <v>72.821000000000012</v>
      </c>
      <c r="M6">
        <v>801.03</v>
      </c>
      <c r="N6">
        <f>Table3[[#This Row],[Week]]</f>
        <v>0</v>
      </c>
      <c r="O6" s="4">
        <v>282.64999999999998</v>
      </c>
      <c r="P6" s="4">
        <v>144.1580303030303</v>
      </c>
      <c r="Q6" s="4">
        <v>136.23518181818181</v>
      </c>
      <c r="R6" s="4">
        <v>116.44773737373737</v>
      </c>
      <c r="S6" s="4">
        <v>121.53905050505057</v>
      </c>
    </row>
    <row r="7" spans="2:20" x14ac:dyDescent="0.3">
      <c r="B7">
        <v>1990</v>
      </c>
      <c r="C7">
        <v>2025</v>
      </c>
      <c r="D7" t="s">
        <v>31</v>
      </c>
      <c r="E7">
        <v>0</v>
      </c>
      <c r="F7">
        <v>0</v>
      </c>
      <c r="G7">
        <v>0</v>
      </c>
      <c r="H7">
        <v>58.386506493506488</v>
      </c>
      <c r="I7">
        <v>1.8095238095238095</v>
      </c>
      <c r="J7">
        <v>142.5</v>
      </c>
      <c r="K7">
        <v>142.5</v>
      </c>
      <c r="L7">
        <v>14.25</v>
      </c>
      <c r="M7">
        <v>156.75</v>
      </c>
      <c r="N7">
        <f>Table3[[#This Row],[Week]]</f>
        <v>0</v>
      </c>
      <c r="O7" s="4">
        <v>0</v>
      </c>
      <c r="P7" s="4">
        <v>56.936584415584413</v>
      </c>
      <c r="Q7" s="4">
        <v>58.386506493506488</v>
      </c>
      <c r="R7" s="4">
        <v>49.906173160173161</v>
      </c>
      <c r="S7" s="4">
        <v>-8.4792640692640475</v>
      </c>
    </row>
    <row r="8" spans="2:20" x14ac:dyDescent="0.3">
      <c r="B8" s="5">
        <v>1992</v>
      </c>
      <c r="C8">
        <v>2029</v>
      </c>
      <c r="D8" t="s">
        <v>31</v>
      </c>
      <c r="E8">
        <v>0</v>
      </c>
      <c r="F8">
        <v>0</v>
      </c>
      <c r="G8">
        <v>0</v>
      </c>
      <c r="H8">
        <v>58.386506493506488</v>
      </c>
      <c r="I8">
        <v>1.8095238095238095</v>
      </c>
      <c r="J8">
        <v>142.5</v>
      </c>
      <c r="K8">
        <v>142.5</v>
      </c>
      <c r="L8">
        <v>14.25</v>
      </c>
      <c r="M8" s="5">
        <v>156.75</v>
      </c>
      <c r="N8" s="5">
        <f>Table3[[#This Row],[Week]]</f>
        <v>23</v>
      </c>
      <c r="O8" s="4">
        <v>0</v>
      </c>
      <c r="P8" s="4">
        <v>56.936584415584413</v>
      </c>
      <c r="Q8" s="4">
        <v>58.386506493506488</v>
      </c>
      <c r="R8" s="4">
        <v>49.906173160173161</v>
      </c>
      <c r="S8" s="4">
        <v>-8.4792640692640475</v>
      </c>
      <c r="T8">
        <v>23</v>
      </c>
    </row>
    <row r="9" spans="2:20" x14ac:dyDescent="0.3">
      <c r="B9" s="5">
        <v>1993</v>
      </c>
      <c r="C9">
        <v>2034</v>
      </c>
      <c r="D9" t="s">
        <v>31</v>
      </c>
      <c r="E9">
        <v>0</v>
      </c>
      <c r="F9">
        <v>0</v>
      </c>
      <c r="G9">
        <v>0</v>
      </c>
      <c r="H9">
        <v>97.310844155844151</v>
      </c>
      <c r="I9">
        <v>3.0158730158730158</v>
      </c>
      <c r="J9">
        <v>237.5</v>
      </c>
      <c r="K9">
        <v>237.5</v>
      </c>
      <c r="L9">
        <v>23.75</v>
      </c>
      <c r="M9" s="5">
        <v>261.25</v>
      </c>
      <c r="N9" s="5">
        <f>Table3[[#This Row],[Week]]</f>
        <v>23</v>
      </c>
      <c r="O9" s="4">
        <v>0</v>
      </c>
      <c r="P9" s="4">
        <v>94.894307359307348</v>
      </c>
      <c r="Q9" s="4">
        <v>97.310844155844151</v>
      </c>
      <c r="R9" s="4">
        <v>83.176955266955261</v>
      </c>
      <c r="S9" s="4">
        <v>-14.132106782106746</v>
      </c>
      <c r="T9">
        <v>23</v>
      </c>
    </row>
    <row r="10" spans="2:20" x14ac:dyDescent="0.3">
      <c r="B10">
        <v>2013</v>
      </c>
      <c r="C10">
        <v>1842</v>
      </c>
      <c r="D10" t="s">
        <v>41</v>
      </c>
      <c r="E10">
        <v>0</v>
      </c>
      <c r="F10">
        <v>0</v>
      </c>
      <c r="G10">
        <v>0</v>
      </c>
      <c r="H10">
        <v>58.386506493506488</v>
      </c>
      <c r="I10">
        <v>1.8095238095238095</v>
      </c>
      <c r="J10">
        <v>142.5</v>
      </c>
      <c r="K10">
        <v>142.5</v>
      </c>
      <c r="L10">
        <v>14.25</v>
      </c>
      <c r="M10">
        <v>156.75</v>
      </c>
      <c r="N10">
        <f>Table3[[#This Row],[Week]]</f>
        <v>0</v>
      </c>
      <c r="O10" s="4">
        <v>0</v>
      </c>
      <c r="P10" s="4">
        <v>56.936584415584413</v>
      </c>
      <c r="Q10" s="4">
        <v>58.386506493506488</v>
      </c>
      <c r="R10" s="4">
        <v>49.906173160173161</v>
      </c>
      <c r="S10" s="4">
        <v>-8.4792640692640475</v>
      </c>
    </row>
    <row r="11" spans="2:20" x14ac:dyDescent="0.3">
      <c r="B11">
        <v>2014</v>
      </c>
      <c r="C11">
        <v>1950</v>
      </c>
      <c r="D11" t="s">
        <v>25</v>
      </c>
      <c r="E11">
        <v>0</v>
      </c>
      <c r="F11">
        <v>0</v>
      </c>
      <c r="G11">
        <v>0</v>
      </c>
      <c r="H11">
        <v>38.924337662337656</v>
      </c>
      <c r="I11">
        <v>1.2063492063492063</v>
      </c>
      <c r="J11">
        <v>95</v>
      </c>
      <c r="K11">
        <v>95</v>
      </c>
      <c r="L11">
        <v>9.5</v>
      </c>
      <c r="M11">
        <v>104.5</v>
      </c>
      <c r="N11">
        <f>Table3[[#This Row],[Week]]</f>
        <v>0</v>
      </c>
      <c r="O11" s="4">
        <v>0</v>
      </c>
      <c r="P11" s="4">
        <v>37.957722943722942</v>
      </c>
      <c r="Q11" s="4">
        <v>38.924337662337656</v>
      </c>
      <c r="R11" s="4">
        <v>33.270782106782107</v>
      </c>
      <c r="S11" s="4">
        <v>-5.6528427128427126</v>
      </c>
    </row>
    <row r="12" spans="2:20" x14ac:dyDescent="0.3">
      <c r="B12">
        <v>2015</v>
      </c>
      <c r="C12">
        <v>1967</v>
      </c>
      <c r="D12" t="s">
        <v>42</v>
      </c>
      <c r="E12">
        <v>6</v>
      </c>
      <c r="F12">
        <v>10</v>
      </c>
      <c r="G12">
        <v>0.60000000000000009</v>
      </c>
      <c r="H12">
        <v>38.924337662337656</v>
      </c>
      <c r="I12">
        <v>1.2063492063492063</v>
      </c>
      <c r="J12">
        <v>95</v>
      </c>
      <c r="K12">
        <v>105</v>
      </c>
      <c r="L12">
        <v>10.5</v>
      </c>
      <c r="M12">
        <v>115.5</v>
      </c>
      <c r="N12">
        <f>Table3[[#This Row],[Week]]</f>
        <v>0</v>
      </c>
      <c r="O12" s="4">
        <v>6</v>
      </c>
      <c r="P12" s="4">
        <v>38.357722943722941</v>
      </c>
      <c r="Q12" s="4">
        <v>38.924337662337656</v>
      </c>
      <c r="R12" s="4">
        <v>33.270782106782107</v>
      </c>
      <c r="S12" s="4">
        <v>-1.052842712842704</v>
      </c>
    </row>
    <row r="13" spans="2:20" x14ac:dyDescent="0.3">
      <c r="B13">
        <v>2016</v>
      </c>
      <c r="C13">
        <v>1975</v>
      </c>
      <c r="D13" t="s">
        <v>26</v>
      </c>
      <c r="E13">
        <v>10</v>
      </c>
      <c r="F13">
        <v>13</v>
      </c>
      <c r="G13">
        <v>1</v>
      </c>
      <c r="H13">
        <v>38.924337662337656</v>
      </c>
      <c r="I13">
        <v>1.2063492063492063</v>
      </c>
      <c r="J13">
        <v>95</v>
      </c>
      <c r="K13">
        <v>108</v>
      </c>
      <c r="L13">
        <v>10.8</v>
      </c>
      <c r="M13">
        <v>118.8</v>
      </c>
      <c r="N13">
        <f>Table3[[#This Row],[Week]]</f>
        <v>0</v>
      </c>
      <c r="O13" s="4">
        <v>10</v>
      </c>
      <c r="P13" s="4">
        <v>38.257722943722939</v>
      </c>
      <c r="Q13" s="4">
        <v>38.924337662337656</v>
      </c>
      <c r="R13" s="4">
        <v>33.270782106782107</v>
      </c>
      <c r="S13" s="4">
        <v>-1.6528427128426983</v>
      </c>
    </row>
    <row r="14" spans="2:20" x14ac:dyDescent="0.3">
      <c r="B14">
        <v>2017</v>
      </c>
      <c r="C14">
        <v>1987</v>
      </c>
      <c r="D14" t="s">
        <v>43</v>
      </c>
      <c r="E14">
        <v>0</v>
      </c>
      <c r="F14">
        <v>0</v>
      </c>
      <c r="G14">
        <v>0</v>
      </c>
      <c r="H14">
        <v>48.655422077922076</v>
      </c>
      <c r="I14">
        <v>1.5079365079365079</v>
      </c>
      <c r="J14">
        <v>118.75</v>
      </c>
      <c r="K14">
        <v>118.75</v>
      </c>
      <c r="L14">
        <v>11.875</v>
      </c>
      <c r="M14">
        <v>130.63</v>
      </c>
      <c r="N14">
        <f>Table3[[#This Row],[Week]]</f>
        <v>0</v>
      </c>
      <c r="O14" s="4">
        <v>0</v>
      </c>
      <c r="P14" s="4">
        <v>47.447153679653674</v>
      </c>
      <c r="Q14" s="4">
        <v>48.655422077922076</v>
      </c>
      <c r="R14" s="4">
        <v>41.58847763347763</v>
      </c>
      <c r="S14" s="4">
        <v>-7.0610533910533775</v>
      </c>
    </row>
    <row r="15" spans="2:20" x14ac:dyDescent="0.3">
      <c r="B15">
        <v>2018</v>
      </c>
      <c r="C15">
        <v>2019</v>
      </c>
      <c r="D15" t="s">
        <v>44</v>
      </c>
      <c r="E15">
        <v>31.86</v>
      </c>
      <c r="F15">
        <v>47.6</v>
      </c>
      <c r="G15">
        <v>3.1859999999999999</v>
      </c>
      <c r="H15">
        <v>58.386506493506488</v>
      </c>
      <c r="I15">
        <v>1.8095238095238095</v>
      </c>
      <c r="J15">
        <v>142.5</v>
      </c>
      <c r="K15">
        <v>190.1</v>
      </c>
      <c r="L15">
        <v>19.010000000000002</v>
      </c>
      <c r="M15">
        <v>209.11</v>
      </c>
      <c r="N15">
        <f>Table3[[#This Row],[Week]]</f>
        <v>0</v>
      </c>
      <c r="O15" s="4">
        <v>31.86</v>
      </c>
      <c r="P15" s="4">
        <v>58.510584415584418</v>
      </c>
      <c r="Q15" s="4">
        <v>58.386506493506488</v>
      </c>
      <c r="R15" s="4">
        <v>49.906173160173161</v>
      </c>
      <c r="S15" s="4">
        <v>10.446735930735969</v>
      </c>
    </row>
    <row r="16" spans="2:20" x14ac:dyDescent="0.3">
      <c r="B16" s="5">
        <v>2024</v>
      </c>
      <c r="C16">
        <v>2001</v>
      </c>
      <c r="D16" t="s">
        <v>39</v>
      </c>
      <c r="E16">
        <v>224</v>
      </c>
      <c r="F16">
        <v>480</v>
      </c>
      <c r="G16">
        <v>22.400000000000002</v>
      </c>
      <c r="H16">
        <v>0</v>
      </c>
      <c r="I16">
        <v>0</v>
      </c>
      <c r="J16">
        <v>0</v>
      </c>
      <c r="K16">
        <v>480</v>
      </c>
      <c r="L16">
        <v>48</v>
      </c>
      <c r="M16" s="5">
        <v>528</v>
      </c>
      <c r="N16" s="5">
        <f>Table3[[#This Row],[Week]]</f>
        <v>24</v>
      </c>
      <c r="O16" s="4">
        <v>224</v>
      </c>
      <c r="P16" s="4">
        <v>25.599999999999998</v>
      </c>
      <c r="Q16" s="4">
        <v>0</v>
      </c>
      <c r="R16" s="4">
        <v>0</v>
      </c>
      <c r="S16" s="4">
        <v>278.39999999999998</v>
      </c>
      <c r="T16">
        <v>24</v>
      </c>
    </row>
    <row r="17" spans="14:14" x14ac:dyDescent="0.3">
      <c r="N17">
        <f>Table3[[#This Row],[Week]]</f>
        <v>0</v>
      </c>
    </row>
    <row r="18" spans="14:14" x14ac:dyDescent="0.3">
      <c r="N18">
        <f>Table3[[#This Row],[Week]]</f>
        <v>0</v>
      </c>
    </row>
    <row r="19" spans="14:14" x14ac:dyDescent="0.3">
      <c r="N19">
        <f>Table3[[#This Row],[Week]]</f>
        <v>0</v>
      </c>
    </row>
    <row r="20" spans="14:14" x14ac:dyDescent="0.3">
      <c r="N20">
        <f>Table3[[#This Row],[Week]]</f>
        <v>0</v>
      </c>
    </row>
    <row r="21" spans="14:14" x14ac:dyDescent="0.3">
      <c r="N21">
        <f>Table3[[#This Row],[Week]]</f>
        <v>0</v>
      </c>
    </row>
    <row r="22" spans="14:14" x14ac:dyDescent="0.3">
      <c r="N22">
        <f>Table3[[#This Row],[Week]]</f>
        <v>0</v>
      </c>
    </row>
    <row r="23" spans="14:14" x14ac:dyDescent="0.3">
      <c r="N23">
        <f>Table3[[#This Row],[Week]]</f>
        <v>0</v>
      </c>
    </row>
    <row r="24" spans="14:14" x14ac:dyDescent="0.3">
      <c r="N24">
        <f>Table3[[#This Row],[Week]]</f>
        <v>0</v>
      </c>
    </row>
    <row r="25" spans="14:14" x14ac:dyDescent="0.3">
      <c r="N25">
        <f>Table3[[#This Row],[Week]]</f>
        <v>0</v>
      </c>
    </row>
    <row r="26" spans="14:14" x14ac:dyDescent="0.3">
      <c r="N26">
        <f>Table3[[#This Row],[Week]]</f>
        <v>0</v>
      </c>
    </row>
    <row r="27" spans="14:14" x14ac:dyDescent="0.3">
      <c r="N27">
        <f>Table3[[#This Row],[Week]]</f>
        <v>0</v>
      </c>
    </row>
    <row r="28" spans="14:14" x14ac:dyDescent="0.3">
      <c r="N28">
        <f>Table3[[#This Row],[Week]]</f>
        <v>0</v>
      </c>
    </row>
    <row r="29" spans="14:14" x14ac:dyDescent="0.3">
      <c r="N29">
        <f>Table3[[#This Row],[Week]]</f>
        <v>0</v>
      </c>
    </row>
    <row r="30" spans="14:14" x14ac:dyDescent="0.3">
      <c r="N30">
        <f>Table3[[#This Row],[Week]]</f>
        <v>0</v>
      </c>
    </row>
    <row r="31" spans="14:14" x14ac:dyDescent="0.3">
      <c r="N31">
        <f>Table3[[#This Row],[Week]]</f>
        <v>0</v>
      </c>
    </row>
    <row r="32" spans="14:14" x14ac:dyDescent="0.3">
      <c r="N32">
        <f>Table3[[#This Row],[Week]]</f>
        <v>0</v>
      </c>
    </row>
    <row r="33" spans="14:14" x14ac:dyDescent="0.3">
      <c r="N33">
        <f>Table3[[#This Row],[Week]]</f>
        <v>0</v>
      </c>
    </row>
    <row r="34" spans="14:14" x14ac:dyDescent="0.3">
      <c r="N34">
        <f>Table3[[#This Row],[Week]]</f>
        <v>0</v>
      </c>
    </row>
    <row r="35" spans="14:14" x14ac:dyDescent="0.3">
      <c r="N35">
        <f>Table3[[#This Row],[Week]]</f>
        <v>0</v>
      </c>
    </row>
    <row r="36" spans="14:14" x14ac:dyDescent="0.3">
      <c r="N36">
        <f>Table3[[#This Row],[Week]]</f>
        <v>0</v>
      </c>
    </row>
    <row r="37" spans="14:14" x14ac:dyDescent="0.3">
      <c r="N37">
        <f>Table3[[#This Row],[Week]]</f>
        <v>0</v>
      </c>
    </row>
    <row r="38" spans="14:14" x14ac:dyDescent="0.3">
      <c r="N38">
        <f>Table3[[#This Row],[Week]]</f>
        <v>0</v>
      </c>
    </row>
    <row r="39" spans="14:14" x14ac:dyDescent="0.3">
      <c r="N39">
        <f>Table3[[#This Row],[Week]]</f>
        <v>0</v>
      </c>
    </row>
    <row r="40" spans="14:14" x14ac:dyDescent="0.3">
      <c r="N40">
        <f>Table3[[#This Row],[Week]]</f>
        <v>0</v>
      </c>
    </row>
    <row r="41" spans="14:14" x14ac:dyDescent="0.3">
      <c r="N41">
        <f>Table3[[#This Row],[Week]]</f>
        <v>0</v>
      </c>
    </row>
    <row r="42" spans="14:14" x14ac:dyDescent="0.3">
      <c r="N42">
        <f>Table3[[#This Row],[Week]]</f>
        <v>0</v>
      </c>
    </row>
    <row r="43" spans="14:14" x14ac:dyDescent="0.3">
      <c r="N43">
        <f>Table3[[#This Row],[Week]]</f>
        <v>0</v>
      </c>
    </row>
    <row r="44" spans="14:14" x14ac:dyDescent="0.3">
      <c r="N44">
        <f>Table3[[#This Row],[Week]]</f>
        <v>0</v>
      </c>
    </row>
    <row r="45" spans="14:14" x14ac:dyDescent="0.3">
      <c r="N45">
        <f>Table3[[#This Row],[Week]]</f>
        <v>0</v>
      </c>
    </row>
    <row r="46" spans="14:14" x14ac:dyDescent="0.3">
      <c r="N46">
        <f>Table3[[#This Row],[Week]]</f>
        <v>0</v>
      </c>
    </row>
    <row r="47" spans="14:14" x14ac:dyDescent="0.3">
      <c r="N47">
        <f>Table3[[#This Row],[Week]]</f>
        <v>0</v>
      </c>
    </row>
    <row r="48" spans="14:14" x14ac:dyDescent="0.3">
      <c r="N48">
        <f>Table3[[#This Row],[Week]]</f>
        <v>0</v>
      </c>
    </row>
    <row r="49" spans="14:14" x14ac:dyDescent="0.3">
      <c r="N49">
        <f>Table3[[#This Row],[Week]]</f>
        <v>0</v>
      </c>
    </row>
    <row r="50" spans="14:14" x14ac:dyDescent="0.3">
      <c r="N50">
        <f>Table3[[#This Row],[Week]]</f>
        <v>0</v>
      </c>
    </row>
    <row r="51" spans="14:14" x14ac:dyDescent="0.3">
      <c r="N51">
        <f>Table3[[#This Row],[Week]]</f>
        <v>0</v>
      </c>
    </row>
    <row r="52" spans="14:14" x14ac:dyDescent="0.3">
      <c r="N52">
        <f>Table3[[#This Row],[Week]]</f>
        <v>0</v>
      </c>
    </row>
    <row r="53" spans="14:14" x14ac:dyDescent="0.3">
      <c r="N53">
        <f>Table3[[#This Row],[Week]]</f>
        <v>0</v>
      </c>
    </row>
    <row r="54" spans="14:14" x14ac:dyDescent="0.3">
      <c r="N54">
        <f>Table3[[#This Row],[Week]]</f>
        <v>0</v>
      </c>
    </row>
    <row r="55" spans="14:14" x14ac:dyDescent="0.3">
      <c r="N55">
        <f>Table3[[#This Row],[Week]]</f>
        <v>0</v>
      </c>
    </row>
    <row r="56" spans="14:14" x14ac:dyDescent="0.3">
      <c r="N56">
        <f>Table3[[#This Row],[Week]]</f>
        <v>0</v>
      </c>
    </row>
    <row r="57" spans="14:14" x14ac:dyDescent="0.3">
      <c r="N57">
        <f>Table3[[#This Row],[Week]]</f>
        <v>0</v>
      </c>
    </row>
    <row r="58" spans="14:14" x14ac:dyDescent="0.3">
      <c r="N58">
        <f>Table3[[#This Row],[Week]]</f>
        <v>0</v>
      </c>
    </row>
    <row r="59" spans="14:14" x14ac:dyDescent="0.3">
      <c r="N59">
        <f>Table3[[#This Row],[Week]]</f>
        <v>0</v>
      </c>
    </row>
    <row r="60" spans="14:14" x14ac:dyDescent="0.3">
      <c r="N60">
        <f>Table3[[#This Row],[Week]]</f>
        <v>0</v>
      </c>
    </row>
    <row r="61" spans="14:14" x14ac:dyDescent="0.3">
      <c r="N61">
        <f>Table3[[#This Row],[Week]]</f>
        <v>0</v>
      </c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topLeftCell="E1" workbookViewId="0">
      <selection activeCell="N4" sqref="N4"/>
    </sheetView>
  </sheetViews>
  <sheetFormatPr defaultRowHeight="14.4" x14ac:dyDescent="0.3"/>
  <cols>
    <col min="1" max="1" width="3.5546875" customWidth="1"/>
    <col min="2" max="2" width="10.6640625" bestFit="1" customWidth="1"/>
    <col min="3" max="3" width="7.5546875" bestFit="1" customWidth="1"/>
    <col min="4" max="4" width="74.109375" bestFit="1" customWidth="1"/>
    <col min="5" max="5" width="8" bestFit="1" customWidth="1"/>
    <col min="6" max="6" width="9" bestFit="1" customWidth="1"/>
    <col min="7" max="7" width="8" bestFit="1" customWidth="1"/>
    <col min="8" max="9" width="12.6640625" bestFit="1" customWidth="1"/>
    <col min="10" max="10" width="7" bestFit="1" customWidth="1"/>
    <col min="11" max="12" width="9" bestFit="1" customWidth="1"/>
    <col min="13" max="13" width="11.88671875" bestFit="1" customWidth="1"/>
    <col min="14" max="14" width="11.88671875" customWidth="1"/>
    <col min="15" max="15" width="12.33203125" bestFit="1" customWidth="1"/>
    <col min="16" max="16" width="19.109375" bestFit="1" customWidth="1"/>
    <col min="17" max="18" width="12.6640625" bestFit="1" customWidth="1"/>
    <col min="19" max="19" width="11.33203125" bestFit="1" customWidth="1"/>
    <col min="20" max="20" width="10.5546875" bestFit="1" customWidth="1"/>
  </cols>
  <sheetData>
    <row r="1" spans="2:20" ht="15" thickBot="1" x14ac:dyDescent="0.35"/>
    <row r="2" spans="2:20" ht="14.4" customHeight="1" x14ac:dyDescent="0.3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SUBTOTAL(9,Table37[Suppliers])</f>
        <v>9032.510000000002</v>
      </c>
      <c r="P2" s="2">
        <f>SUBTOTAL(9,Table37[GST/PAYG/Super])</f>
        <v>14839.697896103904</v>
      </c>
      <c r="Q2" s="2">
        <f>SUBTOTAL(9,Table37[Overdraft])</f>
        <v>14034.272376623374</v>
      </c>
      <c r="R2" s="2">
        <f>SUBTOTAL(9,Table37[Overhead])</f>
        <v>11995.868043290044</v>
      </c>
      <c r="S2" s="2">
        <f>SUBTOTAL(9,Table37[Savings])</f>
        <v>10404.541683982685</v>
      </c>
      <c r="T2" s="2">
        <f>SUM(O2:S2)</f>
        <v>60306.890000000014</v>
      </c>
    </row>
    <row r="3" spans="2:20" ht="15" customHeight="1" thickBot="1" x14ac:dyDescent="0.3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3">
      <c r="B5" s="5">
        <v>2019</v>
      </c>
      <c r="C5">
        <v>1906</v>
      </c>
      <c r="D5" t="s">
        <v>30</v>
      </c>
      <c r="E5">
        <v>0</v>
      </c>
      <c r="F5">
        <v>235.05</v>
      </c>
      <c r="G5">
        <v>0</v>
      </c>
      <c r="H5">
        <v>681.17590909090904</v>
      </c>
      <c r="I5">
        <v>21.111111111111111</v>
      </c>
      <c r="J5">
        <v>1662.5</v>
      </c>
      <c r="K5">
        <v>1897.55</v>
      </c>
      <c r="L5">
        <v>189.755</v>
      </c>
      <c r="M5" s="5">
        <v>2087.31</v>
      </c>
      <c r="N5" s="5">
        <f>Table37[[#This Row],[Week]]</f>
        <v>23</v>
      </c>
      <c r="O5" s="4">
        <v>0</v>
      </c>
      <c r="P5" s="4">
        <v>687.7651515151515</v>
      </c>
      <c r="Q5" s="4">
        <v>681.17590909090904</v>
      </c>
      <c r="R5" s="4">
        <v>582.23868686868684</v>
      </c>
      <c r="S5" s="4">
        <v>136.13025252525267</v>
      </c>
      <c r="T5">
        <v>23</v>
      </c>
    </row>
    <row r="6" spans="2:20" x14ac:dyDescent="0.3">
      <c r="B6">
        <v>2020</v>
      </c>
      <c r="C6">
        <v>1984</v>
      </c>
      <c r="D6" t="s">
        <v>25</v>
      </c>
      <c r="E6">
        <v>417.38</v>
      </c>
      <c r="F6">
        <v>664.2</v>
      </c>
      <c r="G6">
        <v>41.738</v>
      </c>
      <c r="H6">
        <v>778.48675324675321</v>
      </c>
      <c r="I6">
        <v>24.126984126984127</v>
      </c>
      <c r="J6">
        <v>1900</v>
      </c>
      <c r="K6">
        <v>2564.1999999999998</v>
      </c>
      <c r="L6">
        <v>256.42</v>
      </c>
      <c r="M6">
        <v>2820.62</v>
      </c>
      <c r="N6">
        <f>Table37[[#This Row],[Week]]</f>
        <v>0</v>
      </c>
      <c r="O6" s="4">
        <v>417.38</v>
      </c>
      <c r="P6" s="4">
        <v>783.8364588744588</v>
      </c>
      <c r="Q6" s="4">
        <v>778.48675324675321</v>
      </c>
      <c r="R6" s="4">
        <v>665.41564213564209</v>
      </c>
      <c r="S6" s="4">
        <v>175.50114574314603</v>
      </c>
    </row>
    <row r="7" spans="2:20" x14ac:dyDescent="0.3">
      <c r="B7" s="5">
        <v>2021</v>
      </c>
      <c r="C7">
        <v>1991</v>
      </c>
      <c r="D7" t="s">
        <v>26</v>
      </c>
      <c r="E7">
        <v>989.08</v>
      </c>
      <c r="F7">
        <v>816.86</v>
      </c>
      <c r="G7">
        <v>98.908000000000015</v>
      </c>
      <c r="H7">
        <v>311.39470129870125</v>
      </c>
      <c r="I7">
        <v>9.6507936507936503</v>
      </c>
      <c r="J7">
        <v>760</v>
      </c>
      <c r="K7">
        <v>1576.86</v>
      </c>
      <c r="L7">
        <v>157.68600000000001</v>
      </c>
      <c r="M7" s="5">
        <v>1734.55</v>
      </c>
      <c r="N7" s="5">
        <f>Table37[[#This Row],[Week]]</f>
        <v>24</v>
      </c>
      <c r="O7" s="4">
        <v>989.08</v>
      </c>
      <c r="P7" s="4">
        <v>286.4397835497835</v>
      </c>
      <c r="Q7" s="4">
        <v>311.39470129870125</v>
      </c>
      <c r="R7" s="4">
        <v>266.16625685425686</v>
      </c>
      <c r="S7" s="4">
        <v>-118.53074170274181</v>
      </c>
      <c r="T7">
        <v>24</v>
      </c>
    </row>
    <row r="8" spans="2:20" x14ac:dyDescent="0.3">
      <c r="B8" s="5">
        <v>2022</v>
      </c>
      <c r="C8">
        <v>2036</v>
      </c>
      <c r="D8" t="s">
        <v>26</v>
      </c>
      <c r="E8">
        <v>358.96</v>
      </c>
      <c r="F8">
        <v>255.5</v>
      </c>
      <c r="G8">
        <v>35.896000000000001</v>
      </c>
      <c r="H8">
        <v>155.69735064935062</v>
      </c>
      <c r="I8">
        <v>4.8253968253968251</v>
      </c>
      <c r="J8">
        <v>380</v>
      </c>
      <c r="K8">
        <v>635.5</v>
      </c>
      <c r="L8" s="7">
        <v>63.550000000000004</v>
      </c>
      <c r="M8" s="5">
        <v>699.05</v>
      </c>
      <c r="N8" s="5">
        <f>Table37[[#This Row],[Week]]</f>
        <v>24</v>
      </c>
      <c r="O8" s="4">
        <v>358.96</v>
      </c>
      <c r="P8" s="4">
        <v>141.48489177489176</v>
      </c>
      <c r="Q8" s="4">
        <v>155.69735064935062</v>
      </c>
      <c r="R8" s="4">
        <v>133.08312842712843</v>
      </c>
      <c r="S8" s="4">
        <v>-90.175370851370872</v>
      </c>
      <c r="T8">
        <v>24</v>
      </c>
    </row>
    <row r="9" spans="2:20" x14ac:dyDescent="0.3">
      <c r="B9" s="5">
        <v>2023</v>
      </c>
      <c r="C9">
        <v>1994</v>
      </c>
      <c r="D9" t="s">
        <v>30</v>
      </c>
      <c r="E9">
        <v>376.75</v>
      </c>
      <c r="F9">
        <v>538.20000000000005</v>
      </c>
      <c r="G9">
        <v>37.675000000000004</v>
      </c>
      <c r="H9">
        <v>428.16771428571428</v>
      </c>
      <c r="I9">
        <v>13.269841269841271</v>
      </c>
      <c r="J9">
        <v>1045</v>
      </c>
      <c r="K9">
        <v>1583.2</v>
      </c>
      <c r="L9">
        <v>158.32000000000002</v>
      </c>
      <c r="M9" s="5">
        <v>1741.52</v>
      </c>
      <c r="N9" s="5">
        <f>Table37[[#This Row],[Week]]</f>
        <v>23</v>
      </c>
      <c r="O9" s="4">
        <v>376.75</v>
      </c>
      <c r="P9" s="4">
        <v>433.67995238095239</v>
      </c>
      <c r="Q9" s="4">
        <v>428.16771428571428</v>
      </c>
      <c r="R9" s="4">
        <v>365.97860317460317</v>
      </c>
      <c r="S9" s="4">
        <v>136.9437301587302</v>
      </c>
      <c r="T9">
        <v>23</v>
      </c>
    </row>
    <row r="10" spans="2:20" x14ac:dyDescent="0.3">
      <c r="B10">
        <v>2026</v>
      </c>
      <c r="C10">
        <v>1841</v>
      </c>
      <c r="D10" t="s">
        <v>39</v>
      </c>
      <c r="E10">
        <v>3059.63</v>
      </c>
      <c r="F10">
        <v>6760</v>
      </c>
      <c r="G10">
        <v>305.96300000000002</v>
      </c>
      <c r="H10">
        <v>1985.1412207792207</v>
      </c>
      <c r="I10">
        <v>61.523809523809526</v>
      </c>
      <c r="J10">
        <v>4845</v>
      </c>
      <c r="K10">
        <v>11605</v>
      </c>
      <c r="L10">
        <v>1160.5</v>
      </c>
      <c r="M10">
        <v>12765.5</v>
      </c>
      <c r="N10">
        <f>Table37[[#This Row],[Week]]</f>
        <v>0</v>
      </c>
      <c r="O10" s="4">
        <v>3059.63</v>
      </c>
      <c r="P10" s="4">
        <v>2305.8808701298703</v>
      </c>
      <c r="Q10" s="4">
        <v>1985.1412207792207</v>
      </c>
      <c r="R10" s="4">
        <v>1696.8098874458874</v>
      </c>
      <c r="S10" s="4">
        <v>3718.0380216450212</v>
      </c>
    </row>
    <row r="11" spans="2:20" x14ac:dyDescent="0.3">
      <c r="B11">
        <v>2029</v>
      </c>
      <c r="C11">
        <v>1840</v>
      </c>
      <c r="D11" t="s">
        <v>39</v>
      </c>
      <c r="E11">
        <v>422.64</v>
      </c>
      <c r="F11">
        <v>6509.98</v>
      </c>
      <c r="G11">
        <v>42.264000000000003</v>
      </c>
      <c r="H11">
        <v>2335.4602597402595</v>
      </c>
      <c r="I11">
        <v>72.38095238095238</v>
      </c>
      <c r="J11">
        <v>5700</v>
      </c>
      <c r="K11">
        <v>12209.98</v>
      </c>
      <c r="L11">
        <v>1220.998</v>
      </c>
      <c r="M11">
        <v>13430.98</v>
      </c>
      <c r="N11">
        <f>Table37[[#This Row],[Week]]</f>
        <v>0</v>
      </c>
      <c r="O11" s="4">
        <v>422.64</v>
      </c>
      <c r="P11" s="4">
        <v>2886.1973766233764</v>
      </c>
      <c r="Q11" s="4">
        <v>2335.4602597402595</v>
      </c>
      <c r="R11" s="4">
        <v>1996.2469264069264</v>
      </c>
      <c r="S11" s="4">
        <v>5790.4354372294383</v>
      </c>
    </row>
    <row r="12" spans="2:20" x14ac:dyDescent="0.3">
      <c r="B12">
        <v>2052</v>
      </c>
      <c r="C12">
        <v>2088</v>
      </c>
      <c r="D12" t="s">
        <v>45</v>
      </c>
      <c r="E12">
        <v>5.84</v>
      </c>
      <c r="F12">
        <v>7.6</v>
      </c>
      <c r="G12">
        <v>0.58399999999999996</v>
      </c>
      <c r="H12">
        <v>152.62437662337661</v>
      </c>
      <c r="I12">
        <v>4.7301587301587302</v>
      </c>
      <c r="J12">
        <v>372.5</v>
      </c>
      <c r="K12">
        <v>380.1</v>
      </c>
      <c r="L12">
        <v>38.010000000000005</v>
      </c>
      <c r="M12">
        <v>418.11</v>
      </c>
      <c r="N12">
        <f>Table37[[#This Row],[Week]]</f>
        <v>0</v>
      </c>
      <c r="O12" s="4">
        <v>5.84</v>
      </c>
      <c r="P12" s="4">
        <v>149.01022943722944</v>
      </c>
      <c r="Q12" s="4">
        <v>152.62437662337661</v>
      </c>
      <c r="R12" s="4">
        <v>130.45648773448772</v>
      </c>
      <c r="S12" s="4">
        <v>-19.821093795093759</v>
      </c>
    </row>
    <row r="13" spans="2:20" x14ac:dyDescent="0.3">
      <c r="B13">
        <v>2053</v>
      </c>
      <c r="C13">
        <v>2092</v>
      </c>
      <c r="D13" t="s">
        <v>39</v>
      </c>
      <c r="E13">
        <v>0</v>
      </c>
      <c r="F13">
        <v>75.599999999999994</v>
      </c>
      <c r="G13">
        <v>0</v>
      </c>
      <c r="H13">
        <v>155.69735064935062</v>
      </c>
      <c r="I13">
        <v>4.8253968253968251</v>
      </c>
      <c r="J13">
        <v>380</v>
      </c>
      <c r="K13">
        <v>455.6</v>
      </c>
      <c r="L13">
        <v>45.56</v>
      </c>
      <c r="M13">
        <v>501.16</v>
      </c>
      <c r="N13">
        <f>Table37[[#This Row],[Week]]</f>
        <v>0</v>
      </c>
      <c r="O13" s="4">
        <v>0</v>
      </c>
      <c r="P13" s="4">
        <v>159.39089177489177</v>
      </c>
      <c r="Q13" s="4">
        <v>155.69735064935062</v>
      </c>
      <c r="R13" s="4">
        <v>133.08312842712843</v>
      </c>
      <c r="S13" s="4">
        <v>52.988629148629229</v>
      </c>
    </row>
    <row r="14" spans="2:20" x14ac:dyDescent="0.3">
      <c r="B14" s="5">
        <v>2062</v>
      </c>
      <c r="C14">
        <v>1989</v>
      </c>
      <c r="D14" t="s">
        <v>46</v>
      </c>
      <c r="E14">
        <v>586.15</v>
      </c>
      <c r="F14">
        <v>948.09</v>
      </c>
      <c r="G14">
        <v>58.615000000000002</v>
      </c>
      <c r="H14">
        <v>324.71092207792208</v>
      </c>
      <c r="I14">
        <v>10.063492063492063</v>
      </c>
      <c r="J14">
        <v>792.5</v>
      </c>
      <c r="K14">
        <v>1740.59</v>
      </c>
      <c r="L14">
        <v>174.059</v>
      </c>
      <c r="M14" s="5">
        <v>1914.65</v>
      </c>
      <c r="N14" s="5">
        <f>Table37[[#This Row],[Week]]</f>
        <v>23</v>
      </c>
      <c r="O14" s="4">
        <v>586.15</v>
      </c>
      <c r="P14" s="4">
        <v>352.84132034632034</v>
      </c>
      <c r="Q14" s="4">
        <v>324.71092207792208</v>
      </c>
      <c r="R14" s="4">
        <v>277.54836652236651</v>
      </c>
      <c r="S14" s="4">
        <v>373.39939105339135</v>
      </c>
      <c r="T14">
        <v>23</v>
      </c>
    </row>
    <row r="15" spans="2:20" x14ac:dyDescent="0.3">
      <c r="B15" s="5">
        <v>2063</v>
      </c>
      <c r="C15">
        <v>2031</v>
      </c>
      <c r="D15" t="s">
        <v>26</v>
      </c>
      <c r="E15">
        <v>3</v>
      </c>
      <c r="F15">
        <v>3.9</v>
      </c>
      <c r="G15">
        <v>0.30000000000000004</v>
      </c>
      <c r="H15">
        <v>188.47574025974023</v>
      </c>
      <c r="I15">
        <v>5.8412698412698409</v>
      </c>
      <c r="J15">
        <v>460</v>
      </c>
      <c r="K15">
        <v>463.9</v>
      </c>
      <c r="L15">
        <v>46.39</v>
      </c>
      <c r="M15" s="5">
        <v>510.29</v>
      </c>
      <c r="N15" s="5">
        <f>Table37[[#This Row],[Week]]</f>
        <v>26</v>
      </c>
      <c r="O15" s="4">
        <v>3</v>
      </c>
      <c r="P15" s="4">
        <v>183.88529004329004</v>
      </c>
      <c r="Q15" s="4">
        <v>188.47574025974023</v>
      </c>
      <c r="R15" s="4">
        <v>161.10062914862914</v>
      </c>
      <c r="S15" s="4">
        <v>-26.171659451659423</v>
      </c>
      <c r="T15">
        <v>26</v>
      </c>
    </row>
    <row r="16" spans="2:20" x14ac:dyDescent="0.3">
      <c r="B16" s="5">
        <v>2064</v>
      </c>
      <c r="C16">
        <v>2033</v>
      </c>
      <c r="D16" t="s">
        <v>26</v>
      </c>
      <c r="E16">
        <v>9.85</v>
      </c>
      <c r="F16">
        <v>12.8</v>
      </c>
      <c r="G16">
        <v>0.98499999999999999</v>
      </c>
      <c r="H16">
        <v>211.01088311688309</v>
      </c>
      <c r="I16">
        <v>6.5396825396825395</v>
      </c>
      <c r="J16">
        <v>515</v>
      </c>
      <c r="K16">
        <v>527.79999999999995</v>
      </c>
      <c r="L16">
        <v>52.78</v>
      </c>
      <c r="M16" s="5">
        <v>580.58000000000004</v>
      </c>
      <c r="N16" s="5">
        <f>Table37[[#This Row],[Week]]</f>
        <v>26</v>
      </c>
      <c r="O16" s="4">
        <v>9.85</v>
      </c>
      <c r="P16" s="4">
        <v>206.06581385281382</v>
      </c>
      <c r="Q16" s="4">
        <v>211.01088311688309</v>
      </c>
      <c r="R16" s="4">
        <v>180.36266089466088</v>
      </c>
      <c r="S16" s="4">
        <v>-26.709357864357685</v>
      </c>
      <c r="T16">
        <v>26</v>
      </c>
    </row>
    <row r="17" spans="2:20" x14ac:dyDescent="0.3">
      <c r="B17">
        <v>2065</v>
      </c>
      <c r="C17">
        <v>1958</v>
      </c>
      <c r="D17" t="s">
        <v>47</v>
      </c>
      <c r="E17">
        <v>190.35</v>
      </c>
      <c r="F17">
        <v>266.58</v>
      </c>
      <c r="G17">
        <v>19.035</v>
      </c>
      <c r="H17">
        <v>347.24606493506496</v>
      </c>
      <c r="I17">
        <v>10.761904761904763</v>
      </c>
      <c r="J17">
        <v>847.5</v>
      </c>
      <c r="K17">
        <v>1114.08</v>
      </c>
      <c r="L17">
        <v>111.408</v>
      </c>
      <c r="M17">
        <v>1225.49</v>
      </c>
      <c r="N17">
        <f>Table37[[#This Row],[Week]]</f>
        <v>0</v>
      </c>
      <c r="O17" s="4">
        <v>190.35</v>
      </c>
      <c r="P17" s="4">
        <v>346.24584415584422</v>
      </c>
      <c r="Q17" s="4">
        <v>347.24606493506496</v>
      </c>
      <c r="R17" s="4">
        <v>296.81039826839827</v>
      </c>
      <c r="S17" s="4">
        <v>44.837692640692467</v>
      </c>
    </row>
    <row r="18" spans="2:20" x14ac:dyDescent="0.3">
      <c r="B18" s="5">
        <v>2066</v>
      </c>
      <c r="C18">
        <v>1972</v>
      </c>
      <c r="D18" t="s">
        <v>48</v>
      </c>
      <c r="E18">
        <v>112</v>
      </c>
      <c r="F18">
        <v>155.80000000000001</v>
      </c>
      <c r="G18">
        <v>11.200000000000001</v>
      </c>
      <c r="H18">
        <v>130.08923376623375</v>
      </c>
      <c r="I18">
        <v>4.0317460317460316</v>
      </c>
      <c r="J18">
        <v>317.5</v>
      </c>
      <c r="K18">
        <v>473.3</v>
      </c>
      <c r="L18">
        <v>47.330000000000005</v>
      </c>
      <c r="M18" s="5">
        <v>520.63</v>
      </c>
      <c r="N18" s="5">
        <f>Table37[[#This Row],[Week]]</f>
        <v>23</v>
      </c>
      <c r="O18" s="4">
        <v>112</v>
      </c>
      <c r="P18" s="4">
        <v>131.23870562770563</v>
      </c>
      <c r="Q18" s="4">
        <v>130.08923376623375</v>
      </c>
      <c r="R18" s="4">
        <v>111.19445598845599</v>
      </c>
      <c r="S18" s="4">
        <v>36.107604617604693</v>
      </c>
      <c r="T18">
        <v>23</v>
      </c>
    </row>
    <row r="19" spans="2:20" x14ac:dyDescent="0.3">
      <c r="B19" s="5">
        <v>2067</v>
      </c>
      <c r="C19">
        <v>1977</v>
      </c>
      <c r="D19" t="s">
        <v>49</v>
      </c>
      <c r="E19">
        <v>0</v>
      </c>
      <c r="F19">
        <v>0</v>
      </c>
      <c r="G19">
        <v>0</v>
      </c>
      <c r="H19">
        <v>92.189220779220776</v>
      </c>
      <c r="I19">
        <v>2.8571428571428572</v>
      </c>
      <c r="J19">
        <v>225</v>
      </c>
      <c r="K19">
        <v>225</v>
      </c>
      <c r="L19">
        <v>22.5</v>
      </c>
      <c r="M19" s="5">
        <v>247.5</v>
      </c>
      <c r="N19" s="5">
        <f>Table37[[#This Row],[Week]]</f>
        <v>23</v>
      </c>
      <c r="O19" s="4">
        <v>0</v>
      </c>
      <c r="P19" s="4">
        <v>89.899870129870138</v>
      </c>
      <c r="Q19" s="4">
        <v>92.189220779220776</v>
      </c>
      <c r="R19" s="4">
        <v>78.799220779220775</v>
      </c>
      <c r="S19" s="4">
        <v>-13.38831168831166</v>
      </c>
      <c r="T19">
        <v>23</v>
      </c>
    </row>
    <row r="20" spans="2:20" x14ac:dyDescent="0.3">
      <c r="B20">
        <v>2068</v>
      </c>
      <c r="C20">
        <v>2015</v>
      </c>
      <c r="D20" t="s">
        <v>38</v>
      </c>
      <c r="E20">
        <v>10</v>
      </c>
      <c r="F20">
        <v>30</v>
      </c>
      <c r="G20">
        <v>1</v>
      </c>
      <c r="H20">
        <v>172.08654545454544</v>
      </c>
      <c r="I20">
        <v>5.333333333333333</v>
      </c>
      <c r="J20">
        <v>420</v>
      </c>
      <c r="K20">
        <v>450</v>
      </c>
      <c r="L20">
        <v>45</v>
      </c>
      <c r="M20">
        <v>495</v>
      </c>
      <c r="N20">
        <f>Table37[[#This Row],[Week]]</f>
        <v>0</v>
      </c>
      <c r="O20" s="4">
        <v>10</v>
      </c>
      <c r="P20" s="4">
        <v>169.81309090909093</v>
      </c>
      <c r="Q20" s="4">
        <v>172.08654545454544</v>
      </c>
      <c r="R20" s="4">
        <v>147.09187878787878</v>
      </c>
      <c r="S20" s="4">
        <v>-3.9915151515151592</v>
      </c>
    </row>
    <row r="21" spans="2:20" x14ac:dyDescent="0.3">
      <c r="B21">
        <v>2069</v>
      </c>
      <c r="C21">
        <v>2039</v>
      </c>
      <c r="D21" t="s">
        <v>38</v>
      </c>
      <c r="E21">
        <v>33.99</v>
      </c>
      <c r="F21">
        <v>44.19</v>
      </c>
      <c r="G21">
        <v>3.3990000000000005</v>
      </c>
      <c r="H21">
        <v>172.08654545454544</v>
      </c>
      <c r="I21">
        <v>5.333333333333333</v>
      </c>
      <c r="J21">
        <v>420</v>
      </c>
      <c r="K21">
        <v>464.19</v>
      </c>
      <c r="L21">
        <v>46.419000000000004</v>
      </c>
      <c r="M21">
        <v>510.61</v>
      </c>
      <c r="N21">
        <f>Table37[[#This Row],[Week]]</f>
        <v>0</v>
      </c>
      <c r="O21" s="4">
        <v>33.99</v>
      </c>
      <c r="P21" s="4">
        <v>168.83309090909091</v>
      </c>
      <c r="Q21" s="4">
        <v>172.08654545454544</v>
      </c>
      <c r="R21" s="4">
        <v>147.09187878787878</v>
      </c>
      <c r="S21" s="4">
        <v>-11.391515151515136</v>
      </c>
    </row>
    <row r="22" spans="2:20" x14ac:dyDescent="0.3">
      <c r="B22" s="5">
        <v>2070</v>
      </c>
      <c r="C22">
        <v>2059</v>
      </c>
      <c r="D22" t="s">
        <v>40</v>
      </c>
      <c r="E22">
        <v>207.15</v>
      </c>
      <c r="F22">
        <v>269.31</v>
      </c>
      <c r="G22">
        <v>20.715000000000003</v>
      </c>
      <c r="H22">
        <v>152.62437662337661</v>
      </c>
      <c r="I22">
        <v>4.7301587301587302</v>
      </c>
      <c r="J22">
        <v>372.5</v>
      </c>
      <c r="K22">
        <v>641.80999999999995</v>
      </c>
      <c r="L22">
        <v>64.180999999999997</v>
      </c>
      <c r="M22" s="5">
        <v>705.99</v>
      </c>
      <c r="N22" s="5">
        <f>Table37[[#This Row],[Week]]</f>
        <v>23</v>
      </c>
      <c r="O22" s="4">
        <v>207.15</v>
      </c>
      <c r="P22" s="4">
        <v>155.05022943722943</v>
      </c>
      <c r="Q22" s="4">
        <v>152.62437662337661</v>
      </c>
      <c r="R22" s="4">
        <v>130.45648773448772</v>
      </c>
      <c r="S22" s="4">
        <v>60.70890620490627</v>
      </c>
      <c r="T22">
        <v>23</v>
      </c>
    </row>
    <row r="23" spans="2:20" x14ac:dyDescent="0.3">
      <c r="B23">
        <v>2071</v>
      </c>
      <c r="C23">
        <v>2066</v>
      </c>
      <c r="D23" t="s">
        <v>50</v>
      </c>
      <c r="E23">
        <v>70.849999999999994</v>
      </c>
      <c r="F23">
        <v>92.11</v>
      </c>
      <c r="G23">
        <v>7.085</v>
      </c>
      <c r="H23">
        <v>133.16220779220779</v>
      </c>
      <c r="I23">
        <v>4.1269841269841274</v>
      </c>
      <c r="J23">
        <v>325</v>
      </c>
      <c r="K23">
        <v>417.1</v>
      </c>
      <c r="L23">
        <v>41.710000000000008</v>
      </c>
      <c r="M23">
        <v>458.81</v>
      </c>
      <c r="N23">
        <f>Table37[[#This Row],[Week]]</f>
        <v>0</v>
      </c>
      <c r="O23" s="4">
        <v>70.849999999999994</v>
      </c>
      <c r="P23" s="4">
        <v>131.980367965368</v>
      </c>
      <c r="Q23" s="4">
        <v>133.16220779220779</v>
      </c>
      <c r="R23" s="4">
        <v>113.82109668109669</v>
      </c>
      <c r="S23" s="4">
        <v>8.9963275613275187</v>
      </c>
    </row>
    <row r="24" spans="2:20" x14ac:dyDescent="0.3">
      <c r="B24" s="5">
        <v>2072</v>
      </c>
      <c r="C24">
        <v>2068</v>
      </c>
      <c r="D24" t="s">
        <v>34</v>
      </c>
      <c r="E24">
        <v>91.21</v>
      </c>
      <c r="F24">
        <v>118.57</v>
      </c>
      <c r="G24">
        <v>9.1210000000000004</v>
      </c>
      <c r="H24">
        <v>94.237870129870117</v>
      </c>
      <c r="I24">
        <v>2.9206349206349205</v>
      </c>
      <c r="J24">
        <v>230</v>
      </c>
      <c r="K24">
        <v>348.57</v>
      </c>
      <c r="L24">
        <v>34.856999999999999</v>
      </c>
      <c r="M24" s="5">
        <v>383.43</v>
      </c>
      <c r="N24" s="5">
        <f>Table37[[#This Row],[Week]]</f>
        <v>26</v>
      </c>
      <c r="O24" s="4">
        <v>91.21</v>
      </c>
      <c r="P24" s="4">
        <v>94.633645021645023</v>
      </c>
      <c r="Q24" s="4">
        <v>94.237870129870117</v>
      </c>
      <c r="R24" s="4">
        <v>80.550314574314569</v>
      </c>
      <c r="S24" s="4">
        <v>22.798170274170332</v>
      </c>
      <c r="T24">
        <v>26</v>
      </c>
    </row>
    <row r="25" spans="2:20" x14ac:dyDescent="0.3">
      <c r="B25" s="5">
        <v>2073</v>
      </c>
      <c r="C25">
        <v>2104</v>
      </c>
      <c r="D25" t="s">
        <v>49</v>
      </c>
      <c r="E25">
        <v>0</v>
      </c>
      <c r="F25">
        <v>0</v>
      </c>
      <c r="G25">
        <v>0</v>
      </c>
      <c r="H25">
        <v>55.313532467532461</v>
      </c>
      <c r="I25">
        <v>1.7142857142857142</v>
      </c>
      <c r="J25">
        <v>135</v>
      </c>
      <c r="K25">
        <v>135</v>
      </c>
      <c r="L25">
        <v>13.5</v>
      </c>
      <c r="M25" s="5">
        <v>148.5</v>
      </c>
      <c r="N25" s="5">
        <f>Table37[[#This Row],[Week]]</f>
        <v>23</v>
      </c>
      <c r="O25" s="4">
        <v>0</v>
      </c>
      <c r="P25" s="4">
        <v>53.939922077922077</v>
      </c>
      <c r="Q25" s="4">
        <v>55.313532467532461</v>
      </c>
      <c r="R25" s="4">
        <v>47.279532467532462</v>
      </c>
      <c r="S25" s="4">
        <v>-8.0329870129870073</v>
      </c>
      <c r="T25">
        <v>23</v>
      </c>
    </row>
    <row r="26" spans="2:20" x14ac:dyDescent="0.3">
      <c r="B26" s="5">
        <v>2074</v>
      </c>
      <c r="C26">
        <v>2111</v>
      </c>
      <c r="D26" t="s">
        <v>40</v>
      </c>
      <c r="E26">
        <v>0</v>
      </c>
      <c r="F26">
        <v>0</v>
      </c>
      <c r="G26">
        <v>0</v>
      </c>
      <c r="H26">
        <v>230.47305194805196</v>
      </c>
      <c r="I26">
        <v>7.1428571428571432</v>
      </c>
      <c r="J26">
        <v>562.5</v>
      </c>
      <c r="K26">
        <v>562.5</v>
      </c>
      <c r="L26">
        <v>56.25</v>
      </c>
      <c r="M26" s="5">
        <v>618.75</v>
      </c>
      <c r="N26" s="5">
        <f>Table37[[#This Row],[Week]]</f>
        <v>23</v>
      </c>
      <c r="O26" s="4">
        <v>0</v>
      </c>
      <c r="P26" s="4">
        <v>224.74967532467531</v>
      </c>
      <c r="Q26" s="4">
        <v>230.47305194805196</v>
      </c>
      <c r="R26" s="4">
        <v>196.99805194805197</v>
      </c>
      <c r="S26" s="4">
        <v>-33.470779220779264</v>
      </c>
      <c r="T26">
        <v>23</v>
      </c>
    </row>
    <row r="27" spans="2:20" x14ac:dyDescent="0.3">
      <c r="B27">
        <v>2075</v>
      </c>
      <c r="C27">
        <v>2026</v>
      </c>
      <c r="D27" t="s">
        <v>51</v>
      </c>
      <c r="E27">
        <v>236.38</v>
      </c>
      <c r="F27">
        <v>266.95999999999998</v>
      </c>
      <c r="G27">
        <v>23.638000000000002</v>
      </c>
      <c r="H27">
        <v>0</v>
      </c>
      <c r="I27">
        <v>0</v>
      </c>
      <c r="J27">
        <v>0</v>
      </c>
      <c r="K27">
        <v>266.95999999999998</v>
      </c>
      <c r="L27">
        <v>26.695999999999998</v>
      </c>
      <c r="M27">
        <v>293.66000000000003</v>
      </c>
      <c r="N27">
        <f>Table37[[#This Row],[Week]]</f>
        <v>0</v>
      </c>
      <c r="O27" s="4">
        <v>236.38</v>
      </c>
      <c r="P27" s="4">
        <v>3.0579999999999963</v>
      </c>
      <c r="Q27" s="4">
        <v>0</v>
      </c>
      <c r="R27" s="4">
        <v>0</v>
      </c>
      <c r="S27" s="4">
        <v>54.222000000000037</v>
      </c>
    </row>
    <row r="28" spans="2:20" x14ac:dyDescent="0.3">
      <c r="B28" s="5">
        <v>2079</v>
      </c>
      <c r="C28">
        <v>1995</v>
      </c>
      <c r="D28" t="s">
        <v>52</v>
      </c>
      <c r="E28">
        <v>40.89</v>
      </c>
      <c r="F28">
        <v>63.64</v>
      </c>
      <c r="G28">
        <v>4.0890000000000004</v>
      </c>
      <c r="H28">
        <v>155.69735064935062</v>
      </c>
      <c r="I28">
        <v>4.8253968253968251</v>
      </c>
      <c r="J28">
        <v>380</v>
      </c>
      <c r="K28">
        <v>443.64</v>
      </c>
      <c r="L28">
        <v>44.364000000000004</v>
      </c>
      <c r="M28" s="5">
        <v>488</v>
      </c>
      <c r="N28" s="5">
        <f>Table37[[#This Row],[Week]]</f>
        <v>24</v>
      </c>
      <c r="O28" s="4">
        <v>40.89</v>
      </c>
      <c r="P28" s="4">
        <v>154.10589177489177</v>
      </c>
      <c r="Q28" s="4">
        <v>155.69735064935062</v>
      </c>
      <c r="R28" s="4">
        <v>133.08312842712843</v>
      </c>
      <c r="S28" s="4">
        <v>4.2236291486291861</v>
      </c>
      <c r="T28">
        <v>24</v>
      </c>
    </row>
    <row r="29" spans="2:20" x14ac:dyDescent="0.3">
      <c r="B29">
        <v>2081</v>
      </c>
      <c r="C29">
        <v>2023</v>
      </c>
      <c r="D29" t="s">
        <v>53</v>
      </c>
      <c r="E29">
        <v>103.7</v>
      </c>
      <c r="F29">
        <v>145.56</v>
      </c>
      <c r="G29">
        <v>10.370000000000001</v>
      </c>
      <c r="H29">
        <v>438.41096103896098</v>
      </c>
      <c r="I29">
        <v>13.587301587301587</v>
      </c>
      <c r="J29">
        <v>1070</v>
      </c>
      <c r="K29">
        <v>1215.56</v>
      </c>
      <c r="L29">
        <v>121.556</v>
      </c>
      <c r="M29">
        <v>1337.12</v>
      </c>
      <c r="N29">
        <f>Table37[[#This Row],[Week]]</f>
        <v>0</v>
      </c>
      <c r="O29" s="4">
        <v>103.7</v>
      </c>
      <c r="P29" s="4">
        <v>431.7098268398268</v>
      </c>
      <c r="Q29" s="4">
        <v>438.41096103896098</v>
      </c>
      <c r="R29" s="4">
        <v>374.73407215007211</v>
      </c>
      <c r="S29" s="4">
        <v>-11.43486002885993</v>
      </c>
    </row>
    <row r="30" spans="2:20" x14ac:dyDescent="0.3">
      <c r="B30" s="5">
        <v>2082</v>
      </c>
      <c r="C30">
        <v>2047</v>
      </c>
      <c r="D30" t="s">
        <v>34</v>
      </c>
      <c r="E30">
        <v>38.799999999999997</v>
      </c>
      <c r="F30">
        <v>10</v>
      </c>
      <c r="G30">
        <v>3.88</v>
      </c>
      <c r="H30">
        <v>94.237870129870117</v>
      </c>
      <c r="I30">
        <v>2.9206349206349205</v>
      </c>
      <c r="J30">
        <v>230</v>
      </c>
      <c r="K30">
        <v>240</v>
      </c>
      <c r="L30">
        <v>24</v>
      </c>
      <c r="M30" s="5">
        <v>264</v>
      </c>
      <c r="N30" s="5">
        <f>Table37[[#This Row],[Week]]</f>
        <v>26</v>
      </c>
      <c r="O30" s="4">
        <v>38.799999999999997</v>
      </c>
      <c r="P30" s="4">
        <v>89.017645021645023</v>
      </c>
      <c r="Q30" s="4">
        <v>94.237870129870117</v>
      </c>
      <c r="R30" s="4">
        <v>80.550314574314569</v>
      </c>
      <c r="S30" s="4">
        <v>-38.605829725829722</v>
      </c>
      <c r="T30">
        <v>26</v>
      </c>
    </row>
    <row r="31" spans="2:20" x14ac:dyDescent="0.3">
      <c r="B31">
        <v>2083</v>
      </c>
      <c r="C31">
        <v>2119</v>
      </c>
      <c r="D31" t="s">
        <v>34</v>
      </c>
      <c r="E31">
        <v>0</v>
      </c>
      <c r="F31">
        <v>0</v>
      </c>
      <c r="G31">
        <v>0</v>
      </c>
      <c r="H31">
        <v>94.237870129870117</v>
      </c>
      <c r="I31">
        <v>2.9206349206349205</v>
      </c>
      <c r="J31">
        <v>230</v>
      </c>
      <c r="K31">
        <v>230</v>
      </c>
      <c r="L31">
        <v>23</v>
      </c>
      <c r="M31">
        <v>253</v>
      </c>
      <c r="N31">
        <f>Table37[[#This Row],[Week]]</f>
        <v>0</v>
      </c>
      <c r="O31" s="4">
        <v>0</v>
      </c>
      <c r="P31" s="4">
        <v>91.897645021645019</v>
      </c>
      <c r="Q31" s="4">
        <v>94.237870129870117</v>
      </c>
      <c r="R31" s="4">
        <v>80.550314574314569</v>
      </c>
      <c r="S31" s="4">
        <v>-13.685829725829706</v>
      </c>
    </row>
    <row r="32" spans="2:20" x14ac:dyDescent="0.3">
      <c r="B32">
        <v>2084</v>
      </c>
      <c r="C32">
        <v>2106</v>
      </c>
      <c r="D32" t="s">
        <v>42</v>
      </c>
      <c r="E32">
        <v>0</v>
      </c>
      <c r="F32">
        <v>10</v>
      </c>
      <c r="G32">
        <v>0</v>
      </c>
      <c r="H32">
        <v>94.237870129870117</v>
      </c>
      <c r="I32">
        <v>2.9206349206349205</v>
      </c>
      <c r="J32">
        <v>230</v>
      </c>
      <c r="K32">
        <v>240</v>
      </c>
      <c r="L32">
        <v>24</v>
      </c>
      <c r="M32">
        <v>264</v>
      </c>
      <c r="N32">
        <f>Table37[[#This Row],[Week]]</f>
        <v>0</v>
      </c>
      <c r="O32" s="4">
        <v>0</v>
      </c>
      <c r="P32" s="4">
        <v>92.897645021645019</v>
      </c>
      <c r="Q32" s="4">
        <v>94.237870129870117</v>
      </c>
      <c r="R32" s="4">
        <v>80.550314574314569</v>
      </c>
      <c r="S32" s="4">
        <v>-3.6858297258297057</v>
      </c>
    </row>
    <row r="33" spans="2:19" x14ac:dyDescent="0.3">
      <c r="B33">
        <v>2094</v>
      </c>
      <c r="C33">
        <v>2103</v>
      </c>
      <c r="D33" t="s">
        <v>54</v>
      </c>
      <c r="E33">
        <v>849.95</v>
      </c>
      <c r="F33">
        <v>929.57</v>
      </c>
      <c r="G33">
        <v>84.995000000000005</v>
      </c>
      <c r="H33">
        <v>1187.1922987012986</v>
      </c>
      <c r="I33">
        <v>36.793650793650791</v>
      </c>
      <c r="J33">
        <v>2897.5</v>
      </c>
      <c r="K33">
        <v>3827.07</v>
      </c>
      <c r="L33">
        <v>382.70700000000005</v>
      </c>
      <c r="M33">
        <v>4209.78</v>
      </c>
      <c r="N33">
        <f>Table37[[#This Row],[Week]]</f>
        <v>0</v>
      </c>
      <c r="O33" s="4">
        <v>849.95</v>
      </c>
      <c r="P33" s="4">
        <v>1165.6725497835498</v>
      </c>
      <c r="Q33" s="4">
        <v>1187.1922987012986</v>
      </c>
      <c r="R33" s="4">
        <v>1014.7588542568542</v>
      </c>
      <c r="S33" s="4">
        <v>-7.793702741702873</v>
      </c>
    </row>
    <row r="34" spans="2:19" x14ac:dyDescent="0.3">
      <c r="B34">
        <v>2099</v>
      </c>
      <c r="C34">
        <v>2022</v>
      </c>
      <c r="D34" t="s">
        <v>30</v>
      </c>
      <c r="E34">
        <v>351.52</v>
      </c>
      <c r="F34">
        <v>499.75</v>
      </c>
      <c r="G34">
        <v>35.152000000000001</v>
      </c>
      <c r="H34">
        <v>1518.0491688311688</v>
      </c>
      <c r="I34">
        <v>47.047619047619051</v>
      </c>
      <c r="J34">
        <v>3705</v>
      </c>
      <c r="K34">
        <v>4204.75</v>
      </c>
      <c r="L34">
        <v>420.47500000000002</v>
      </c>
      <c r="M34">
        <v>4625.2299999999996</v>
      </c>
      <c r="N34">
        <f>Table37[[#This Row],[Week]]</f>
        <v>0</v>
      </c>
      <c r="O34" s="4">
        <v>351.52</v>
      </c>
      <c r="P34" s="4">
        <v>1495.1741948051949</v>
      </c>
      <c r="Q34" s="4">
        <v>1518.0491688311688</v>
      </c>
      <c r="R34" s="4">
        <v>1297.5605021645022</v>
      </c>
      <c r="S34" s="4">
        <v>-37.07386580086677</v>
      </c>
    </row>
    <row r="35" spans="2:19" x14ac:dyDescent="0.3">
      <c r="B35">
        <v>2100</v>
      </c>
      <c r="C35">
        <v>2110</v>
      </c>
      <c r="D35" t="s">
        <v>30</v>
      </c>
      <c r="E35">
        <v>183.99</v>
      </c>
      <c r="F35">
        <v>424.36</v>
      </c>
      <c r="G35">
        <v>18.399000000000001</v>
      </c>
      <c r="H35">
        <v>366.70823376623377</v>
      </c>
      <c r="I35">
        <v>11.365079365079366</v>
      </c>
      <c r="J35">
        <v>895</v>
      </c>
      <c r="K35">
        <v>1319.36</v>
      </c>
      <c r="L35">
        <v>131.93600000000001</v>
      </c>
      <c r="M35">
        <v>1451.3</v>
      </c>
      <c r="N35">
        <f>Table37[[#This Row],[Week]]</f>
        <v>0</v>
      </c>
      <c r="O35" s="4">
        <v>183.99</v>
      </c>
      <c r="P35" s="4">
        <v>381.63870562770563</v>
      </c>
      <c r="Q35" s="4">
        <v>366.70823376623377</v>
      </c>
      <c r="R35" s="4">
        <v>313.44578932178933</v>
      </c>
      <c r="S35" s="4">
        <v>205.51727128427115</v>
      </c>
    </row>
    <row r="36" spans="2:19" x14ac:dyDescent="0.3">
      <c r="B36">
        <v>2106</v>
      </c>
      <c r="C36">
        <v>2125</v>
      </c>
      <c r="D36" t="s">
        <v>51</v>
      </c>
      <c r="E36">
        <v>53.03</v>
      </c>
      <c r="F36">
        <v>73.33</v>
      </c>
      <c r="G36">
        <v>5.3030000000000008</v>
      </c>
      <c r="H36">
        <v>214.08385714285714</v>
      </c>
      <c r="I36">
        <v>6.6349206349206353</v>
      </c>
      <c r="J36">
        <v>522.5</v>
      </c>
      <c r="K36">
        <v>595.83000000000004</v>
      </c>
      <c r="L36">
        <v>59.583000000000006</v>
      </c>
      <c r="M36">
        <v>655.41</v>
      </c>
      <c r="N36">
        <f>Table37[[#This Row],[Week]]</f>
        <v>0</v>
      </c>
      <c r="O36" s="4">
        <v>53.03</v>
      </c>
      <c r="P36" s="4">
        <v>210.7974761904762</v>
      </c>
      <c r="Q36" s="4">
        <v>214.08385714285714</v>
      </c>
      <c r="R36" s="4">
        <v>182.98930158730158</v>
      </c>
      <c r="S36" s="4">
        <v>-5.4906349206349887</v>
      </c>
    </row>
    <row r="37" spans="2:19" x14ac:dyDescent="0.3">
      <c r="B37">
        <v>2111</v>
      </c>
      <c r="C37">
        <v>1833</v>
      </c>
      <c r="D37" t="s">
        <v>55</v>
      </c>
      <c r="E37">
        <v>55.41</v>
      </c>
      <c r="F37">
        <v>0</v>
      </c>
      <c r="G37">
        <v>5.5410000000000004</v>
      </c>
      <c r="H37">
        <v>97.310844155844151</v>
      </c>
      <c r="I37">
        <v>3.0158730158730158</v>
      </c>
      <c r="J37">
        <v>237.5</v>
      </c>
      <c r="K37">
        <v>237.5</v>
      </c>
      <c r="L37">
        <v>23.75</v>
      </c>
      <c r="M37">
        <v>261.25</v>
      </c>
      <c r="N37">
        <f>Table37[[#This Row],[Week]]</f>
        <v>0</v>
      </c>
      <c r="O37" s="4">
        <v>55.41</v>
      </c>
      <c r="P37" s="4">
        <v>89.353307359307351</v>
      </c>
      <c r="Q37" s="4">
        <v>97.310844155844151</v>
      </c>
      <c r="R37" s="4">
        <v>83.176955266955261</v>
      </c>
      <c r="S37" s="4">
        <v>-64.001106782106774</v>
      </c>
    </row>
    <row r="38" spans="2:19" x14ac:dyDescent="0.3">
      <c r="B38">
        <v>2112</v>
      </c>
      <c r="C38">
        <v>1835</v>
      </c>
      <c r="D38" t="s">
        <v>55</v>
      </c>
      <c r="E38">
        <v>174.01</v>
      </c>
      <c r="F38">
        <v>344.42</v>
      </c>
      <c r="G38">
        <v>17.401</v>
      </c>
      <c r="H38">
        <v>486.55422077922071</v>
      </c>
      <c r="I38">
        <v>15.079365079365079</v>
      </c>
      <c r="J38">
        <v>1187.5</v>
      </c>
      <c r="K38">
        <v>1531.92</v>
      </c>
      <c r="L38">
        <v>153.19200000000001</v>
      </c>
      <c r="M38">
        <v>1685.11</v>
      </c>
      <c r="N38">
        <f>Table37[[#This Row],[Week]]</f>
        <v>0</v>
      </c>
      <c r="O38" s="4">
        <v>174.01</v>
      </c>
      <c r="P38" s="4">
        <v>491.51253679653678</v>
      </c>
      <c r="Q38" s="4">
        <v>486.55422077922071</v>
      </c>
      <c r="R38" s="4">
        <v>415.88477633477629</v>
      </c>
      <c r="S38" s="4">
        <v>117.14846608946618</v>
      </c>
    </row>
    <row r="39" spans="2:19" x14ac:dyDescent="0.3">
      <c r="N39">
        <f>Table37[[#This Row],[Week]]</f>
        <v>0</v>
      </c>
      <c r="O39" s="4"/>
      <c r="P39" s="4"/>
      <c r="Q39" s="4"/>
      <c r="R39" s="4"/>
      <c r="S39" s="4"/>
    </row>
    <row r="40" spans="2:19" x14ac:dyDescent="0.3">
      <c r="N40">
        <f>Table37[[#This Row],[Week]]</f>
        <v>0</v>
      </c>
      <c r="O40" s="4"/>
      <c r="P40" s="4"/>
      <c r="Q40" s="4"/>
      <c r="R40" s="4"/>
      <c r="S40" s="4"/>
    </row>
    <row r="41" spans="2:19" x14ac:dyDescent="0.3">
      <c r="N41">
        <f>Table37[[#This Row],[Week]]</f>
        <v>0</v>
      </c>
      <c r="O41" s="4"/>
      <c r="P41" s="4"/>
      <c r="Q41" s="4"/>
      <c r="R41" s="4"/>
      <c r="S41" s="4"/>
    </row>
    <row r="42" spans="2:19" x14ac:dyDescent="0.3">
      <c r="N42">
        <f>Table37[[#This Row],[Week]]</f>
        <v>0</v>
      </c>
      <c r="O42" s="4"/>
      <c r="P42" s="4"/>
      <c r="Q42" s="4"/>
      <c r="R42" s="4"/>
      <c r="S42" s="4"/>
    </row>
    <row r="43" spans="2:19" x14ac:dyDescent="0.3">
      <c r="N43">
        <f>Table37[[#This Row],[Week]]</f>
        <v>0</v>
      </c>
      <c r="O43" s="4"/>
      <c r="P43" s="4"/>
      <c r="Q43" s="4"/>
      <c r="R43" s="4"/>
      <c r="S43" s="4"/>
    </row>
    <row r="44" spans="2:19" x14ac:dyDescent="0.3">
      <c r="N44">
        <f>Table37[[#This Row],[Week]]</f>
        <v>0</v>
      </c>
      <c r="O44" s="4"/>
      <c r="P44" s="4"/>
      <c r="Q44" s="4"/>
      <c r="R44" s="4"/>
      <c r="S44" s="4"/>
    </row>
    <row r="45" spans="2:19" x14ac:dyDescent="0.3">
      <c r="N45">
        <f>Table37[[#This Row],[Week]]</f>
        <v>0</v>
      </c>
      <c r="O45" s="4"/>
      <c r="P45" s="4"/>
      <c r="Q45" s="4"/>
      <c r="R45" s="4"/>
      <c r="S45" s="4"/>
    </row>
    <row r="46" spans="2:19" x14ac:dyDescent="0.3">
      <c r="N46">
        <f>Table37[[#This Row],[Week]]</f>
        <v>0</v>
      </c>
      <c r="O46" s="4"/>
      <c r="P46" s="4"/>
      <c r="Q46" s="4"/>
      <c r="R46" s="4"/>
      <c r="S46" s="4"/>
    </row>
    <row r="47" spans="2:19" x14ac:dyDescent="0.3">
      <c r="N47">
        <f>Table37[[#This Row],[Week]]</f>
        <v>0</v>
      </c>
      <c r="O47" s="4"/>
      <c r="P47" s="4"/>
      <c r="Q47" s="4"/>
      <c r="R47" s="4"/>
      <c r="S47" s="4"/>
    </row>
    <row r="48" spans="2:19" x14ac:dyDescent="0.3">
      <c r="N48">
        <f>Table37[[#This Row],[Week]]</f>
        <v>0</v>
      </c>
      <c r="O48" s="4"/>
      <c r="P48" s="4"/>
      <c r="Q48" s="4"/>
      <c r="R48" s="4"/>
      <c r="S48" s="4"/>
    </row>
    <row r="49" spans="14:19" x14ac:dyDescent="0.3">
      <c r="N49">
        <f>Table37[[#This Row],[Week]]</f>
        <v>0</v>
      </c>
      <c r="O49" s="4"/>
      <c r="P49" s="4"/>
      <c r="Q49" s="4"/>
      <c r="R49" s="4"/>
      <c r="S49" s="4"/>
    </row>
    <row r="50" spans="14:19" x14ac:dyDescent="0.3">
      <c r="N50">
        <f>Table37[[#This Row],[Week]]</f>
        <v>0</v>
      </c>
      <c r="O50" s="4"/>
      <c r="P50" s="4"/>
      <c r="Q50" s="4"/>
      <c r="R50" s="4"/>
      <c r="S50" s="4"/>
    </row>
    <row r="51" spans="14:19" x14ac:dyDescent="0.3">
      <c r="N51">
        <f>Table37[[#This Row],[Week]]</f>
        <v>0</v>
      </c>
      <c r="O51" s="4"/>
      <c r="P51" s="4"/>
      <c r="Q51" s="4"/>
      <c r="R51" s="4"/>
      <c r="S51" s="4"/>
    </row>
    <row r="52" spans="14:19" x14ac:dyDescent="0.3">
      <c r="N52">
        <f>Table37[[#This Row],[Week]]</f>
        <v>0</v>
      </c>
      <c r="O52" s="4"/>
      <c r="P52" s="4"/>
      <c r="Q52" s="4"/>
      <c r="R52" s="4"/>
      <c r="S52" s="4"/>
    </row>
    <row r="53" spans="14:19" x14ac:dyDescent="0.3">
      <c r="N53">
        <f>Table37[[#This Row],[Week]]</f>
        <v>0</v>
      </c>
      <c r="O53" s="4"/>
      <c r="P53" s="4"/>
      <c r="Q53" s="4"/>
      <c r="R53" s="4"/>
      <c r="S53" s="4"/>
    </row>
    <row r="54" spans="14:19" x14ac:dyDescent="0.3">
      <c r="N54">
        <f>Table37[[#This Row],[Week]]</f>
        <v>0</v>
      </c>
      <c r="O54" s="4"/>
      <c r="P54" s="4"/>
      <c r="Q54" s="4"/>
      <c r="R54" s="4"/>
      <c r="S54" s="4"/>
    </row>
    <row r="55" spans="14:19" x14ac:dyDescent="0.3">
      <c r="N55">
        <f>Table37[[#This Row],[Week]]</f>
        <v>0</v>
      </c>
      <c r="O55" s="4"/>
      <c r="P55" s="4"/>
      <c r="Q55" s="4"/>
      <c r="R55" s="4"/>
      <c r="S55" s="4"/>
    </row>
    <row r="56" spans="14:19" x14ac:dyDescent="0.3">
      <c r="N56">
        <f>Table37[[#This Row],[Week]]</f>
        <v>0</v>
      </c>
      <c r="O56" s="4"/>
      <c r="P56" s="4"/>
      <c r="Q56" s="4"/>
      <c r="R56" s="4"/>
      <c r="S56" s="4"/>
    </row>
    <row r="57" spans="14:19" x14ac:dyDescent="0.3">
      <c r="N57">
        <f>Table37[[#This Row],[Week]]</f>
        <v>0</v>
      </c>
      <c r="O57" s="4"/>
      <c r="P57" s="4"/>
      <c r="Q57" s="4"/>
      <c r="R57" s="4"/>
      <c r="S57" s="4"/>
    </row>
    <row r="58" spans="14:19" x14ac:dyDescent="0.3">
      <c r="N58">
        <f>Table37[[#This Row],[Week]]</f>
        <v>0</v>
      </c>
      <c r="O58" s="4"/>
      <c r="P58" s="4"/>
      <c r="Q58" s="4"/>
      <c r="R58" s="4"/>
      <c r="S58" s="4"/>
    </row>
    <row r="59" spans="14:19" x14ac:dyDescent="0.3">
      <c r="N59">
        <f>Table37[[#This Row],[Week]]</f>
        <v>0</v>
      </c>
      <c r="O59" s="4"/>
      <c r="P59" s="4"/>
      <c r="Q59" s="4"/>
      <c r="R59" s="4"/>
      <c r="S59" s="4"/>
    </row>
    <row r="60" spans="14:19" x14ac:dyDescent="0.3">
      <c r="N60">
        <f>Table37[[#This Row],[Week]]</f>
        <v>0</v>
      </c>
      <c r="O60" s="4"/>
      <c r="P60" s="4"/>
      <c r="Q60" s="4"/>
      <c r="R60" s="4"/>
      <c r="S60" s="4"/>
    </row>
    <row r="61" spans="14:19" x14ac:dyDescent="0.3">
      <c r="N61">
        <f>Table37[[#This Row],[Week]]</f>
        <v>0</v>
      </c>
      <c r="O61" s="4"/>
      <c r="P61" s="4"/>
      <c r="Q61" s="4"/>
      <c r="R61" s="4"/>
      <c r="S61" s="4"/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topLeftCell="C1" workbookViewId="0">
      <selection activeCell="N4" sqref="N4"/>
    </sheetView>
  </sheetViews>
  <sheetFormatPr defaultColWidth="8.6640625" defaultRowHeight="14.4" x14ac:dyDescent="0.3"/>
  <cols>
    <col min="1" max="1" width="3.88671875" customWidth="1"/>
    <col min="2" max="2" width="10.6640625" bestFit="1" customWidth="1"/>
    <col min="3" max="3" width="7.5546875" bestFit="1" customWidth="1"/>
    <col min="4" max="4" width="74.109375" bestFit="1" customWidth="1"/>
    <col min="5" max="5" width="8" bestFit="1" customWidth="1"/>
    <col min="6" max="6" width="9" bestFit="1" customWidth="1"/>
    <col min="7" max="7" width="8" bestFit="1" customWidth="1"/>
    <col min="8" max="9" width="12.6640625" bestFit="1" customWidth="1"/>
    <col min="10" max="10" width="7" bestFit="1" customWidth="1"/>
    <col min="11" max="12" width="9" bestFit="1" customWidth="1"/>
    <col min="13" max="13" width="11.88671875" bestFit="1" customWidth="1"/>
    <col min="14" max="14" width="11.88671875" customWidth="1"/>
    <col min="15" max="15" width="12.33203125" bestFit="1" customWidth="1"/>
    <col min="16" max="16" width="19.109375" bestFit="1" customWidth="1"/>
    <col min="17" max="18" width="12.6640625" bestFit="1" customWidth="1"/>
    <col min="19" max="19" width="10.88671875" bestFit="1" customWidth="1"/>
    <col min="20" max="20" width="8" bestFit="1" customWidth="1"/>
  </cols>
  <sheetData>
    <row r="1" spans="2:20" ht="15" thickBot="1" x14ac:dyDescent="0.35"/>
    <row r="2" spans="2:20" x14ac:dyDescent="0.3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SUBTOTAL(9,Table38[Suppliers])</f>
        <v>0</v>
      </c>
      <c r="P2" s="2">
        <f>SUBTOTAL(9,Table38[GST/PAYG/Super])</f>
        <v>0</v>
      </c>
      <c r="Q2" s="2">
        <f>SUBTOTAL(9,Table38[Overdraft])</f>
        <v>0</v>
      </c>
      <c r="R2" s="2">
        <f>SUBTOTAL(9,Table38[Overhead])</f>
        <v>0</v>
      </c>
      <c r="S2" s="2">
        <f>SUBTOTAL(9,Table38[Savings])</f>
        <v>0</v>
      </c>
      <c r="T2" s="3"/>
    </row>
    <row r="3" spans="2:20" ht="14.4" customHeight="1" thickBot="1" x14ac:dyDescent="0.3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ht="15" customHeight="1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3">
      <c r="N5">
        <f>Table38[[#This Row],[Week]]</f>
        <v>0</v>
      </c>
      <c r="O5" s="4"/>
      <c r="P5" s="4"/>
      <c r="Q5" s="4"/>
      <c r="R5" s="4"/>
      <c r="S5" s="4"/>
    </row>
    <row r="6" spans="2:20" x14ac:dyDescent="0.3">
      <c r="N6">
        <f>Table38[[#This Row],[Week]]</f>
        <v>0</v>
      </c>
      <c r="O6" s="4"/>
      <c r="P6" s="4"/>
      <c r="Q6" s="4"/>
      <c r="R6" s="4"/>
      <c r="S6" s="4"/>
    </row>
    <row r="7" spans="2:20" x14ac:dyDescent="0.3">
      <c r="N7">
        <f>Table38[[#This Row],[Week]]</f>
        <v>0</v>
      </c>
      <c r="O7" s="4"/>
      <c r="P7" s="4"/>
      <c r="Q7" s="4"/>
      <c r="R7" s="4"/>
      <c r="S7" s="4"/>
    </row>
    <row r="8" spans="2:20" x14ac:dyDescent="0.3">
      <c r="N8">
        <f>Table38[[#This Row],[Week]]</f>
        <v>0</v>
      </c>
      <c r="O8" s="4"/>
      <c r="P8" s="4"/>
      <c r="Q8" s="4"/>
      <c r="R8" s="4"/>
      <c r="S8" s="4"/>
    </row>
    <row r="9" spans="2:20" x14ac:dyDescent="0.3">
      <c r="N9">
        <f>Table38[[#This Row],[Week]]</f>
        <v>0</v>
      </c>
      <c r="O9" s="4"/>
      <c r="P9" s="4"/>
      <c r="Q9" s="4"/>
      <c r="R9" s="4"/>
      <c r="S9" s="4"/>
    </row>
    <row r="10" spans="2:20" x14ac:dyDescent="0.3">
      <c r="N10">
        <f>Table38[[#This Row],[Week]]</f>
        <v>0</v>
      </c>
      <c r="O10" s="4"/>
      <c r="P10" s="4"/>
      <c r="Q10" s="4"/>
      <c r="R10" s="4"/>
      <c r="S10" s="4"/>
    </row>
    <row r="11" spans="2:20" x14ac:dyDescent="0.3">
      <c r="N11">
        <f>Table38[[#This Row],[Week]]</f>
        <v>0</v>
      </c>
      <c r="O11" s="4"/>
      <c r="P11" s="4"/>
      <c r="Q11" s="4"/>
      <c r="R11" s="4"/>
      <c r="S11" s="4"/>
    </row>
    <row r="12" spans="2:20" x14ac:dyDescent="0.3">
      <c r="N12">
        <f>Table38[[#This Row],[Week]]</f>
        <v>0</v>
      </c>
      <c r="O12" s="4"/>
      <c r="P12" s="4"/>
      <c r="Q12" s="4"/>
      <c r="R12" s="4"/>
      <c r="S12" s="4"/>
    </row>
    <row r="13" spans="2:20" x14ac:dyDescent="0.3">
      <c r="N13">
        <f>Table38[[#This Row],[Week]]</f>
        <v>0</v>
      </c>
      <c r="O13" s="4"/>
      <c r="P13" s="4"/>
      <c r="Q13" s="4"/>
      <c r="R13" s="4"/>
      <c r="S13" s="4"/>
    </row>
    <row r="14" spans="2:20" x14ac:dyDescent="0.3">
      <c r="N14">
        <f>Table38[[#This Row],[Week]]</f>
        <v>0</v>
      </c>
      <c r="O14" s="4"/>
      <c r="P14" s="4"/>
      <c r="Q14" s="4"/>
      <c r="R14" s="4"/>
      <c r="S14" s="4"/>
    </row>
    <row r="15" spans="2:20" x14ac:dyDescent="0.3">
      <c r="N15">
        <f>Table38[[#This Row],[Week]]</f>
        <v>0</v>
      </c>
      <c r="O15" s="4"/>
      <c r="P15" s="4"/>
      <c r="Q15" s="4"/>
      <c r="R15" s="4"/>
      <c r="S15" s="4"/>
    </row>
    <row r="16" spans="2:20" x14ac:dyDescent="0.3">
      <c r="N16">
        <f>Table38[[#This Row],[Week]]</f>
        <v>0</v>
      </c>
      <c r="O16" s="4"/>
      <c r="P16" s="4"/>
      <c r="Q16" s="4"/>
      <c r="R16" s="4"/>
      <c r="S16" s="4"/>
    </row>
    <row r="17" spans="14:19" x14ac:dyDescent="0.3">
      <c r="N17">
        <f>Table38[[#This Row],[Week]]</f>
        <v>0</v>
      </c>
      <c r="O17" s="4"/>
      <c r="P17" s="4"/>
      <c r="Q17" s="4"/>
      <c r="R17" s="4"/>
      <c r="S17" s="4"/>
    </row>
    <row r="18" spans="14:19" x14ac:dyDescent="0.3">
      <c r="N18">
        <f>Table38[[#This Row],[Week]]</f>
        <v>0</v>
      </c>
      <c r="O18" s="4"/>
      <c r="P18" s="4"/>
      <c r="Q18" s="4"/>
      <c r="R18" s="4"/>
      <c r="S18" s="4"/>
    </row>
    <row r="19" spans="14:19" x14ac:dyDescent="0.3">
      <c r="N19">
        <f>Table38[[#This Row],[Week]]</f>
        <v>0</v>
      </c>
      <c r="O19" s="4"/>
      <c r="P19" s="4"/>
      <c r="Q19" s="4"/>
      <c r="R19" s="4"/>
      <c r="S19" s="4"/>
    </row>
    <row r="20" spans="14:19" x14ac:dyDescent="0.3">
      <c r="N20">
        <f>Table38[[#This Row],[Week]]</f>
        <v>0</v>
      </c>
      <c r="O20" s="4"/>
      <c r="P20" s="4"/>
      <c r="Q20" s="4"/>
      <c r="R20" s="4"/>
      <c r="S20" s="4"/>
    </row>
    <row r="21" spans="14:19" x14ac:dyDescent="0.3">
      <c r="N21">
        <f>Table38[[#This Row],[Week]]</f>
        <v>0</v>
      </c>
      <c r="O21" s="4"/>
      <c r="P21" s="4"/>
      <c r="Q21" s="4"/>
      <c r="R21" s="4"/>
      <c r="S21" s="4"/>
    </row>
    <row r="22" spans="14:19" x14ac:dyDescent="0.3">
      <c r="N22">
        <f>Table38[[#This Row],[Week]]</f>
        <v>0</v>
      </c>
      <c r="O22" s="4"/>
      <c r="P22" s="4"/>
      <c r="Q22" s="4"/>
      <c r="R22" s="4"/>
      <c r="S22" s="4"/>
    </row>
    <row r="23" spans="14:19" x14ac:dyDescent="0.3">
      <c r="N23">
        <f>Table38[[#This Row],[Week]]</f>
        <v>0</v>
      </c>
      <c r="O23" s="4"/>
      <c r="P23" s="4"/>
      <c r="Q23" s="4"/>
      <c r="R23" s="4"/>
      <c r="S23" s="4"/>
    </row>
    <row r="24" spans="14:19" x14ac:dyDescent="0.3">
      <c r="N24">
        <f>Table38[[#This Row],[Week]]</f>
        <v>0</v>
      </c>
      <c r="O24" s="4"/>
      <c r="P24" s="4"/>
      <c r="Q24" s="4"/>
      <c r="R24" s="4"/>
      <c r="S24" s="4"/>
    </row>
    <row r="25" spans="14:19" x14ac:dyDescent="0.3">
      <c r="N25">
        <f>Table38[[#This Row],[Week]]</f>
        <v>0</v>
      </c>
      <c r="O25" s="4"/>
      <c r="P25" s="4"/>
      <c r="Q25" s="4"/>
      <c r="R25" s="4"/>
      <c r="S25" s="4"/>
    </row>
    <row r="26" spans="14:19" x14ac:dyDescent="0.3">
      <c r="N26">
        <f>Table38[[#This Row],[Week]]</f>
        <v>0</v>
      </c>
      <c r="O26" s="4"/>
      <c r="P26" s="4"/>
      <c r="Q26" s="4"/>
      <c r="R26" s="4"/>
      <c r="S26" s="4"/>
    </row>
    <row r="27" spans="14:19" x14ac:dyDescent="0.3">
      <c r="N27">
        <f>Table38[[#This Row],[Week]]</f>
        <v>0</v>
      </c>
      <c r="O27" s="4"/>
      <c r="P27" s="4"/>
      <c r="Q27" s="4"/>
      <c r="R27" s="4"/>
      <c r="S27" s="4"/>
    </row>
    <row r="28" spans="14:19" x14ac:dyDescent="0.3">
      <c r="N28">
        <f>Table38[[#This Row],[Week]]</f>
        <v>0</v>
      </c>
      <c r="O28" s="4"/>
      <c r="P28" s="4"/>
      <c r="Q28" s="4"/>
      <c r="R28" s="4"/>
      <c r="S28" s="4"/>
    </row>
    <row r="29" spans="14:19" x14ac:dyDescent="0.3">
      <c r="N29">
        <f>Table38[[#This Row],[Week]]</f>
        <v>0</v>
      </c>
      <c r="O29" s="4"/>
      <c r="P29" s="4"/>
      <c r="Q29" s="4"/>
      <c r="R29" s="4"/>
      <c r="S29" s="4"/>
    </row>
    <row r="30" spans="14:19" x14ac:dyDescent="0.3">
      <c r="N30">
        <f>Table38[[#This Row],[Week]]</f>
        <v>0</v>
      </c>
      <c r="O30" s="4"/>
      <c r="P30" s="4"/>
      <c r="Q30" s="4"/>
      <c r="R30" s="4"/>
      <c r="S30" s="4"/>
    </row>
    <row r="31" spans="14:19" x14ac:dyDescent="0.3">
      <c r="N31">
        <f>Table38[[#This Row],[Week]]</f>
        <v>0</v>
      </c>
      <c r="O31" s="4"/>
      <c r="P31" s="4"/>
      <c r="Q31" s="4"/>
      <c r="R31" s="4"/>
      <c r="S31" s="4"/>
    </row>
    <row r="32" spans="14:19" x14ac:dyDescent="0.3">
      <c r="N32">
        <f>Table38[[#This Row],[Week]]</f>
        <v>0</v>
      </c>
      <c r="O32" s="4"/>
      <c r="P32" s="4"/>
      <c r="Q32" s="4"/>
      <c r="R32" s="4"/>
      <c r="S32" s="4"/>
    </row>
    <row r="33" spans="14:19" x14ac:dyDescent="0.3">
      <c r="N33">
        <f>Table38[[#This Row],[Week]]</f>
        <v>0</v>
      </c>
      <c r="O33" s="4"/>
      <c r="P33" s="4"/>
      <c r="Q33" s="4"/>
      <c r="R33" s="4"/>
      <c r="S33" s="4"/>
    </row>
    <row r="34" spans="14:19" x14ac:dyDescent="0.3">
      <c r="N34">
        <f>Table38[[#This Row],[Week]]</f>
        <v>0</v>
      </c>
      <c r="O34" s="4"/>
      <c r="P34" s="4"/>
      <c r="Q34" s="4"/>
      <c r="R34" s="4"/>
      <c r="S34" s="4"/>
    </row>
    <row r="35" spans="14:19" x14ac:dyDescent="0.3">
      <c r="N35">
        <f>Table38[[#This Row],[Week]]</f>
        <v>0</v>
      </c>
      <c r="O35" s="4"/>
      <c r="P35" s="4"/>
      <c r="Q35" s="4"/>
      <c r="R35" s="4"/>
      <c r="S35" s="4"/>
    </row>
    <row r="36" spans="14:19" x14ac:dyDescent="0.3">
      <c r="N36">
        <f>Table38[[#This Row],[Week]]</f>
        <v>0</v>
      </c>
      <c r="O36" s="4"/>
      <c r="P36" s="4"/>
      <c r="Q36" s="4"/>
      <c r="R36" s="4"/>
      <c r="S36" s="4"/>
    </row>
    <row r="37" spans="14:19" x14ac:dyDescent="0.3">
      <c r="N37">
        <f>Table38[[#This Row],[Week]]</f>
        <v>0</v>
      </c>
      <c r="O37" s="4"/>
      <c r="P37" s="4"/>
      <c r="Q37" s="4"/>
      <c r="R37" s="4"/>
      <c r="S37" s="4"/>
    </row>
    <row r="38" spans="14:19" x14ac:dyDescent="0.3">
      <c r="N38">
        <f>Table38[[#This Row],[Week]]</f>
        <v>0</v>
      </c>
      <c r="O38" s="4"/>
      <c r="P38" s="4"/>
      <c r="Q38" s="4"/>
      <c r="R38" s="4"/>
      <c r="S38" s="4"/>
    </row>
    <row r="39" spans="14:19" x14ac:dyDescent="0.3">
      <c r="N39">
        <f>Table38[[#This Row],[Week]]</f>
        <v>0</v>
      </c>
      <c r="O39" s="4"/>
      <c r="P39" s="4"/>
      <c r="Q39" s="4"/>
      <c r="R39" s="4"/>
      <c r="S39" s="4"/>
    </row>
    <row r="40" spans="14:19" x14ac:dyDescent="0.3">
      <c r="N40">
        <f>Table38[[#This Row],[Week]]</f>
        <v>0</v>
      </c>
      <c r="O40" s="4"/>
      <c r="P40" s="4"/>
      <c r="Q40" s="4"/>
      <c r="R40" s="4"/>
      <c r="S40" s="4"/>
    </row>
    <row r="41" spans="14:19" x14ac:dyDescent="0.3">
      <c r="N41">
        <f>Table38[[#This Row],[Week]]</f>
        <v>0</v>
      </c>
      <c r="O41" s="4"/>
      <c r="P41" s="4"/>
      <c r="Q41" s="4"/>
      <c r="R41" s="4"/>
      <c r="S41" s="4"/>
    </row>
    <row r="42" spans="14:19" x14ac:dyDescent="0.3">
      <c r="N42">
        <f>Table38[[#This Row],[Week]]</f>
        <v>0</v>
      </c>
      <c r="O42" s="4"/>
      <c r="P42" s="4"/>
      <c r="Q42" s="4"/>
      <c r="R42" s="4"/>
      <c r="S42" s="4"/>
    </row>
    <row r="43" spans="14:19" x14ac:dyDescent="0.3">
      <c r="N43">
        <f>Table38[[#This Row],[Week]]</f>
        <v>0</v>
      </c>
      <c r="O43" s="4"/>
      <c r="P43" s="4"/>
      <c r="Q43" s="4"/>
      <c r="R43" s="4"/>
      <c r="S43" s="4"/>
    </row>
    <row r="44" spans="14:19" x14ac:dyDescent="0.3">
      <c r="N44">
        <f>Table38[[#This Row],[Week]]</f>
        <v>0</v>
      </c>
      <c r="O44" s="4"/>
      <c r="P44" s="4"/>
      <c r="Q44" s="4"/>
      <c r="R44" s="4"/>
      <c r="S44" s="4"/>
    </row>
    <row r="45" spans="14:19" x14ac:dyDescent="0.3">
      <c r="N45">
        <f>Table38[[#This Row],[Week]]</f>
        <v>0</v>
      </c>
      <c r="O45" s="4"/>
      <c r="P45" s="4"/>
      <c r="Q45" s="4"/>
      <c r="R45" s="4"/>
      <c r="S45" s="4"/>
    </row>
    <row r="46" spans="14:19" x14ac:dyDescent="0.3">
      <c r="N46">
        <f>Table38[[#This Row],[Week]]</f>
        <v>0</v>
      </c>
      <c r="O46" s="4"/>
      <c r="P46" s="4"/>
      <c r="Q46" s="4"/>
      <c r="R46" s="4"/>
      <c r="S46" s="4"/>
    </row>
    <row r="47" spans="14:19" x14ac:dyDescent="0.3">
      <c r="N47">
        <f>Table38[[#This Row],[Week]]</f>
        <v>0</v>
      </c>
      <c r="O47" s="4"/>
      <c r="P47" s="4"/>
      <c r="Q47" s="4"/>
      <c r="R47" s="4"/>
      <c r="S47" s="4"/>
    </row>
    <row r="48" spans="14:19" x14ac:dyDescent="0.3">
      <c r="N48">
        <f>Table38[[#This Row],[Week]]</f>
        <v>0</v>
      </c>
      <c r="O48" s="4"/>
      <c r="P48" s="4"/>
      <c r="Q48" s="4"/>
      <c r="R48" s="4"/>
      <c r="S48" s="4"/>
    </row>
    <row r="49" spans="14:19" x14ac:dyDescent="0.3">
      <c r="N49">
        <f>Table38[[#This Row],[Week]]</f>
        <v>0</v>
      </c>
      <c r="O49" s="4"/>
      <c r="P49" s="4"/>
      <c r="Q49" s="4"/>
      <c r="R49" s="4"/>
      <c r="S49" s="4"/>
    </row>
    <row r="50" spans="14:19" x14ac:dyDescent="0.3">
      <c r="N50">
        <f>Table38[[#This Row],[Week]]</f>
        <v>0</v>
      </c>
      <c r="O50" s="4"/>
      <c r="P50" s="4"/>
      <c r="Q50" s="4"/>
      <c r="R50" s="4"/>
      <c r="S50" s="4"/>
    </row>
    <row r="51" spans="14:19" x14ac:dyDescent="0.3">
      <c r="N51">
        <f>Table38[[#This Row],[Week]]</f>
        <v>0</v>
      </c>
      <c r="O51" s="4"/>
      <c r="P51" s="4"/>
      <c r="Q51" s="4"/>
      <c r="R51" s="4"/>
      <c r="S51" s="4"/>
    </row>
    <row r="52" spans="14:19" x14ac:dyDescent="0.3">
      <c r="N52">
        <f>Table38[[#This Row],[Week]]</f>
        <v>0</v>
      </c>
      <c r="O52" s="4"/>
      <c r="P52" s="4"/>
      <c r="Q52" s="4"/>
      <c r="R52" s="4"/>
      <c r="S52" s="4"/>
    </row>
    <row r="53" spans="14:19" x14ac:dyDescent="0.3">
      <c r="N53">
        <f>Table38[[#This Row],[Week]]</f>
        <v>0</v>
      </c>
      <c r="O53" s="4"/>
      <c r="P53" s="4"/>
      <c r="Q53" s="4"/>
      <c r="R53" s="4"/>
      <c r="S53" s="4"/>
    </row>
    <row r="54" spans="14:19" x14ac:dyDescent="0.3">
      <c r="N54">
        <f>Table38[[#This Row],[Week]]</f>
        <v>0</v>
      </c>
      <c r="O54" s="4"/>
      <c r="P54" s="4"/>
      <c r="Q54" s="4"/>
      <c r="R54" s="4"/>
      <c r="S54" s="4"/>
    </row>
    <row r="55" spans="14:19" x14ac:dyDescent="0.3">
      <c r="N55">
        <f>Table38[[#This Row],[Week]]</f>
        <v>0</v>
      </c>
      <c r="O55" s="4"/>
      <c r="P55" s="4"/>
      <c r="Q55" s="4"/>
      <c r="R55" s="4"/>
      <c r="S55" s="4"/>
    </row>
    <row r="56" spans="14:19" x14ac:dyDescent="0.3">
      <c r="N56">
        <f>Table38[[#This Row],[Week]]</f>
        <v>0</v>
      </c>
      <c r="O56" s="4"/>
      <c r="P56" s="4"/>
      <c r="Q56" s="4"/>
      <c r="R56" s="4"/>
      <c r="S56" s="4"/>
    </row>
    <row r="57" spans="14:19" x14ac:dyDescent="0.3">
      <c r="N57">
        <f>Table38[[#This Row],[Week]]</f>
        <v>0</v>
      </c>
      <c r="O57" s="4"/>
      <c r="P57" s="4"/>
      <c r="Q57" s="4"/>
      <c r="R57" s="4"/>
      <c r="S57" s="4"/>
    </row>
    <row r="58" spans="14:19" x14ac:dyDescent="0.3">
      <c r="N58">
        <f>Table38[[#This Row],[Week]]</f>
        <v>0</v>
      </c>
      <c r="O58" s="4"/>
      <c r="P58" s="4"/>
      <c r="Q58" s="4"/>
      <c r="R58" s="4"/>
      <c r="S58" s="4"/>
    </row>
    <row r="59" spans="14:19" x14ac:dyDescent="0.3">
      <c r="N59">
        <f>Table38[[#This Row],[Week]]</f>
        <v>0</v>
      </c>
      <c r="O59" s="4"/>
      <c r="P59" s="4"/>
      <c r="Q59" s="4"/>
      <c r="R59" s="4"/>
      <c r="S59" s="4"/>
    </row>
    <row r="60" spans="14:19" x14ac:dyDescent="0.3">
      <c r="N60">
        <f>Table38[[#This Row],[Week]]</f>
        <v>0</v>
      </c>
      <c r="O60" s="4"/>
      <c r="P60" s="4"/>
      <c r="Q60" s="4"/>
      <c r="R60" s="4"/>
      <c r="S60" s="4"/>
    </row>
    <row r="61" spans="14:19" x14ac:dyDescent="0.3">
      <c r="N61">
        <f>Table38[[#This Row],[Week]]</f>
        <v>0</v>
      </c>
      <c r="O61" s="4"/>
      <c r="P61" s="4"/>
      <c r="Q61" s="4"/>
      <c r="R61" s="4"/>
      <c r="S61" s="4"/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"/>
  <sheetViews>
    <sheetView workbookViewId="0">
      <selection activeCell="B5" sqref="B5:S61"/>
    </sheetView>
  </sheetViews>
  <sheetFormatPr defaultColWidth="8.6640625" defaultRowHeight="14.4" x14ac:dyDescent="0.3"/>
  <cols>
    <col min="1" max="1" width="3.88671875" customWidth="1"/>
    <col min="2" max="2" width="10.6640625" bestFit="1" customWidth="1"/>
    <col min="3" max="3" width="7.5546875" bestFit="1" customWidth="1"/>
    <col min="4" max="4" width="74.109375" bestFit="1" customWidth="1"/>
    <col min="5" max="5" width="8" bestFit="1" customWidth="1"/>
    <col min="6" max="6" width="9" bestFit="1" customWidth="1"/>
    <col min="7" max="7" width="8" bestFit="1" customWidth="1"/>
    <col min="8" max="9" width="12.6640625" bestFit="1" customWidth="1"/>
    <col min="10" max="10" width="7" bestFit="1" customWidth="1"/>
    <col min="11" max="12" width="9" bestFit="1" customWidth="1"/>
    <col min="13" max="13" width="11.88671875" bestFit="1" customWidth="1"/>
    <col min="14" max="14" width="12.33203125" bestFit="1" customWidth="1"/>
    <col min="15" max="15" width="19.109375" bestFit="1" customWidth="1"/>
    <col min="16" max="17" width="12.6640625" bestFit="1" customWidth="1"/>
    <col min="18" max="18" width="10.88671875" bestFit="1" customWidth="1"/>
    <col min="19" max="19" width="8" bestFit="1" customWidth="1"/>
  </cols>
  <sheetData>
    <row r="1" spans="2:19" ht="15" thickBot="1" x14ac:dyDescent="0.35"/>
    <row r="2" spans="2:19" x14ac:dyDescent="0.3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2">
        <f>SUBTOTAL(9,Table389[Suppliers])</f>
        <v>0</v>
      </c>
      <c r="O2" s="2">
        <f>SUBTOTAL(9,Table389[GST/PAYG/Super])</f>
        <v>0</v>
      </c>
      <c r="P2" s="2">
        <f>SUBTOTAL(9,Table389[Overdraft])</f>
        <v>0</v>
      </c>
      <c r="Q2" s="2">
        <f>SUBTOTAL(9,Table389[Overhead])</f>
        <v>0</v>
      </c>
      <c r="R2" s="2">
        <f>SUBTOTAL(9,Table389[Savings])</f>
        <v>0</v>
      </c>
      <c r="S2" s="3"/>
    </row>
    <row r="3" spans="2:19" ht="14.4" customHeight="1" thickBot="1" x14ac:dyDescent="0.3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18" t="s">
        <v>4</v>
      </c>
      <c r="O3" s="19"/>
      <c r="P3" s="19"/>
      <c r="Q3" s="19"/>
      <c r="R3" s="20"/>
      <c r="S3" s="3"/>
    </row>
    <row r="4" spans="2:19" ht="15" customHeight="1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t="s">
        <v>22</v>
      </c>
    </row>
    <row r="5" spans="2:19" x14ac:dyDescent="0.3">
      <c r="N5" s="4"/>
      <c r="O5" s="4"/>
      <c r="P5" s="4"/>
      <c r="Q5" s="4"/>
      <c r="R5" s="4"/>
    </row>
    <row r="6" spans="2:19" x14ac:dyDescent="0.3">
      <c r="N6" s="4"/>
      <c r="O6" s="4"/>
      <c r="P6" s="4"/>
      <c r="Q6" s="4"/>
      <c r="R6" s="4"/>
    </row>
    <row r="7" spans="2:19" x14ac:dyDescent="0.3">
      <c r="N7" s="4"/>
      <c r="O7" s="4"/>
      <c r="P7" s="4"/>
      <c r="Q7" s="4"/>
      <c r="R7" s="4"/>
    </row>
    <row r="8" spans="2:19" x14ac:dyDescent="0.3">
      <c r="N8" s="4"/>
      <c r="O8" s="4"/>
      <c r="P8" s="4"/>
      <c r="Q8" s="4"/>
      <c r="R8" s="4"/>
    </row>
    <row r="9" spans="2:19" x14ac:dyDescent="0.3">
      <c r="N9" s="4"/>
      <c r="O9" s="4"/>
      <c r="P9" s="4"/>
      <c r="Q9" s="4"/>
      <c r="R9" s="4"/>
    </row>
    <row r="10" spans="2:19" x14ac:dyDescent="0.3">
      <c r="N10" s="4"/>
      <c r="O10" s="4"/>
      <c r="P10" s="4"/>
      <c r="Q10" s="4"/>
      <c r="R10" s="4"/>
    </row>
    <row r="11" spans="2:19" x14ac:dyDescent="0.3">
      <c r="N11" s="4"/>
      <c r="O11" s="4"/>
      <c r="P11" s="4"/>
      <c r="Q11" s="4"/>
      <c r="R11" s="4"/>
    </row>
    <row r="12" spans="2:19" x14ac:dyDescent="0.3">
      <c r="N12" s="4"/>
      <c r="O12" s="4"/>
      <c r="P12" s="4"/>
      <c r="Q12" s="4"/>
      <c r="R12" s="4"/>
    </row>
    <row r="13" spans="2:19" x14ac:dyDescent="0.3">
      <c r="N13" s="4"/>
      <c r="O13" s="4"/>
      <c r="P13" s="4"/>
      <c r="Q13" s="4"/>
      <c r="R13" s="4"/>
    </row>
    <row r="14" spans="2:19" x14ac:dyDescent="0.3">
      <c r="N14" s="4"/>
      <c r="O14" s="4"/>
      <c r="P14" s="4"/>
      <c r="Q14" s="4"/>
      <c r="R14" s="4"/>
    </row>
    <row r="15" spans="2:19" x14ac:dyDescent="0.3">
      <c r="N15" s="4"/>
      <c r="O15" s="4"/>
      <c r="P15" s="4"/>
      <c r="Q15" s="4"/>
      <c r="R15" s="4"/>
    </row>
    <row r="16" spans="2:19" x14ac:dyDescent="0.3">
      <c r="N16" s="4"/>
      <c r="O16" s="4"/>
      <c r="P16" s="4"/>
      <c r="Q16" s="4"/>
      <c r="R16" s="4"/>
    </row>
    <row r="17" spans="14:18" x14ac:dyDescent="0.3">
      <c r="N17" s="4"/>
      <c r="O17" s="4"/>
      <c r="P17" s="4"/>
      <c r="Q17" s="4"/>
      <c r="R17" s="4"/>
    </row>
    <row r="18" spans="14:18" x14ac:dyDescent="0.3">
      <c r="N18" s="4"/>
      <c r="O18" s="4"/>
      <c r="P18" s="4"/>
      <c r="Q18" s="4"/>
      <c r="R18" s="4"/>
    </row>
    <row r="19" spans="14:18" x14ac:dyDescent="0.3">
      <c r="N19" s="4"/>
      <c r="O19" s="4"/>
      <c r="P19" s="4"/>
      <c r="Q19" s="4"/>
      <c r="R19" s="4"/>
    </row>
    <row r="20" spans="14:18" x14ac:dyDescent="0.3">
      <c r="N20" s="4"/>
      <c r="O20" s="4"/>
      <c r="P20" s="4"/>
      <c r="Q20" s="4"/>
      <c r="R20" s="4"/>
    </row>
    <row r="21" spans="14:18" x14ac:dyDescent="0.3">
      <c r="N21" s="4"/>
      <c r="O21" s="4"/>
      <c r="P21" s="4"/>
      <c r="Q21" s="4"/>
      <c r="R21" s="4"/>
    </row>
    <row r="22" spans="14:18" x14ac:dyDescent="0.3">
      <c r="N22" s="4"/>
      <c r="O22" s="4"/>
      <c r="P22" s="4"/>
      <c r="Q22" s="4"/>
      <c r="R22" s="4"/>
    </row>
    <row r="23" spans="14:18" x14ac:dyDescent="0.3">
      <c r="N23" s="4"/>
      <c r="O23" s="4"/>
      <c r="P23" s="4"/>
      <c r="Q23" s="4"/>
      <c r="R23" s="4"/>
    </row>
    <row r="24" spans="14:18" x14ac:dyDescent="0.3">
      <c r="N24" s="4"/>
      <c r="O24" s="4"/>
      <c r="P24" s="4"/>
      <c r="Q24" s="4"/>
      <c r="R24" s="4"/>
    </row>
    <row r="25" spans="14:18" x14ac:dyDescent="0.3">
      <c r="N25" s="4"/>
      <c r="O25" s="4"/>
      <c r="P25" s="4"/>
      <c r="Q25" s="4"/>
      <c r="R25" s="4"/>
    </row>
    <row r="26" spans="14:18" x14ac:dyDescent="0.3">
      <c r="N26" s="4"/>
      <c r="O26" s="4"/>
      <c r="P26" s="4"/>
      <c r="Q26" s="4"/>
      <c r="R26" s="4"/>
    </row>
    <row r="27" spans="14:18" x14ac:dyDescent="0.3">
      <c r="N27" s="4"/>
      <c r="O27" s="4"/>
      <c r="P27" s="4"/>
      <c r="Q27" s="4"/>
      <c r="R27" s="4"/>
    </row>
    <row r="28" spans="14:18" x14ac:dyDescent="0.3">
      <c r="N28" s="4"/>
      <c r="O28" s="4"/>
      <c r="P28" s="4"/>
      <c r="Q28" s="4"/>
      <c r="R28" s="4"/>
    </row>
    <row r="29" spans="14:18" x14ac:dyDescent="0.3">
      <c r="N29" s="4"/>
      <c r="O29" s="4"/>
      <c r="P29" s="4"/>
      <c r="Q29" s="4"/>
      <c r="R29" s="4"/>
    </row>
    <row r="30" spans="14:18" x14ac:dyDescent="0.3">
      <c r="N30" s="4"/>
      <c r="O30" s="4"/>
      <c r="P30" s="4"/>
      <c r="Q30" s="4"/>
      <c r="R30" s="4"/>
    </row>
    <row r="31" spans="14:18" x14ac:dyDescent="0.3">
      <c r="N31" s="4"/>
      <c r="O31" s="4"/>
      <c r="P31" s="4"/>
      <c r="Q31" s="4"/>
      <c r="R31" s="4"/>
    </row>
    <row r="32" spans="14:18" x14ac:dyDescent="0.3">
      <c r="N32" s="4"/>
      <c r="O32" s="4"/>
      <c r="P32" s="4"/>
      <c r="Q32" s="4"/>
      <c r="R32" s="4"/>
    </row>
    <row r="33" spans="14:18" x14ac:dyDescent="0.3">
      <c r="N33" s="4"/>
      <c r="O33" s="4"/>
      <c r="P33" s="4"/>
      <c r="Q33" s="4"/>
      <c r="R33" s="4"/>
    </row>
    <row r="34" spans="14:18" x14ac:dyDescent="0.3">
      <c r="N34" s="4"/>
      <c r="O34" s="4"/>
      <c r="P34" s="4"/>
      <c r="Q34" s="4"/>
      <c r="R34" s="4"/>
    </row>
    <row r="35" spans="14:18" x14ac:dyDescent="0.3">
      <c r="N35" s="4"/>
      <c r="O35" s="4"/>
      <c r="P35" s="4"/>
      <c r="Q35" s="4"/>
      <c r="R35" s="4"/>
    </row>
    <row r="36" spans="14:18" x14ac:dyDescent="0.3">
      <c r="N36" s="4"/>
      <c r="O36" s="4"/>
      <c r="P36" s="4"/>
      <c r="Q36" s="4"/>
      <c r="R36" s="4"/>
    </row>
    <row r="37" spans="14:18" x14ac:dyDescent="0.3">
      <c r="N37" s="4"/>
      <c r="O37" s="4"/>
      <c r="P37" s="4"/>
      <c r="Q37" s="4"/>
      <c r="R37" s="4"/>
    </row>
    <row r="38" spans="14:18" x14ac:dyDescent="0.3">
      <c r="N38" s="4"/>
      <c r="O38" s="4"/>
      <c r="P38" s="4"/>
      <c r="Q38" s="4"/>
      <c r="R38" s="4"/>
    </row>
    <row r="39" spans="14:18" x14ac:dyDescent="0.3">
      <c r="N39" s="4"/>
      <c r="O39" s="4"/>
      <c r="P39" s="4"/>
      <c r="Q39" s="4"/>
      <c r="R39" s="4"/>
    </row>
    <row r="40" spans="14:18" x14ac:dyDescent="0.3">
      <c r="N40" s="4"/>
      <c r="O40" s="4"/>
      <c r="P40" s="4"/>
      <c r="Q40" s="4"/>
      <c r="R40" s="4"/>
    </row>
    <row r="41" spans="14:18" x14ac:dyDescent="0.3">
      <c r="N41" s="4"/>
      <c r="O41" s="4"/>
      <c r="P41" s="4"/>
      <c r="Q41" s="4"/>
      <c r="R41" s="4"/>
    </row>
    <row r="42" spans="14:18" x14ac:dyDescent="0.3">
      <c r="N42" s="4"/>
      <c r="O42" s="4"/>
      <c r="P42" s="4"/>
      <c r="Q42" s="4"/>
      <c r="R42" s="4"/>
    </row>
    <row r="43" spans="14:18" x14ac:dyDescent="0.3">
      <c r="N43" s="4"/>
      <c r="O43" s="4"/>
      <c r="P43" s="4"/>
      <c r="Q43" s="4"/>
      <c r="R43" s="4"/>
    </row>
    <row r="44" spans="14:18" ht="15" x14ac:dyDescent="0.25">
      <c r="N44" s="4"/>
      <c r="O44" s="4"/>
      <c r="P44" s="4"/>
      <c r="Q44" s="4"/>
      <c r="R44" s="4"/>
    </row>
    <row r="45" spans="14:18" ht="15" x14ac:dyDescent="0.25">
      <c r="N45" s="4"/>
      <c r="O45" s="4"/>
      <c r="P45" s="4"/>
      <c r="Q45" s="4"/>
      <c r="R45" s="4"/>
    </row>
    <row r="46" spans="14:18" ht="15" x14ac:dyDescent="0.25">
      <c r="N46" s="4"/>
      <c r="O46" s="4"/>
      <c r="P46" s="4"/>
      <c r="Q46" s="4"/>
      <c r="R46" s="4"/>
    </row>
    <row r="47" spans="14:18" ht="15" x14ac:dyDescent="0.25">
      <c r="N47" s="4"/>
      <c r="O47" s="4"/>
      <c r="P47" s="4"/>
      <c r="Q47" s="4"/>
      <c r="R47" s="4"/>
    </row>
    <row r="48" spans="14:18" ht="15" x14ac:dyDescent="0.25">
      <c r="N48" s="4"/>
      <c r="O48" s="4"/>
      <c r="P48" s="4"/>
      <c r="Q48" s="4"/>
      <c r="R48" s="4"/>
    </row>
    <row r="49" spans="14:18" ht="15" x14ac:dyDescent="0.25">
      <c r="N49" s="4"/>
      <c r="O49" s="4"/>
      <c r="P49" s="4"/>
      <c r="Q49" s="4"/>
      <c r="R49" s="4"/>
    </row>
    <row r="50" spans="14:18" ht="15" x14ac:dyDescent="0.25">
      <c r="N50" s="4"/>
      <c r="O50" s="4"/>
      <c r="P50" s="4"/>
      <c r="Q50" s="4"/>
      <c r="R50" s="4"/>
    </row>
    <row r="51" spans="14:18" ht="15" x14ac:dyDescent="0.25">
      <c r="N51" s="4"/>
      <c r="O51" s="4"/>
      <c r="P51" s="4"/>
      <c r="Q51" s="4"/>
      <c r="R51" s="4"/>
    </row>
    <row r="52" spans="14:18" ht="15" x14ac:dyDescent="0.25">
      <c r="N52" s="4"/>
      <c r="O52" s="4"/>
      <c r="P52" s="4"/>
      <c r="Q52" s="4"/>
      <c r="R52" s="4"/>
    </row>
    <row r="53" spans="14:18" ht="15" x14ac:dyDescent="0.25">
      <c r="N53" s="4"/>
      <c r="O53" s="4"/>
      <c r="P53" s="4"/>
      <c r="Q53" s="4"/>
      <c r="R53" s="4"/>
    </row>
    <row r="54" spans="14:18" ht="15" x14ac:dyDescent="0.25">
      <c r="N54" s="4"/>
      <c r="O54" s="4"/>
      <c r="P54" s="4"/>
      <c r="Q54" s="4"/>
      <c r="R54" s="4"/>
    </row>
    <row r="55" spans="14:18" ht="15" x14ac:dyDescent="0.25">
      <c r="N55" s="4"/>
      <c r="O55" s="4"/>
      <c r="P55" s="4"/>
      <c r="Q55" s="4"/>
      <c r="R55" s="4"/>
    </row>
    <row r="56" spans="14:18" ht="15" x14ac:dyDescent="0.25">
      <c r="N56" s="4"/>
      <c r="O56" s="4"/>
      <c r="P56" s="4"/>
      <c r="Q56" s="4"/>
      <c r="R56" s="4"/>
    </row>
    <row r="57" spans="14:18" ht="15" x14ac:dyDescent="0.25">
      <c r="N57" s="4"/>
      <c r="O57" s="4"/>
      <c r="P57" s="4"/>
      <c r="Q57" s="4"/>
      <c r="R57" s="4"/>
    </row>
    <row r="58" spans="14:18" ht="15" x14ac:dyDescent="0.25">
      <c r="N58" s="4"/>
      <c r="O58" s="4"/>
      <c r="P58" s="4"/>
      <c r="Q58" s="4"/>
      <c r="R58" s="4"/>
    </row>
    <row r="59" spans="14:18" ht="15" x14ac:dyDescent="0.25">
      <c r="N59" s="4"/>
      <c r="O59" s="4"/>
      <c r="P59" s="4"/>
      <c r="Q59" s="4"/>
      <c r="R59" s="4"/>
    </row>
    <row r="60" spans="14:18" ht="15" x14ac:dyDescent="0.25">
      <c r="N60" s="4"/>
      <c r="O60" s="4"/>
      <c r="P60" s="4"/>
      <c r="Q60" s="4"/>
      <c r="R60" s="4"/>
    </row>
    <row r="61" spans="14:18" ht="15" x14ac:dyDescent="0.25">
      <c r="N61" s="4"/>
      <c r="O61" s="4"/>
      <c r="P61" s="4"/>
      <c r="Q61" s="4"/>
      <c r="R61" s="4"/>
    </row>
  </sheetData>
  <mergeCells count="5">
    <mergeCell ref="D2:D3"/>
    <mergeCell ref="E2:G3"/>
    <mergeCell ref="H2:J3"/>
    <mergeCell ref="K2:M3"/>
    <mergeCell ref="N3:R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Sheet</vt:lpstr>
      <vt:lpstr>1803</vt:lpstr>
      <vt:lpstr>1804</vt:lpstr>
      <vt:lpstr>1805</vt:lpstr>
      <vt:lpstr>1806</vt:lpstr>
      <vt:lpstr>Monthly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DV8</dc:creator>
  <cp:lastModifiedBy>Darren DV8</cp:lastModifiedBy>
  <dcterms:created xsi:type="dcterms:W3CDTF">2018-06-04T03:30:02Z</dcterms:created>
  <dcterms:modified xsi:type="dcterms:W3CDTF">2018-07-02T02:49:26Z</dcterms:modified>
</cp:coreProperties>
</file>