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302B94DD-F45C-4CFD-8AC9-F7356618EB84}" xr6:coauthVersionLast="32" xr6:coauthVersionMax="32" xr10:uidLastSave="{00000000-0000-0000-0000-000000000000}"/>
  <bookViews>
    <workbookView xWindow="0" yWindow="180" windowWidth="19200" windowHeight="7834" firstSheet="6" activeTab="17" xr2:uid="{00000000-000D-0000-FFFF-FFFF00000000}"/>
  </bookViews>
  <sheets>
    <sheet name="Job Summary" sheetId="6" r:id="rId1"/>
    <sheet name="Sheet1" sheetId="5" r:id="rId2"/>
    <sheet name="Takeoffs" sheetId="1" r:id="rId3"/>
    <sheet name="Sheet2" sheetId="2" r:id="rId4"/>
    <sheet name="Sheet3" sheetId="3" r:id="rId5"/>
    <sheet name="Part List" sheetId="15" r:id="rId6"/>
    <sheet name="Unit Types" sheetId="9" r:id="rId7"/>
    <sheet name="Power" sheetId="10" r:id="rId8"/>
    <sheet name="Power_$" sheetId="17" r:id="rId9"/>
    <sheet name="Fan_F" sheetId="18" r:id="rId10"/>
    <sheet name="Fan_F$" sheetId="19" r:id="rId11"/>
    <sheet name="Selector" sheetId="12" r:id="rId12"/>
    <sheet name="Selector_$" sheetId="13" r:id="rId13"/>
    <sheet name="Selector_PL" sheetId="24" r:id="rId14"/>
    <sheet name="Pick List" sheetId="8" r:id="rId15"/>
    <sheet name="Sheet4" sheetId="25" r:id="rId16"/>
    <sheet name="Backend" sheetId="27" r:id="rId17"/>
    <sheet name="@MSSB" sheetId="28" r:id="rId18"/>
    <sheet name="_MSSB" sheetId="29" r:id="rId19"/>
    <sheet name="IGOC_Parts" sheetId="30" r:id="rId20"/>
  </sheets>
  <definedNames>
    <definedName name="_xlnm._FilterDatabase" localSheetId="14" hidden="1">'Pick List'!$A$1:$O$1</definedName>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I2" i="28" l="1"/>
  <c r="I3" i="28"/>
  <c r="I5" i="28"/>
  <c r="I6" i="28"/>
  <c r="I7" i="28"/>
  <c r="I8" i="28"/>
  <c r="I9" i="28"/>
  <c r="I10" i="28"/>
  <c r="I11" i="28"/>
  <c r="I12" i="28"/>
  <c r="I13" i="28"/>
  <c r="I14" i="28"/>
  <c r="I15" i="28"/>
  <c r="I16" i="28"/>
  <c r="I17" i="28"/>
  <c r="I18" i="28"/>
  <c r="I19" i="28"/>
  <c r="I20" i="28"/>
  <c r="I21" i="28"/>
  <c r="I22" i="28"/>
  <c r="M14" i="29" l="1"/>
  <c r="M15" i="29"/>
  <c r="M16" i="29"/>
  <c r="M17" i="29"/>
  <c r="M18" i="29"/>
  <c r="M19" i="29"/>
  <c r="M20" i="29"/>
  <c r="M21" i="29"/>
  <c r="M22" i="29"/>
  <c r="M23" i="29"/>
  <c r="M24" i="29"/>
  <c r="M25" i="29"/>
  <c r="M26" i="29"/>
  <c r="M27" i="29"/>
  <c r="M28" i="29"/>
  <c r="M29" i="29"/>
  <c r="M30" i="29"/>
  <c r="M31" i="29"/>
  <c r="M32" i="29"/>
  <c r="M33" i="29"/>
  <c r="P33" i="29" s="1"/>
  <c r="M34" i="29"/>
  <c r="M35" i="29"/>
  <c r="M36" i="29"/>
  <c r="M37" i="29"/>
  <c r="P37" i="29" s="1"/>
  <c r="M38" i="29"/>
  <c r="M39" i="29"/>
  <c r="M40" i="29"/>
  <c r="M41" i="29"/>
  <c r="P41" i="29" s="1"/>
  <c r="M42" i="29"/>
  <c r="M43" i="29"/>
  <c r="M44" i="29"/>
  <c r="M45" i="29"/>
  <c r="P45" i="29" s="1"/>
  <c r="M46" i="29"/>
  <c r="M47" i="29"/>
  <c r="M48" i="29"/>
  <c r="M49" i="29"/>
  <c r="P49" i="29" s="1"/>
  <c r="M50" i="29"/>
  <c r="M51" i="29"/>
  <c r="M52" i="29"/>
  <c r="M53" i="29"/>
  <c r="P53" i="29" s="1"/>
  <c r="M54" i="29"/>
  <c r="M55" i="29"/>
  <c r="M56" i="29"/>
  <c r="M57" i="29"/>
  <c r="P57" i="29" s="1"/>
  <c r="M58" i="29"/>
  <c r="M59" i="29"/>
  <c r="M60" i="29"/>
  <c r="M61" i="29"/>
  <c r="P61" i="29" s="1"/>
  <c r="M62" i="29"/>
  <c r="M63" i="29"/>
  <c r="M64" i="29"/>
  <c r="M65" i="29"/>
  <c r="P65" i="29" s="1"/>
  <c r="M66" i="29"/>
  <c r="M67" i="29"/>
  <c r="M68" i="29"/>
  <c r="M69" i="29"/>
  <c r="P69" i="29" s="1"/>
  <c r="M70" i="29"/>
  <c r="M71" i="29"/>
  <c r="M72" i="29"/>
  <c r="M73" i="29"/>
  <c r="P73" i="29" s="1"/>
  <c r="M74" i="29"/>
  <c r="M75" i="29"/>
  <c r="M76" i="29"/>
  <c r="M77" i="29"/>
  <c r="P77" i="29" s="1"/>
  <c r="M78" i="29"/>
  <c r="M79" i="29"/>
  <c r="M80" i="29"/>
  <c r="M81" i="29"/>
  <c r="P81" i="29" s="1"/>
  <c r="M82" i="29"/>
  <c r="M83" i="29"/>
  <c r="M84" i="29"/>
  <c r="M85" i="29"/>
  <c r="P85" i="29" s="1"/>
  <c r="M86" i="29"/>
  <c r="M87" i="29"/>
  <c r="M88" i="29"/>
  <c r="M89" i="29"/>
  <c r="P89" i="29" s="1"/>
  <c r="M90" i="29"/>
  <c r="M91" i="29"/>
  <c r="M92" i="29"/>
  <c r="P14" i="29"/>
  <c r="P15" i="29"/>
  <c r="P16" i="29"/>
  <c r="P17" i="29"/>
  <c r="P18" i="29"/>
  <c r="P19" i="29"/>
  <c r="P20" i="29"/>
  <c r="P21" i="29"/>
  <c r="P22" i="29"/>
  <c r="P23" i="29"/>
  <c r="P24" i="29"/>
  <c r="P25" i="29"/>
  <c r="P26" i="29"/>
  <c r="P27" i="29"/>
  <c r="P28" i="29"/>
  <c r="P29" i="29"/>
  <c r="P30" i="29"/>
  <c r="P31" i="29"/>
  <c r="P32" i="29"/>
  <c r="P34" i="29"/>
  <c r="P35" i="29"/>
  <c r="P36" i="29"/>
  <c r="P38" i="29"/>
  <c r="P39" i="29"/>
  <c r="P40" i="29"/>
  <c r="P42" i="29"/>
  <c r="P43" i="29"/>
  <c r="P44" i="29"/>
  <c r="P46" i="29"/>
  <c r="P47" i="29"/>
  <c r="P48" i="29"/>
  <c r="P50" i="29"/>
  <c r="P51" i="29"/>
  <c r="P52" i="29"/>
  <c r="P54" i="29"/>
  <c r="P55" i="29"/>
  <c r="P56" i="29"/>
  <c r="P58" i="29"/>
  <c r="P59" i="29"/>
  <c r="P60" i="29"/>
  <c r="P62" i="29"/>
  <c r="P63" i="29"/>
  <c r="P64" i="29"/>
  <c r="P66" i="29"/>
  <c r="P67" i="29"/>
  <c r="P68" i="29"/>
  <c r="P70" i="29"/>
  <c r="P71" i="29"/>
  <c r="P72" i="29"/>
  <c r="P74" i="29"/>
  <c r="P75" i="29"/>
  <c r="P76" i="29"/>
  <c r="P78" i="29"/>
  <c r="P79" i="29"/>
  <c r="P80" i="29"/>
  <c r="P82" i="29"/>
  <c r="P83" i="29"/>
  <c r="P84" i="29"/>
  <c r="P86" i="29"/>
  <c r="P87" i="29"/>
  <c r="P88" i="29"/>
  <c r="P90" i="29"/>
  <c r="P91" i="29"/>
  <c r="P92" i="29"/>
  <c r="M13" i="29"/>
  <c r="P13" i="29" s="1"/>
  <c r="J3" i="29"/>
  <c r="J4" i="29"/>
  <c r="J5" i="29"/>
  <c r="J6" i="29"/>
  <c r="J7" i="29"/>
  <c r="J8" i="29"/>
  <c r="J9" i="29"/>
  <c r="J10" i="29"/>
  <c r="J11" i="29"/>
  <c r="J2" i="29"/>
  <c r="P2" i="29" s="1"/>
  <c r="P10"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2" i="29"/>
  <c r="P3" i="29"/>
  <c r="Q3" i="29"/>
  <c r="P4" i="29"/>
  <c r="Q4" i="29"/>
  <c r="P5" i="29"/>
  <c r="Q5" i="29"/>
  <c r="P6" i="29"/>
  <c r="Q6" i="29"/>
  <c r="P7" i="29"/>
  <c r="Q7" i="29"/>
  <c r="P8" i="29"/>
  <c r="Q8" i="29"/>
  <c r="P9" i="29"/>
  <c r="Q9" i="29"/>
  <c r="Q10" i="29"/>
  <c r="P11" i="29"/>
  <c r="Q11" i="29"/>
  <c r="Q1" i="29"/>
  <c r="P1" i="29"/>
  <c r="A2" i="28" l="1"/>
  <c r="N16"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B3" i="28"/>
  <c r="C3" i="28"/>
  <c r="D3" i="28"/>
  <c r="T3" i="28"/>
  <c r="U3" i="28"/>
  <c r="V3" i="28"/>
  <c r="W3" i="28"/>
  <c r="X3" i="28"/>
  <c r="Y3" i="28"/>
  <c r="B4" i="28"/>
  <c r="C4" i="28"/>
  <c r="D4" i="28"/>
  <c r="I4" i="28"/>
  <c r="A4" i="28" s="1"/>
  <c r="T4" i="28"/>
  <c r="U4" i="28"/>
  <c r="V4" i="28"/>
  <c r="W4" i="28"/>
  <c r="X4" i="28"/>
  <c r="Y4" i="28"/>
  <c r="B5" i="28"/>
  <c r="C5" i="28"/>
  <c r="D5" i="28"/>
  <c r="R5" i="28"/>
  <c r="T5" i="28"/>
  <c r="U5" i="28"/>
  <c r="V5" i="28"/>
  <c r="W5" i="28"/>
  <c r="X5" i="28"/>
  <c r="Y5" i="28"/>
  <c r="B6" i="28"/>
  <c r="C6" i="28"/>
  <c r="D6" i="28"/>
  <c r="T6" i="28"/>
  <c r="U6" i="28"/>
  <c r="V6" i="28"/>
  <c r="W6" i="28"/>
  <c r="X6" i="28"/>
  <c r="Y6" i="28"/>
  <c r="B7" i="28"/>
  <c r="C7" i="28"/>
  <c r="D7" i="28"/>
  <c r="A7" i="28"/>
  <c r="T7" i="28"/>
  <c r="U7" i="28"/>
  <c r="V7" i="28"/>
  <c r="W7" i="28"/>
  <c r="X7" i="28"/>
  <c r="Y7" i="28"/>
  <c r="B8" i="28"/>
  <c r="C8" i="28"/>
  <c r="D8" i="28"/>
  <c r="A8" i="28"/>
  <c r="T8" i="28"/>
  <c r="U8" i="28"/>
  <c r="V8" i="28"/>
  <c r="W8" i="28"/>
  <c r="X8" i="28"/>
  <c r="Y8" i="28"/>
  <c r="B9" i="28"/>
  <c r="C9" i="28"/>
  <c r="D9" i="28"/>
  <c r="R9" i="28"/>
  <c r="T9" i="28"/>
  <c r="U9" i="28"/>
  <c r="V9" i="28"/>
  <c r="W9" i="28"/>
  <c r="X9" i="28"/>
  <c r="Y9" i="28"/>
  <c r="B10" i="28"/>
  <c r="C10" i="28"/>
  <c r="D10" i="28"/>
  <c r="T10" i="28"/>
  <c r="U10" i="28"/>
  <c r="V10" i="28"/>
  <c r="W10" i="28"/>
  <c r="X10" i="28"/>
  <c r="Y10" i="28"/>
  <c r="B11" i="28"/>
  <c r="C11" i="28"/>
  <c r="D11" i="28"/>
  <c r="A11" i="28"/>
  <c r="T11" i="28"/>
  <c r="U11" i="28"/>
  <c r="V11" i="28"/>
  <c r="W11" i="28"/>
  <c r="X11" i="28"/>
  <c r="Y11" i="28"/>
  <c r="B12" i="28"/>
  <c r="C12" i="28"/>
  <c r="D12" i="28"/>
  <c r="A12" i="28"/>
  <c r="T12" i="28"/>
  <c r="U12" i="28"/>
  <c r="V12" i="28"/>
  <c r="W12" i="28"/>
  <c r="X12" i="28"/>
  <c r="Y12" i="28"/>
  <c r="B13" i="28"/>
  <c r="C13" i="28"/>
  <c r="D13" i="28"/>
  <c r="R13" i="28"/>
  <c r="T13" i="28"/>
  <c r="U13" i="28"/>
  <c r="V13" i="28"/>
  <c r="W13" i="28"/>
  <c r="X13" i="28"/>
  <c r="Y13" i="28"/>
  <c r="B14" i="28"/>
  <c r="C14" i="28"/>
  <c r="D14" i="28"/>
  <c r="T14" i="28"/>
  <c r="U14" i="28"/>
  <c r="V14" i="28"/>
  <c r="W14" i="28"/>
  <c r="X14" i="28"/>
  <c r="Y14" i="28"/>
  <c r="B15" i="28"/>
  <c r="C15" i="28"/>
  <c r="D15" i="28"/>
  <c r="A15" i="28"/>
  <c r="T15" i="28"/>
  <c r="U15" i="28"/>
  <c r="V15" i="28"/>
  <c r="W15" i="28"/>
  <c r="X15" i="28"/>
  <c r="Y15" i="28"/>
  <c r="B16" i="28"/>
  <c r="C16" i="28"/>
  <c r="D16" i="28"/>
  <c r="A16" i="28"/>
  <c r="T16" i="28"/>
  <c r="U16" i="28"/>
  <c r="V16" i="28"/>
  <c r="W16" i="28"/>
  <c r="X16" i="28"/>
  <c r="Y16" i="28"/>
  <c r="B17" i="28"/>
  <c r="C17" i="28"/>
  <c r="D17" i="28"/>
  <c r="A17" i="28"/>
  <c r="T17" i="28"/>
  <c r="U17" i="28"/>
  <c r="V17" i="28"/>
  <c r="W17" i="28"/>
  <c r="X17" i="28"/>
  <c r="Y17" i="28"/>
  <c r="B18" i="28"/>
  <c r="C18" i="28"/>
  <c r="D18" i="28"/>
  <c r="T18" i="28"/>
  <c r="U18" i="28"/>
  <c r="V18" i="28"/>
  <c r="W18" i="28"/>
  <c r="X18" i="28"/>
  <c r="Y18" i="28"/>
  <c r="B19" i="28"/>
  <c r="C19" i="28"/>
  <c r="D19" i="28"/>
  <c r="A19" i="28"/>
  <c r="T19" i="28"/>
  <c r="U19" i="28"/>
  <c r="V19" i="28"/>
  <c r="W19" i="28"/>
  <c r="X19" i="28"/>
  <c r="Y19" i="28"/>
  <c r="B20" i="28"/>
  <c r="C20" i="28"/>
  <c r="D20" i="28"/>
  <c r="A20" i="28"/>
  <c r="T20" i="28"/>
  <c r="U20" i="28"/>
  <c r="V20" i="28"/>
  <c r="W20" i="28"/>
  <c r="X20" i="28"/>
  <c r="Y20" i="28"/>
  <c r="B21" i="28"/>
  <c r="C21" i="28"/>
  <c r="D21" i="28"/>
  <c r="A21" i="28"/>
  <c r="T21" i="28"/>
  <c r="U21" i="28"/>
  <c r="V21" i="28"/>
  <c r="W21" i="28"/>
  <c r="X21" i="28"/>
  <c r="Y21" i="28"/>
  <c r="B22" i="28"/>
  <c r="C22" i="28"/>
  <c r="D22" i="28"/>
  <c r="P22" i="28"/>
  <c r="T22" i="28"/>
  <c r="U22" i="28"/>
  <c r="V22" i="28"/>
  <c r="W22" i="28"/>
  <c r="X22" i="28"/>
  <c r="Y22" i="28"/>
  <c r="H19" i="29"/>
  <c r="H20" i="29" s="1"/>
  <c r="I19" i="29"/>
  <c r="L20" i="29"/>
  <c r="L21" i="29"/>
  <c r="L22" i="29" s="1"/>
  <c r="L19" i="29"/>
  <c r="K19" i="29"/>
  <c r="K21" i="29" s="1"/>
  <c r="Y2" i="28"/>
  <c r="W2" i="28"/>
  <c r="U2" i="28"/>
  <c r="T2" i="28"/>
  <c r="I18" i="29"/>
  <c r="I17" i="29"/>
  <c r="I16" i="29"/>
  <c r="I15" i="29"/>
  <c r="I14" i="29"/>
  <c r="K18" i="29"/>
  <c r="N18" i="29" s="1"/>
  <c r="K17" i="29"/>
  <c r="J18" i="29"/>
  <c r="J17" i="29"/>
  <c r="K14" i="29"/>
  <c r="N14" i="29" s="1"/>
  <c r="K13" i="29"/>
  <c r="N13" i="29"/>
  <c r="Q13" i="29" s="1"/>
  <c r="I13" i="29"/>
  <c r="Y1" i="28"/>
  <c r="T1" i="28"/>
  <c r="U1" i="28"/>
  <c r="V1" i="28"/>
  <c r="X1" i="28"/>
  <c r="V2" i="28"/>
  <c r="X2" i="28"/>
  <c r="H1" i="29"/>
  <c r="C2" i="28"/>
  <c r="D2" i="28"/>
  <c r="B2" i="28"/>
  <c r="H21" i="29" l="1"/>
  <c r="N17" i="29"/>
  <c r="I20" i="29"/>
  <c r="N20" i="29" s="1"/>
  <c r="P10" i="28"/>
  <c r="P6" i="28"/>
  <c r="N19" i="29"/>
  <c r="N15" i="29"/>
  <c r="K20" i="29"/>
  <c r="K22" i="29" s="1"/>
  <c r="P18" i="28"/>
  <c r="P14" i="28"/>
  <c r="I21" i="29"/>
  <c r="R21" i="28"/>
  <c r="R17" i="28"/>
  <c r="A22" i="28"/>
  <c r="P21" i="28"/>
  <c r="R20" i="28"/>
  <c r="A18" i="28"/>
  <c r="P17" i="28"/>
  <c r="R16" i="28"/>
  <c r="A14" i="28"/>
  <c r="P13" i="28"/>
  <c r="R12" i="28"/>
  <c r="A10" i="28"/>
  <c r="P9" i="28"/>
  <c r="R8" i="28"/>
  <c r="A6" i="28"/>
  <c r="P5" i="28"/>
  <c r="R4" i="28"/>
  <c r="R22" i="28"/>
  <c r="P20" i="28"/>
  <c r="R19" i="28"/>
  <c r="P16" i="28"/>
  <c r="R15" i="28"/>
  <c r="A13" i="28"/>
  <c r="P12" i="28"/>
  <c r="R11" i="28"/>
  <c r="A9" i="28"/>
  <c r="P8" i="28"/>
  <c r="R7" i="28"/>
  <c r="A5" i="28"/>
  <c r="P4" i="28"/>
  <c r="P19" i="28"/>
  <c r="R18" i="28"/>
  <c r="P15" i="28"/>
  <c r="R14" i="28"/>
  <c r="P11" i="28"/>
  <c r="R10" i="28"/>
  <c r="P7" i="28"/>
  <c r="R6" i="28"/>
  <c r="R2" i="28"/>
  <c r="P2" i="28"/>
  <c r="B18" i="25"/>
  <c r="B9" i="25" s="1"/>
  <c r="E8" i="25"/>
  <c r="B14" i="25" s="1"/>
  <c r="B22" i="25"/>
  <c r="B11" i="25"/>
  <c r="B10" i="25"/>
  <c r="G8" i="25"/>
  <c r="E16" i="8"/>
  <c r="E17" i="8"/>
  <c r="E18" i="8"/>
  <c r="E19" i="8"/>
  <c r="U3" i="19"/>
  <c r="U4" i="19"/>
  <c r="U5" i="19"/>
  <c r="U6" i="19"/>
  <c r="U7" i="19"/>
  <c r="U8" i="19"/>
  <c r="U9" i="19"/>
  <c r="U10" i="19"/>
  <c r="U11" i="19"/>
  <c r="U12" i="19"/>
  <c r="U13" i="19"/>
  <c r="U14" i="19"/>
  <c r="E3" i="17"/>
  <c r="F3" i="17"/>
  <c r="H3" i="17"/>
  <c r="I3" i="17"/>
  <c r="J3" i="17"/>
  <c r="K3" i="17"/>
  <c r="L3" i="17"/>
  <c r="N3" i="17"/>
  <c r="O3" i="17"/>
  <c r="Q3" i="17"/>
  <c r="R3" i="17"/>
  <c r="T3" i="17"/>
  <c r="U3" i="17"/>
  <c r="W3" i="17"/>
  <c r="X3" i="17"/>
  <c r="Z3" i="17"/>
  <c r="AA3" i="17"/>
  <c r="E4" i="17"/>
  <c r="C4" i="17" s="1"/>
  <c r="F4" i="17"/>
  <c r="H4" i="17"/>
  <c r="I4" i="17"/>
  <c r="J4" i="17"/>
  <c r="K4" i="17"/>
  <c r="L4" i="17"/>
  <c r="N4" i="17"/>
  <c r="O4" i="17"/>
  <c r="Q4" i="17"/>
  <c r="R4" i="17"/>
  <c r="T4" i="17"/>
  <c r="U4" i="17"/>
  <c r="W4" i="17"/>
  <c r="X4" i="17"/>
  <c r="Z4" i="17"/>
  <c r="AA4" i="17"/>
  <c r="E5" i="17"/>
  <c r="C5" i="17" s="1"/>
  <c r="F5" i="17"/>
  <c r="H5" i="17"/>
  <c r="I5" i="17"/>
  <c r="J5" i="17"/>
  <c r="K5" i="17"/>
  <c r="L5" i="17"/>
  <c r="N5" i="17"/>
  <c r="O5" i="17"/>
  <c r="Q5" i="17"/>
  <c r="R5" i="17"/>
  <c r="T5" i="17"/>
  <c r="U5" i="17"/>
  <c r="W5" i="17"/>
  <c r="X5" i="17"/>
  <c r="Z5" i="17"/>
  <c r="AA5" i="17"/>
  <c r="E6" i="17"/>
  <c r="F6" i="17"/>
  <c r="H6" i="17"/>
  <c r="I6" i="17"/>
  <c r="J6" i="17"/>
  <c r="K6" i="17"/>
  <c r="L6" i="17"/>
  <c r="N6" i="17"/>
  <c r="O6" i="17"/>
  <c r="Q6" i="17"/>
  <c r="R6" i="17"/>
  <c r="T6" i="17"/>
  <c r="U6" i="17"/>
  <c r="W6" i="17"/>
  <c r="X6" i="17"/>
  <c r="Z6" i="17"/>
  <c r="AA6" i="17"/>
  <c r="E7" i="17"/>
  <c r="C7" i="17" s="1"/>
  <c r="F7" i="17"/>
  <c r="H7" i="17"/>
  <c r="I7" i="17"/>
  <c r="J7" i="17"/>
  <c r="K7" i="17"/>
  <c r="L7" i="17"/>
  <c r="N7" i="17"/>
  <c r="O7" i="17"/>
  <c r="Q7" i="17"/>
  <c r="R7" i="17"/>
  <c r="T7" i="17"/>
  <c r="U7" i="17"/>
  <c r="W7" i="17"/>
  <c r="X7" i="17"/>
  <c r="Z7" i="17"/>
  <c r="AA7" i="17"/>
  <c r="E8" i="17"/>
  <c r="F8" i="17"/>
  <c r="H8" i="17"/>
  <c r="I8" i="17"/>
  <c r="J8" i="17"/>
  <c r="K8" i="17"/>
  <c r="L8" i="17"/>
  <c r="N8" i="17"/>
  <c r="O8" i="17"/>
  <c r="Q8" i="17"/>
  <c r="R8" i="17"/>
  <c r="T8" i="17"/>
  <c r="U8" i="17"/>
  <c r="W8" i="17"/>
  <c r="X8" i="17"/>
  <c r="Z8" i="17"/>
  <c r="AA8" i="17"/>
  <c r="Z2" i="17"/>
  <c r="AA2" i="17"/>
  <c r="X2" i="17"/>
  <c r="U2" i="17"/>
  <c r="R2" i="17"/>
  <c r="B5" i="17"/>
  <c r="AA1" i="17"/>
  <c r="Z1" i="17"/>
  <c r="Y1" i="17"/>
  <c r="W2" i="17"/>
  <c r="T2" i="17"/>
  <c r="Q2" i="17"/>
  <c r="A13" i="19"/>
  <c r="A14" i="19"/>
  <c r="A15" i="19"/>
  <c r="A16" i="19"/>
  <c r="A33" i="18"/>
  <c r="E33" i="18"/>
  <c r="G33" i="18"/>
  <c r="I33" i="18"/>
  <c r="K33" i="18"/>
  <c r="M33" i="18"/>
  <c r="O33" i="18"/>
  <c r="Q33" i="18"/>
  <c r="S33" i="18"/>
  <c r="U33" i="18"/>
  <c r="W33" i="18"/>
  <c r="Y33" i="18"/>
  <c r="AA33" i="18"/>
  <c r="AC33" i="18"/>
  <c r="AE33" i="18"/>
  <c r="AG33" i="18"/>
  <c r="AI33" i="18"/>
  <c r="AK33" i="18"/>
  <c r="AA7" i="19"/>
  <c r="Z7" i="19"/>
  <c r="X7" i="19"/>
  <c r="W7" i="19"/>
  <c r="T7" i="19"/>
  <c r="R7" i="19"/>
  <c r="Q7" i="19"/>
  <c r="O7" i="19"/>
  <c r="N7" i="19"/>
  <c r="L7" i="19"/>
  <c r="K7" i="19"/>
  <c r="I7" i="19"/>
  <c r="H7" i="19"/>
  <c r="N2" i="17"/>
  <c r="O2" i="17"/>
  <c r="AA5" i="19"/>
  <c r="Z5" i="19"/>
  <c r="X5" i="19"/>
  <c r="W5" i="19"/>
  <c r="T5" i="19"/>
  <c r="R5" i="19"/>
  <c r="Q5" i="19"/>
  <c r="O5" i="19"/>
  <c r="N5" i="19"/>
  <c r="L5" i="19"/>
  <c r="K5" i="19"/>
  <c r="I5" i="19"/>
  <c r="H5" i="19"/>
  <c r="F21" i="18"/>
  <c r="E2" i="19"/>
  <c r="E3" i="19"/>
  <c r="E4" i="19"/>
  <c r="E5" i="19"/>
  <c r="E6" i="19"/>
  <c r="E7" i="19"/>
  <c r="E8" i="19"/>
  <c r="E9" i="19"/>
  <c r="E10" i="19"/>
  <c r="E11" i="19"/>
  <c r="E12" i="19"/>
  <c r="E13" i="19"/>
  <c r="E14" i="19"/>
  <c r="E15" i="19"/>
  <c r="E16" i="19"/>
  <c r="H22" i="29" l="1"/>
  <c r="N21" i="29"/>
  <c r="I22" i="29"/>
  <c r="E9" i="25"/>
  <c r="E11" i="25"/>
  <c r="B17" i="25" s="1"/>
  <c r="E10" i="25"/>
  <c r="B16" i="25" s="1"/>
  <c r="C3" i="17"/>
  <c r="B6" i="17"/>
  <c r="B3" i="17"/>
  <c r="B8" i="17"/>
  <c r="B7" i="17"/>
  <c r="C2" i="17"/>
  <c r="B4" i="17"/>
  <c r="C8" i="17"/>
  <c r="C6" i="17"/>
  <c r="E14" i="8"/>
  <c r="E15" i="8"/>
  <c r="E2" i="8"/>
  <c r="E3" i="8"/>
  <c r="E4" i="8"/>
  <c r="E5" i="8"/>
  <c r="E6" i="8"/>
  <c r="E7" i="8"/>
  <c r="E8" i="8"/>
  <c r="E9" i="8"/>
  <c r="E10" i="8"/>
  <c r="E11" i="8"/>
  <c r="E12" i="8"/>
  <c r="E13" i="8"/>
  <c r="G22" i="18"/>
  <c r="I22" i="18"/>
  <c r="K22" i="18"/>
  <c r="M22" i="18"/>
  <c r="O22" i="18"/>
  <c r="Q22" i="18"/>
  <c r="S22" i="18"/>
  <c r="U22" i="18"/>
  <c r="W22" i="18"/>
  <c r="Y22" i="18"/>
  <c r="AA22" i="18"/>
  <c r="AC22" i="18"/>
  <c r="AE22" i="18"/>
  <c r="AG22" i="18"/>
  <c r="AI22" i="18"/>
  <c r="AK22" i="18"/>
  <c r="G23" i="18"/>
  <c r="I23" i="18"/>
  <c r="K23" i="18"/>
  <c r="M23" i="18"/>
  <c r="O23" i="18"/>
  <c r="Q23" i="18"/>
  <c r="S23" i="18"/>
  <c r="U23" i="18"/>
  <c r="W23" i="18"/>
  <c r="Y23" i="18"/>
  <c r="AA23" i="18"/>
  <c r="AC23" i="18"/>
  <c r="AE23" i="18"/>
  <c r="AG23" i="18"/>
  <c r="AI23" i="18"/>
  <c r="AK23" i="18"/>
  <c r="G24" i="18"/>
  <c r="I24" i="18"/>
  <c r="K24" i="18"/>
  <c r="M24" i="18"/>
  <c r="O24" i="18"/>
  <c r="Q24" i="18"/>
  <c r="S24" i="18"/>
  <c r="U24" i="18"/>
  <c r="W24" i="18"/>
  <c r="Y24" i="18"/>
  <c r="AA24" i="18"/>
  <c r="AC24" i="18"/>
  <c r="AE24" i="18"/>
  <c r="AG24" i="18"/>
  <c r="AI24" i="18"/>
  <c r="AK24" i="18"/>
  <c r="G25" i="18"/>
  <c r="I25" i="18"/>
  <c r="K25" i="18"/>
  <c r="M25" i="18"/>
  <c r="O25" i="18"/>
  <c r="Q25" i="18"/>
  <c r="S25" i="18"/>
  <c r="U25" i="18"/>
  <c r="W25" i="18"/>
  <c r="Y25" i="18"/>
  <c r="AA25" i="18"/>
  <c r="AC25" i="18"/>
  <c r="AE25" i="18"/>
  <c r="AG25" i="18"/>
  <c r="AI25" i="18"/>
  <c r="AK25" i="18"/>
  <c r="G26" i="18"/>
  <c r="I26" i="18"/>
  <c r="K26" i="18"/>
  <c r="M26" i="18"/>
  <c r="O26" i="18"/>
  <c r="Q26" i="18"/>
  <c r="S26" i="18"/>
  <c r="U26" i="18"/>
  <c r="W26" i="18"/>
  <c r="Y26" i="18"/>
  <c r="AA26" i="18"/>
  <c r="AC26" i="18"/>
  <c r="AE26" i="18"/>
  <c r="AG26" i="18"/>
  <c r="AI26" i="18"/>
  <c r="AK26" i="18"/>
  <c r="G27" i="18"/>
  <c r="I27" i="18"/>
  <c r="K27" i="18"/>
  <c r="M27" i="18"/>
  <c r="O27" i="18"/>
  <c r="Q27" i="18"/>
  <c r="S27" i="18"/>
  <c r="U27" i="18"/>
  <c r="W27" i="18"/>
  <c r="Y27" i="18"/>
  <c r="AA27" i="18"/>
  <c r="AC27" i="18"/>
  <c r="AE27" i="18"/>
  <c r="AG27" i="18"/>
  <c r="AI27" i="18"/>
  <c r="AK27" i="18"/>
  <c r="G28" i="18"/>
  <c r="I28" i="18"/>
  <c r="K28" i="18"/>
  <c r="M28" i="18"/>
  <c r="O28" i="18"/>
  <c r="Q28" i="18"/>
  <c r="S28" i="18"/>
  <c r="U28" i="18"/>
  <c r="W28" i="18"/>
  <c r="Y28" i="18"/>
  <c r="AA28" i="18"/>
  <c r="AC28" i="18"/>
  <c r="AE28" i="18"/>
  <c r="AG28" i="18"/>
  <c r="AI28" i="18"/>
  <c r="AK28" i="18"/>
  <c r="G29" i="18"/>
  <c r="I29" i="18"/>
  <c r="K29" i="18"/>
  <c r="M29" i="18"/>
  <c r="O29" i="18"/>
  <c r="Q29" i="18"/>
  <c r="S29" i="18"/>
  <c r="U29" i="18"/>
  <c r="W29" i="18"/>
  <c r="Y29" i="18"/>
  <c r="AA29" i="18"/>
  <c r="AC29" i="18"/>
  <c r="AE29" i="18"/>
  <c r="AG29" i="18"/>
  <c r="AI29" i="18"/>
  <c r="AK29" i="18"/>
  <c r="G30" i="18"/>
  <c r="I30" i="18"/>
  <c r="K30" i="18"/>
  <c r="M30" i="18"/>
  <c r="O30" i="18"/>
  <c r="Q30" i="18"/>
  <c r="S30" i="18"/>
  <c r="U30" i="18"/>
  <c r="W30" i="18"/>
  <c r="Y30" i="18"/>
  <c r="AA30" i="18"/>
  <c r="AC30" i="18"/>
  <c r="AE30" i="18"/>
  <c r="AG30" i="18"/>
  <c r="AI30" i="18"/>
  <c r="AK30" i="18"/>
  <c r="G31" i="18"/>
  <c r="I31" i="18"/>
  <c r="K31" i="18"/>
  <c r="M31" i="18"/>
  <c r="O31" i="18"/>
  <c r="Q31" i="18"/>
  <c r="S31" i="18"/>
  <c r="U31" i="18"/>
  <c r="W31" i="18"/>
  <c r="Y31" i="18"/>
  <c r="AA31" i="18"/>
  <c r="AC31" i="18"/>
  <c r="AE31" i="18"/>
  <c r="AG31" i="18"/>
  <c r="AI31" i="18"/>
  <c r="AK31" i="18"/>
  <c r="G32" i="18"/>
  <c r="I32" i="18"/>
  <c r="K32" i="18"/>
  <c r="M32" i="18"/>
  <c r="O32" i="18"/>
  <c r="Q32" i="18"/>
  <c r="S32" i="18"/>
  <c r="U32" i="18"/>
  <c r="W32" i="18"/>
  <c r="Y32" i="18"/>
  <c r="AA32" i="18"/>
  <c r="AC32" i="18"/>
  <c r="AE32" i="18"/>
  <c r="AG32" i="18"/>
  <c r="AI32" i="18"/>
  <c r="AK32" i="18"/>
  <c r="E23" i="18"/>
  <c r="E24" i="18"/>
  <c r="E25" i="18"/>
  <c r="E26" i="18"/>
  <c r="E27" i="18"/>
  <c r="E28" i="18"/>
  <c r="E29" i="18"/>
  <c r="E30" i="18"/>
  <c r="E31" i="18"/>
  <c r="E32" i="18"/>
  <c r="E22" i="18"/>
  <c r="E21" i="18"/>
  <c r="A22" i="18"/>
  <c r="A23" i="18"/>
  <c r="A24" i="18"/>
  <c r="A25" i="18"/>
  <c r="A26" i="18"/>
  <c r="A27" i="18"/>
  <c r="A28" i="18"/>
  <c r="A29" i="18"/>
  <c r="A30" i="18"/>
  <c r="A31" i="18"/>
  <c r="A32" i="18"/>
  <c r="A21" i="18"/>
  <c r="A11" i="10"/>
  <c r="E11" i="10"/>
  <c r="F11" i="10"/>
  <c r="G11" i="10"/>
  <c r="A12" i="10"/>
  <c r="E12" i="10"/>
  <c r="G12" i="10"/>
  <c r="I12" i="10"/>
  <c r="K12" i="10"/>
  <c r="M12" i="10"/>
  <c r="O12" i="10"/>
  <c r="Q12" i="10"/>
  <c r="S12" i="10"/>
  <c r="U12" i="10"/>
  <c r="W12" i="10"/>
  <c r="A13" i="10"/>
  <c r="F7" i="13" s="1"/>
  <c r="E13" i="10"/>
  <c r="G13" i="10"/>
  <c r="I13" i="10"/>
  <c r="K13" i="10"/>
  <c r="M13" i="10"/>
  <c r="D19" i="8" s="1"/>
  <c r="C19" i="8" s="1"/>
  <c r="O13" i="10"/>
  <c r="Q13" i="10"/>
  <c r="S13" i="10"/>
  <c r="U13" i="10"/>
  <c r="W13" i="10"/>
  <c r="C3" i="24"/>
  <c r="G3" i="24"/>
  <c r="A5" i="24"/>
  <c r="C5" i="24" s="1"/>
  <c r="A6" i="24"/>
  <c r="A7" i="24"/>
  <c r="C7" i="24" s="1"/>
  <c r="A8" i="24"/>
  <c r="D8" i="24" s="1"/>
  <c r="A9" i="24"/>
  <c r="C9" i="24" s="1"/>
  <c r="A10" i="24"/>
  <c r="H10" i="24" s="1"/>
  <c r="A11" i="24"/>
  <c r="C11" i="24" s="1"/>
  <c r="A12" i="24"/>
  <c r="D12" i="24" s="1"/>
  <c r="A13" i="24"/>
  <c r="C13" i="24" s="1"/>
  <c r="A14" i="24"/>
  <c r="P14" i="24" s="1"/>
  <c r="A4" i="24"/>
  <c r="C4" i="24" s="1"/>
  <c r="A3" i="24"/>
  <c r="D3" i="24" s="1"/>
  <c r="A2" i="24"/>
  <c r="L2" i="24" s="1"/>
  <c r="D2" i="10"/>
  <c r="G2" i="10"/>
  <c r="H2" i="10"/>
  <c r="F2" i="8"/>
  <c r="F3" i="8"/>
  <c r="F4" i="8"/>
  <c r="F5" i="8"/>
  <c r="F6" i="8"/>
  <c r="F7" i="8"/>
  <c r="F8" i="8"/>
  <c r="F9" i="8"/>
  <c r="F10" i="8"/>
  <c r="F11" i="8"/>
  <c r="F12" i="8"/>
  <c r="F13" i="8"/>
  <c r="B3" i="8"/>
  <c r="B4" i="8"/>
  <c r="B5" i="8"/>
  <c r="B6" i="8"/>
  <c r="B7" i="8"/>
  <c r="B8" i="8"/>
  <c r="B9" i="8"/>
  <c r="B10" i="8"/>
  <c r="B11" i="8"/>
  <c r="B12" i="8"/>
  <c r="B13" i="8"/>
  <c r="B2"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Z3" i="19"/>
  <c r="AA3" i="19"/>
  <c r="Z4" i="19"/>
  <c r="AA4" i="19"/>
  <c r="Z6" i="19"/>
  <c r="AA6" i="19"/>
  <c r="Z8" i="19"/>
  <c r="AA8" i="19"/>
  <c r="Z9" i="19"/>
  <c r="AA9" i="19"/>
  <c r="Z10" i="19"/>
  <c r="AA10" i="19"/>
  <c r="Z11" i="19"/>
  <c r="AA11" i="19"/>
  <c r="Z12" i="19"/>
  <c r="AA12" i="19"/>
  <c r="Z13" i="19"/>
  <c r="AA13" i="19"/>
  <c r="Z14" i="19"/>
  <c r="AA14" i="19"/>
  <c r="Z15" i="19"/>
  <c r="AA15" i="19"/>
  <c r="Z16" i="19"/>
  <c r="AA16" i="19"/>
  <c r="AA2" i="19"/>
  <c r="Z2" i="19"/>
  <c r="F2" i="19"/>
  <c r="H2" i="19"/>
  <c r="I2" i="19"/>
  <c r="K2" i="19"/>
  <c r="L2" i="19"/>
  <c r="N2" i="19"/>
  <c r="O2" i="19"/>
  <c r="Q2" i="19"/>
  <c r="R2" i="19"/>
  <c r="T2" i="19"/>
  <c r="U2" i="19"/>
  <c r="W2" i="19"/>
  <c r="X2" i="19"/>
  <c r="F3" i="19"/>
  <c r="H3" i="19"/>
  <c r="I3" i="19"/>
  <c r="K3" i="19"/>
  <c r="L3" i="19"/>
  <c r="N3" i="19"/>
  <c r="O3" i="19"/>
  <c r="Q3" i="19"/>
  <c r="R3" i="19"/>
  <c r="T3" i="19"/>
  <c r="W3" i="19"/>
  <c r="X3" i="19"/>
  <c r="F4" i="19"/>
  <c r="H4" i="19"/>
  <c r="I4" i="19"/>
  <c r="K4" i="19"/>
  <c r="L4" i="19"/>
  <c r="N4" i="19"/>
  <c r="O4" i="19"/>
  <c r="Q4" i="19"/>
  <c r="R4" i="19"/>
  <c r="T4" i="19"/>
  <c r="W4" i="19"/>
  <c r="X4" i="19"/>
  <c r="F5" i="19"/>
  <c r="F7" i="19"/>
  <c r="F8" i="19"/>
  <c r="H8" i="19"/>
  <c r="I8" i="19"/>
  <c r="K8" i="19"/>
  <c r="L8" i="19"/>
  <c r="N8" i="19"/>
  <c r="O8" i="19"/>
  <c r="Q8" i="19"/>
  <c r="R8" i="19"/>
  <c r="T8" i="19"/>
  <c r="W8" i="19"/>
  <c r="X8" i="19"/>
  <c r="F9" i="19"/>
  <c r="H9" i="19"/>
  <c r="I9" i="19"/>
  <c r="K9" i="19"/>
  <c r="L9" i="19"/>
  <c r="N9" i="19"/>
  <c r="O9" i="19"/>
  <c r="Q9" i="19"/>
  <c r="R9" i="19"/>
  <c r="T9" i="19"/>
  <c r="W9" i="19"/>
  <c r="X9" i="19"/>
  <c r="F10" i="19"/>
  <c r="H10" i="19"/>
  <c r="I10" i="19"/>
  <c r="K10" i="19"/>
  <c r="L10" i="19"/>
  <c r="N10" i="19"/>
  <c r="O10" i="19"/>
  <c r="Q10" i="19"/>
  <c r="R10" i="19"/>
  <c r="T10" i="19"/>
  <c r="W10" i="19"/>
  <c r="X10" i="19"/>
  <c r="F11" i="19"/>
  <c r="H11" i="19"/>
  <c r="I11" i="19"/>
  <c r="K11" i="19"/>
  <c r="L11" i="19"/>
  <c r="N11" i="19"/>
  <c r="O11" i="19"/>
  <c r="Q11" i="19"/>
  <c r="R11" i="19"/>
  <c r="T11" i="19"/>
  <c r="W11" i="19"/>
  <c r="X11" i="19"/>
  <c r="F12" i="19"/>
  <c r="H12" i="19"/>
  <c r="I12" i="19"/>
  <c r="K12" i="19"/>
  <c r="L12" i="19"/>
  <c r="N12" i="19"/>
  <c r="O12" i="19"/>
  <c r="Q12" i="19"/>
  <c r="R12" i="19"/>
  <c r="T12" i="19"/>
  <c r="W12" i="19"/>
  <c r="X12" i="19"/>
  <c r="F13" i="19"/>
  <c r="H13" i="19"/>
  <c r="I13" i="19"/>
  <c r="K13" i="19"/>
  <c r="L13" i="19"/>
  <c r="N13" i="19"/>
  <c r="O13" i="19"/>
  <c r="Q13" i="19"/>
  <c r="R13" i="19"/>
  <c r="T13" i="19"/>
  <c r="W13" i="19"/>
  <c r="X13" i="19"/>
  <c r="F14" i="19"/>
  <c r="H14" i="19"/>
  <c r="I14" i="19"/>
  <c r="K14" i="19"/>
  <c r="L14" i="19"/>
  <c r="N14" i="19"/>
  <c r="O14" i="19"/>
  <c r="Q14" i="19"/>
  <c r="R14" i="19"/>
  <c r="T14" i="19"/>
  <c r="W14" i="19"/>
  <c r="X14" i="19"/>
  <c r="F15" i="19"/>
  <c r="H15" i="19"/>
  <c r="I15" i="19"/>
  <c r="K15" i="19"/>
  <c r="L15" i="19"/>
  <c r="N15" i="19"/>
  <c r="O15" i="19"/>
  <c r="Q15" i="19"/>
  <c r="R15" i="19"/>
  <c r="T15" i="19"/>
  <c r="U15" i="19"/>
  <c r="W15" i="19"/>
  <c r="X15" i="19"/>
  <c r="F16" i="19"/>
  <c r="H16" i="19"/>
  <c r="I16" i="19"/>
  <c r="K16" i="19"/>
  <c r="L16" i="19"/>
  <c r="N16" i="19"/>
  <c r="O16" i="19"/>
  <c r="Q16" i="19"/>
  <c r="R16" i="19"/>
  <c r="T16" i="19"/>
  <c r="U16" i="19"/>
  <c r="W16" i="19"/>
  <c r="X16" i="19"/>
  <c r="W4" i="13"/>
  <c r="AE6" i="13"/>
  <c r="K9" i="13"/>
  <c r="F6" i="13"/>
  <c r="X6" i="19"/>
  <c r="W6" i="19"/>
  <c r="T6" i="19"/>
  <c r="R6" i="19"/>
  <c r="Q6" i="19"/>
  <c r="O6" i="19"/>
  <c r="N6" i="19"/>
  <c r="U2" i="13"/>
  <c r="L6" i="19"/>
  <c r="K6" i="19"/>
  <c r="H6" i="19"/>
  <c r="I6" i="19"/>
  <c r="C7" i="15"/>
  <c r="F6" i="19"/>
  <c r="E1" i="19"/>
  <c r="H1" i="19" s="1"/>
  <c r="K1" i="19" s="1"/>
  <c r="N1" i="19" s="1"/>
  <c r="Q1" i="19" s="1"/>
  <c r="T1" i="19" s="1"/>
  <c r="W1" i="19" s="1"/>
  <c r="Z1" i="19" s="1"/>
  <c r="F1" i="19"/>
  <c r="I1" i="19" s="1"/>
  <c r="L1" i="19" s="1"/>
  <c r="O1" i="19" s="1"/>
  <c r="R1" i="19" s="1"/>
  <c r="U1" i="19" s="1"/>
  <c r="X1" i="19" s="1"/>
  <c r="AA1" i="19" s="1"/>
  <c r="G1" i="19"/>
  <c r="J1" i="19" s="1"/>
  <c r="M1" i="19" s="1"/>
  <c r="P1" i="19" s="1"/>
  <c r="S1" i="19" s="1"/>
  <c r="V1" i="19" s="1"/>
  <c r="Y1" i="19" s="1"/>
  <c r="B1" i="19"/>
  <c r="A3" i="19"/>
  <c r="A4" i="19"/>
  <c r="A5" i="19"/>
  <c r="A6" i="19"/>
  <c r="A7" i="19"/>
  <c r="A8" i="19"/>
  <c r="A9" i="19"/>
  <c r="A10" i="19"/>
  <c r="A11" i="19"/>
  <c r="A12" i="19"/>
  <c r="A2" i="19"/>
  <c r="A1" i="19"/>
  <c r="G2" i="18"/>
  <c r="H2" i="18"/>
  <c r="E6" i="13"/>
  <c r="B1" i="8"/>
  <c r="F1" i="8"/>
  <c r="A1" i="8"/>
  <c r="A3" i="13"/>
  <c r="B3" i="13"/>
  <c r="A4" i="13"/>
  <c r="B4" i="13"/>
  <c r="A5" i="13"/>
  <c r="B5" i="13"/>
  <c r="A6" i="13"/>
  <c r="B6" i="13"/>
  <c r="A7" i="13"/>
  <c r="B7" i="13"/>
  <c r="A8" i="13"/>
  <c r="B8" i="13"/>
  <c r="A9" i="13"/>
  <c r="B9" i="13"/>
  <c r="J2" i="17"/>
  <c r="G1" i="17"/>
  <c r="J1" i="17" s="1"/>
  <c r="M1" i="17" s="1"/>
  <c r="P1" i="17" s="1"/>
  <c r="S1" i="17" s="1"/>
  <c r="V1" i="17" s="1"/>
  <c r="L2" i="17"/>
  <c r="I2" i="17"/>
  <c r="F2" i="17"/>
  <c r="K2" i="17"/>
  <c r="H2" i="17"/>
  <c r="B1" i="17"/>
  <c r="E1" i="17"/>
  <c r="H1" i="17" s="1"/>
  <c r="K1" i="17" s="1"/>
  <c r="N1" i="17" s="1"/>
  <c r="Q1" i="17" s="1"/>
  <c r="T1" i="17" s="1"/>
  <c r="W1" i="17" s="1"/>
  <c r="F1" i="17"/>
  <c r="I1" i="17" s="1"/>
  <c r="L1" i="17" s="1"/>
  <c r="O1" i="17" s="1"/>
  <c r="R1" i="17" s="1"/>
  <c r="U1" i="17" s="1"/>
  <c r="X1" i="17" s="1"/>
  <c r="E2" i="17"/>
  <c r="A2" i="17"/>
  <c r="A3" i="17"/>
  <c r="A1" i="17"/>
  <c r="B1" i="13"/>
  <c r="E1" i="13"/>
  <c r="G1" i="13"/>
  <c r="I1" i="13"/>
  <c r="K1" i="13"/>
  <c r="M1" i="13"/>
  <c r="O1" i="13"/>
  <c r="Q1" i="13"/>
  <c r="S1" i="13"/>
  <c r="U1" i="13"/>
  <c r="W1" i="13"/>
  <c r="Y1" i="13"/>
  <c r="AA1" i="13"/>
  <c r="AC1" i="13"/>
  <c r="AE1" i="13"/>
  <c r="AG1" i="13"/>
  <c r="B2" i="13"/>
  <c r="A2" i="13"/>
  <c r="A1" i="13"/>
  <c r="N22" i="29" l="1"/>
  <c r="B15" i="25"/>
  <c r="E7" i="25"/>
  <c r="B2" i="17"/>
  <c r="J2" i="18"/>
  <c r="H21" i="18"/>
  <c r="F9" i="24"/>
  <c r="I2" i="18"/>
  <c r="I21" i="18" s="1"/>
  <c r="G21" i="18"/>
  <c r="F5" i="24"/>
  <c r="V13" i="24"/>
  <c r="Z9" i="24"/>
  <c r="X6" i="24"/>
  <c r="L33" i="18"/>
  <c r="T33" i="18"/>
  <c r="AB33" i="18"/>
  <c r="AF33" i="18"/>
  <c r="F33" i="18"/>
  <c r="N33" i="18"/>
  <c r="Z33" i="18"/>
  <c r="AD33" i="18"/>
  <c r="AL33" i="18"/>
  <c r="J33" i="18"/>
  <c r="R33" i="18"/>
  <c r="V33" i="18"/>
  <c r="AH33" i="18"/>
  <c r="H33" i="18"/>
  <c r="P33" i="18"/>
  <c r="X33" i="18"/>
  <c r="AJ33" i="18"/>
  <c r="W3" i="13"/>
  <c r="W8" i="13"/>
  <c r="O6" i="13"/>
  <c r="G4" i="13"/>
  <c r="T13" i="24"/>
  <c r="X9" i="24"/>
  <c r="T5" i="24"/>
  <c r="R2" i="13"/>
  <c r="G8" i="13"/>
  <c r="AA5" i="13"/>
  <c r="S3" i="13"/>
  <c r="L13" i="24"/>
  <c r="P9" i="24"/>
  <c r="R5" i="24"/>
  <c r="AA9" i="13"/>
  <c r="S7" i="13"/>
  <c r="K5" i="13"/>
  <c r="J13" i="24"/>
  <c r="N9" i="24"/>
  <c r="J5" i="24"/>
  <c r="AE3" i="13"/>
  <c r="J14" i="24"/>
  <c r="L11" i="24"/>
  <c r="X7" i="24"/>
  <c r="H6" i="24"/>
  <c r="F4" i="24"/>
  <c r="H14" i="24"/>
  <c r="R13" i="24"/>
  <c r="F13" i="24"/>
  <c r="D11" i="24"/>
  <c r="V9" i="24"/>
  <c r="J9" i="24"/>
  <c r="P7" i="24"/>
  <c r="Z5" i="24"/>
  <c r="N5" i="24"/>
  <c r="D5" i="24"/>
  <c r="Z14" i="24"/>
  <c r="Z13" i="24"/>
  <c r="N13" i="24"/>
  <c r="D13" i="24"/>
  <c r="X10" i="24"/>
  <c r="R9" i="24"/>
  <c r="H9" i="24"/>
  <c r="H7" i="24"/>
  <c r="V5" i="24"/>
  <c r="L5" i="24"/>
  <c r="V4" i="24"/>
  <c r="X14" i="24"/>
  <c r="T11" i="24"/>
  <c r="P6" i="24"/>
  <c r="N4" i="24"/>
  <c r="X8" i="24"/>
  <c r="M2" i="13"/>
  <c r="W9" i="13"/>
  <c r="S8" i="13"/>
  <c r="AA6" i="13"/>
  <c r="K6" i="13"/>
  <c r="S4" i="13"/>
  <c r="O3" i="13"/>
  <c r="S9" i="13"/>
  <c r="O8" i="13"/>
  <c r="K7" i="13"/>
  <c r="S5" i="13"/>
  <c r="AA3" i="13"/>
  <c r="R14" i="24"/>
  <c r="X12" i="24"/>
  <c r="X11" i="24"/>
  <c r="P11" i="24"/>
  <c r="H11" i="24"/>
  <c r="P10" i="24"/>
  <c r="H8" i="24"/>
  <c r="T7" i="24"/>
  <c r="L7" i="24"/>
  <c r="D7" i="24"/>
  <c r="Z4" i="24"/>
  <c r="R4" i="24"/>
  <c r="J4" i="24"/>
  <c r="H12" i="24"/>
  <c r="Z2" i="13"/>
  <c r="G9" i="13"/>
  <c r="AE7" i="13"/>
  <c r="O7" i="13"/>
  <c r="W5" i="13"/>
  <c r="G5" i="13"/>
  <c r="Z11" i="24"/>
  <c r="R11" i="24"/>
  <c r="J11" i="24"/>
  <c r="P8" i="24"/>
  <c r="V7" i="24"/>
  <c r="N7" i="24"/>
  <c r="F7" i="24"/>
  <c r="T4" i="24"/>
  <c r="L4" i="24"/>
  <c r="D4" i="24"/>
  <c r="AH2" i="13"/>
  <c r="AE8" i="13"/>
  <c r="AA7" i="13"/>
  <c r="W6" i="13"/>
  <c r="G6" i="13"/>
  <c r="AE4" i="13"/>
  <c r="O4" i="13"/>
  <c r="K3" i="13"/>
  <c r="AC2" i="13"/>
  <c r="J2" i="13"/>
  <c r="AE9" i="13"/>
  <c r="O9" i="13"/>
  <c r="AA8" i="13"/>
  <c r="K8" i="13"/>
  <c r="W7" i="13"/>
  <c r="G7" i="13"/>
  <c r="S6" i="13"/>
  <c r="AE5" i="13"/>
  <c r="O5" i="13"/>
  <c r="AA4" i="13"/>
  <c r="K4" i="13"/>
  <c r="X13" i="24"/>
  <c r="P13" i="24"/>
  <c r="H13" i="24"/>
  <c r="P12" i="24"/>
  <c r="V11" i="24"/>
  <c r="N11" i="24"/>
  <c r="F11" i="24"/>
  <c r="T9" i="24"/>
  <c r="L9" i="24"/>
  <c r="D9" i="24"/>
  <c r="Z7" i="24"/>
  <c r="R7" i="24"/>
  <c r="J7" i="24"/>
  <c r="X5" i="24"/>
  <c r="P5" i="24"/>
  <c r="H5" i="24"/>
  <c r="X4" i="24"/>
  <c r="P4" i="24"/>
  <c r="H4" i="24"/>
  <c r="C14" i="24"/>
  <c r="G14" i="24"/>
  <c r="K14" i="24"/>
  <c r="O14" i="24"/>
  <c r="S14" i="24"/>
  <c r="W14" i="24"/>
  <c r="E14" i="24"/>
  <c r="I14" i="24"/>
  <c r="M14" i="24"/>
  <c r="Q14" i="24"/>
  <c r="U14" i="24"/>
  <c r="Y14" i="24"/>
  <c r="C10" i="24"/>
  <c r="G10" i="24"/>
  <c r="K10" i="24"/>
  <c r="O10" i="24"/>
  <c r="S10" i="24"/>
  <c r="W10" i="24"/>
  <c r="E10" i="24"/>
  <c r="I10" i="24"/>
  <c r="M10" i="24"/>
  <c r="Q10" i="24"/>
  <c r="U10" i="24"/>
  <c r="Y10" i="24"/>
  <c r="C6" i="24"/>
  <c r="G6" i="24"/>
  <c r="K6" i="24"/>
  <c r="O6" i="24"/>
  <c r="S6" i="24"/>
  <c r="W6" i="24"/>
  <c r="E6" i="24"/>
  <c r="I6" i="24"/>
  <c r="M6" i="24"/>
  <c r="Q6" i="24"/>
  <c r="U6" i="24"/>
  <c r="Y6" i="24"/>
  <c r="V14" i="24"/>
  <c r="N14" i="24"/>
  <c r="F14" i="24"/>
  <c r="V12" i="24"/>
  <c r="N12" i="24"/>
  <c r="F12" i="24"/>
  <c r="V10" i="24"/>
  <c r="N10" i="24"/>
  <c r="F10" i="24"/>
  <c r="V8" i="24"/>
  <c r="N8" i="24"/>
  <c r="F8" i="24"/>
  <c r="V6" i="24"/>
  <c r="N6" i="24"/>
  <c r="F6" i="24"/>
  <c r="T14" i="24"/>
  <c r="L14" i="24"/>
  <c r="D14" i="24"/>
  <c r="T12" i="24"/>
  <c r="L12" i="24"/>
  <c r="T10" i="24"/>
  <c r="L10" i="24"/>
  <c r="D10" i="24"/>
  <c r="T8" i="24"/>
  <c r="L8" i="24"/>
  <c r="T6" i="24"/>
  <c r="L6" i="24"/>
  <c r="D6" i="24"/>
  <c r="C12" i="24"/>
  <c r="G12" i="24"/>
  <c r="K12" i="24"/>
  <c r="O12" i="24"/>
  <c r="S12" i="24"/>
  <c r="W12" i="24"/>
  <c r="E12" i="24"/>
  <c r="I12" i="24"/>
  <c r="M12" i="24"/>
  <c r="Q12" i="24"/>
  <c r="U12" i="24"/>
  <c r="Y12" i="24"/>
  <c r="C8" i="24"/>
  <c r="G8" i="24"/>
  <c r="K8" i="24"/>
  <c r="O8" i="24"/>
  <c r="S8" i="24"/>
  <c r="W8" i="24"/>
  <c r="E8" i="24"/>
  <c r="I8" i="24"/>
  <c r="M8" i="24"/>
  <c r="Q8" i="24"/>
  <c r="U8" i="24"/>
  <c r="Y8" i="24"/>
  <c r="Z12" i="24"/>
  <c r="R12" i="24"/>
  <c r="J12" i="24"/>
  <c r="Z10" i="24"/>
  <c r="R10" i="24"/>
  <c r="J10" i="24"/>
  <c r="Z8" i="24"/>
  <c r="R8" i="24"/>
  <c r="J8" i="24"/>
  <c r="Z6" i="24"/>
  <c r="R6" i="24"/>
  <c r="J6" i="24"/>
  <c r="P4" i="13"/>
  <c r="Y13" i="24"/>
  <c r="U13" i="24"/>
  <c r="Q13" i="24"/>
  <c r="M13" i="24"/>
  <c r="I13" i="24"/>
  <c r="E13" i="24"/>
  <c r="Y11" i="24"/>
  <c r="U11" i="24"/>
  <c r="Q11" i="24"/>
  <c r="M11" i="24"/>
  <c r="I11" i="24"/>
  <c r="E11" i="24"/>
  <c r="Y9" i="24"/>
  <c r="U9" i="24"/>
  <c r="Q9" i="24"/>
  <c r="M9" i="24"/>
  <c r="I9" i="24"/>
  <c r="E9" i="24"/>
  <c r="Y7" i="24"/>
  <c r="U7" i="24"/>
  <c r="Q7" i="24"/>
  <c r="M7" i="24"/>
  <c r="I7" i="24"/>
  <c r="E7" i="24"/>
  <c r="Y5" i="24"/>
  <c r="U5" i="24"/>
  <c r="Q5" i="24"/>
  <c r="M5" i="24"/>
  <c r="I5" i="24"/>
  <c r="E5" i="24"/>
  <c r="Y4" i="24"/>
  <c r="U4" i="24"/>
  <c r="Q4" i="24"/>
  <c r="M4" i="24"/>
  <c r="I4" i="24"/>
  <c r="E4" i="24"/>
  <c r="L3" i="13"/>
  <c r="W13" i="24"/>
  <c r="S13" i="24"/>
  <c r="O13" i="24"/>
  <c r="K13" i="24"/>
  <c r="G13" i="24"/>
  <c r="W11" i="24"/>
  <c r="S11" i="24"/>
  <c r="O11" i="24"/>
  <c r="K11" i="24"/>
  <c r="G11" i="24"/>
  <c r="W9" i="24"/>
  <c r="S9" i="24"/>
  <c r="O9" i="24"/>
  <c r="K9" i="24"/>
  <c r="G9" i="24"/>
  <c r="W7" i="24"/>
  <c r="S7" i="24"/>
  <c r="O7" i="24"/>
  <c r="K7" i="24"/>
  <c r="G7" i="24"/>
  <c r="W5" i="24"/>
  <c r="S5" i="24"/>
  <c r="O5" i="24"/>
  <c r="K5" i="24"/>
  <c r="G5" i="24"/>
  <c r="W4" i="24"/>
  <c r="S4" i="24"/>
  <c r="O4" i="24"/>
  <c r="K4" i="24"/>
  <c r="G4" i="24"/>
  <c r="W3" i="24"/>
  <c r="S3" i="24"/>
  <c r="S2" i="13"/>
  <c r="AB2" i="13"/>
  <c r="Z9" i="13"/>
  <c r="V9" i="13"/>
  <c r="J9" i="13"/>
  <c r="AH8" i="13"/>
  <c r="AD8" i="13"/>
  <c r="Z8" i="13"/>
  <c r="V8" i="13"/>
  <c r="R8" i="13"/>
  <c r="N8" i="13"/>
  <c r="J8" i="13"/>
  <c r="AH7" i="13"/>
  <c r="AD7" i="13"/>
  <c r="Z7" i="13"/>
  <c r="V7" i="13"/>
  <c r="R7" i="13"/>
  <c r="N7" i="13"/>
  <c r="J7" i="13"/>
  <c r="AH6" i="13"/>
  <c r="AD6" i="13"/>
  <c r="Z6" i="13"/>
  <c r="V6" i="13"/>
  <c r="R6" i="13"/>
  <c r="N6" i="13"/>
  <c r="J6" i="13"/>
  <c r="AH5" i="13"/>
  <c r="AD5" i="13"/>
  <c r="Z5" i="13"/>
  <c r="V5" i="13"/>
  <c r="R5" i="13"/>
  <c r="N5" i="13"/>
  <c r="J5" i="13"/>
  <c r="AH4" i="13"/>
  <c r="AD4" i="13"/>
  <c r="Z4" i="13"/>
  <c r="V4" i="13"/>
  <c r="R4" i="13"/>
  <c r="N4" i="13"/>
  <c r="J4" i="13"/>
  <c r="AH3" i="13"/>
  <c r="AD3" i="13"/>
  <c r="Z3" i="13"/>
  <c r="V3" i="13"/>
  <c r="R3" i="13"/>
  <c r="N3" i="13"/>
  <c r="J3" i="13"/>
  <c r="K2" i="13"/>
  <c r="T2" i="13"/>
  <c r="AD9" i="13"/>
  <c r="N9" i="13"/>
  <c r="AG2" i="13"/>
  <c r="Y2" i="13"/>
  <c r="Q2" i="13"/>
  <c r="I2" i="13"/>
  <c r="N2" i="13"/>
  <c r="V2" i="13"/>
  <c r="AD2" i="13"/>
  <c r="AG9" i="13"/>
  <c r="AC9" i="13"/>
  <c r="Y9" i="13"/>
  <c r="U9" i="13"/>
  <c r="Q9" i="13"/>
  <c r="M9" i="13"/>
  <c r="I9" i="13"/>
  <c r="AG8" i="13"/>
  <c r="AC8" i="13"/>
  <c r="Y8" i="13"/>
  <c r="U8" i="13"/>
  <c r="Q8" i="13"/>
  <c r="M8" i="13"/>
  <c r="I8" i="13"/>
  <c r="AG7" i="13"/>
  <c r="AC7" i="13"/>
  <c r="Y7" i="13"/>
  <c r="U7" i="13"/>
  <c r="Q7" i="13"/>
  <c r="M7" i="13"/>
  <c r="I7" i="13"/>
  <c r="AG6" i="13"/>
  <c r="AC6" i="13"/>
  <c r="Y6" i="13"/>
  <c r="U6" i="13"/>
  <c r="Q6" i="13"/>
  <c r="M6" i="13"/>
  <c r="I6" i="13"/>
  <c r="AG5" i="13"/>
  <c r="AC5" i="13"/>
  <c r="Y5" i="13"/>
  <c r="U5" i="13"/>
  <c r="Q5" i="13"/>
  <c r="M5" i="13"/>
  <c r="I5" i="13"/>
  <c r="AG4" i="13"/>
  <c r="AC4" i="13"/>
  <c r="Y4" i="13"/>
  <c r="U4" i="13"/>
  <c r="Q4" i="13"/>
  <c r="M4" i="13"/>
  <c r="I4" i="13"/>
  <c r="AG3" i="13"/>
  <c r="AC3" i="13"/>
  <c r="Y3" i="13"/>
  <c r="U3" i="13"/>
  <c r="Q3" i="13"/>
  <c r="M3" i="13"/>
  <c r="I3" i="13"/>
  <c r="AA2" i="13"/>
  <c r="L2" i="13"/>
  <c r="AH9" i="13"/>
  <c r="R9" i="13"/>
  <c r="AE2" i="13"/>
  <c r="W2" i="13"/>
  <c r="O2" i="13"/>
  <c r="P2" i="13"/>
  <c r="X2" i="13"/>
  <c r="AF2" i="13"/>
  <c r="AF9" i="13"/>
  <c r="AB9" i="13"/>
  <c r="X9" i="13"/>
  <c r="T9" i="13"/>
  <c r="P9" i="13"/>
  <c r="L9" i="13"/>
  <c r="H9" i="13"/>
  <c r="AF8" i="13"/>
  <c r="AB8" i="13"/>
  <c r="X8" i="13"/>
  <c r="T8" i="13"/>
  <c r="P8" i="13"/>
  <c r="L8" i="13"/>
  <c r="H8" i="13"/>
  <c r="AF7" i="13"/>
  <c r="AB7" i="13"/>
  <c r="X7" i="13"/>
  <c r="T7" i="13"/>
  <c r="P7" i="13"/>
  <c r="L7" i="13"/>
  <c r="H7" i="13"/>
  <c r="AF6" i="13"/>
  <c r="AB6" i="13"/>
  <c r="X6" i="13"/>
  <c r="T6" i="13"/>
  <c r="P6" i="13"/>
  <c r="L6" i="13"/>
  <c r="H6" i="13"/>
  <c r="AF5" i="13"/>
  <c r="AB5" i="13"/>
  <c r="X5" i="13"/>
  <c r="T5" i="13"/>
  <c r="P5" i="13"/>
  <c r="L5" i="13"/>
  <c r="H5" i="13"/>
  <c r="AF4" i="13"/>
  <c r="AB4" i="13"/>
  <c r="X4" i="13"/>
  <c r="T4" i="13"/>
  <c r="L4" i="13"/>
  <c r="H4" i="13"/>
  <c r="AF3" i="13"/>
  <c r="AB3" i="13"/>
  <c r="X3" i="13"/>
  <c r="T3" i="13"/>
  <c r="P3" i="13"/>
  <c r="E9" i="13"/>
  <c r="F5" i="13"/>
  <c r="E4" i="13"/>
  <c r="F8" i="13"/>
  <c r="F4" i="13"/>
  <c r="O3" i="24"/>
  <c r="E5" i="13"/>
  <c r="F9" i="13"/>
  <c r="E8" i="13"/>
  <c r="E7" i="13"/>
  <c r="K3" i="24"/>
  <c r="I2" i="10"/>
  <c r="H11" i="10"/>
  <c r="J2" i="10"/>
  <c r="E2" i="24"/>
  <c r="I2" i="24"/>
  <c r="M2" i="24"/>
  <c r="Q2" i="24"/>
  <c r="U2" i="24"/>
  <c r="Y2" i="24"/>
  <c r="F2" i="24"/>
  <c r="J2" i="24"/>
  <c r="N2" i="24"/>
  <c r="R2" i="24"/>
  <c r="V2" i="24"/>
  <c r="Z2" i="24"/>
  <c r="G2" i="24"/>
  <c r="K2" i="24"/>
  <c r="O2" i="24"/>
  <c r="S2" i="24"/>
  <c r="W2" i="24"/>
  <c r="C2" i="24"/>
  <c r="P2" i="24"/>
  <c r="H2" i="24"/>
  <c r="X2" i="24"/>
  <c r="D2" i="24"/>
  <c r="T2" i="24"/>
  <c r="Z3" i="24"/>
  <c r="V3" i="24"/>
  <c r="R3" i="24"/>
  <c r="N3" i="24"/>
  <c r="J3" i="24"/>
  <c r="F3" i="24"/>
  <c r="Y3" i="24"/>
  <c r="U3" i="24"/>
  <c r="Q3" i="24"/>
  <c r="M3" i="24"/>
  <c r="I3" i="24"/>
  <c r="E3" i="24"/>
  <c r="X3" i="24"/>
  <c r="T3" i="24"/>
  <c r="P3" i="24"/>
  <c r="L3" i="24"/>
  <c r="H3" i="24"/>
  <c r="K2" i="10"/>
  <c r="B10" i="19"/>
  <c r="C11" i="18" s="1"/>
  <c r="B14" i="19"/>
  <c r="C15" i="18" s="1"/>
  <c r="C6" i="19"/>
  <c r="D7" i="18" s="1"/>
  <c r="C16" i="19"/>
  <c r="C12" i="19"/>
  <c r="D13" i="18" s="1"/>
  <c r="C8" i="19"/>
  <c r="D9" i="18" s="1"/>
  <c r="C5" i="19"/>
  <c r="D6" i="18" s="1"/>
  <c r="C15" i="19"/>
  <c r="C14" i="19"/>
  <c r="D15" i="18" s="1"/>
  <c r="C13" i="19"/>
  <c r="D14" i="18" s="1"/>
  <c r="C11" i="19"/>
  <c r="D12" i="18" s="1"/>
  <c r="C10" i="19"/>
  <c r="D11" i="18" s="1"/>
  <c r="C9" i="19"/>
  <c r="D10" i="18" s="1"/>
  <c r="C7" i="19"/>
  <c r="D8" i="18" s="1"/>
  <c r="C4" i="19"/>
  <c r="D5" i="18" s="1"/>
  <c r="C3" i="19"/>
  <c r="D4" i="18" s="1"/>
  <c r="C2" i="19"/>
  <c r="B6" i="19"/>
  <c r="C7" i="18" s="1"/>
  <c r="B15" i="19"/>
  <c r="B3" i="19"/>
  <c r="C4" i="18" s="1"/>
  <c r="B2" i="19"/>
  <c r="C3" i="18" s="1"/>
  <c r="B13" i="19"/>
  <c r="C14" i="18" s="1"/>
  <c r="B9" i="19"/>
  <c r="C10" i="18" s="1"/>
  <c r="B5" i="19"/>
  <c r="C6" i="18" s="1"/>
  <c r="B11" i="19"/>
  <c r="C12" i="18" s="1"/>
  <c r="B7" i="19"/>
  <c r="C8" i="18" s="1"/>
  <c r="K2" i="18"/>
  <c r="B16" i="19"/>
  <c r="B12" i="19"/>
  <c r="C13" i="18" s="1"/>
  <c r="B8" i="19"/>
  <c r="C9" i="18" s="1"/>
  <c r="B4" i="19"/>
  <c r="C5" i="18" s="1"/>
  <c r="D4" i="10"/>
  <c r="D3" i="10"/>
  <c r="C4" i="10"/>
  <c r="C3" i="10"/>
  <c r="G8" i="6"/>
  <c r="A3" i="28" l="1"/>
  <c r="R3" i="28"/>
  <c r="P3" i="28"/>
  <c r="B13" i="25"/>
  <c r="B8" i="25"/>
  <c r="M2" i="18"/>
  <c r="K21" i="18"/>
  <c r="L2" i="18"/>
  <c r="J21" i="18"/>
  <c r="H3" i="13"/>
  <c r="D3" i="18"/>
  <c r="G2" i="13"/>
  <c r="G3" i="13"/>
  <c r="H2" i="13"/>
  <c r="B9" i="24"/>
  <c r="T27" i="18" s="1"/>
  <c r="B7" i="24"/>
  <c r="T25" i="18" s="1"/>
  <c r="B10" i="24"/>
  <c r="V28" i="18" s="1"/>
  <c r="B5" i="24"/>
  <c r="AL23" i="18" s="1"/>
  <c r="B13" i="24"/>
  <c r="AB31" i="18" s="1"/>
  <c r="B8" i="24"/>
  <c r="Z26" i="18" s="1"/>
  <c r="B12" i="24"/>
  <c r="AH30" i="18" s="1"/>
  <c r="B14" i="24"/>
  <c r="V32" i="18" s="1"/>
  <c r="B6" i="24"/>
  <c r="Z24" i="18" s="1"/>
  <c r="B4" i="24"/>
  <c r="V22" i="18" s="1"/>
  <c r="B11" i="24"/>
  <c r="AF29" i="18" s="1"/>
  <c r="V23" i="18"/>
  <c r="AL31" i="18"/>
  <c r="V26" i="18"/>
  <c r="N26" i="18"/>
  <c r="AB26" i="18"/>
  <c r="R26" i="18"/>
  <c r="AD26" i="18"/>
  <c r="P26" i="18"/>
  <c r="D17" i="8" s="1"/>
  <c r="C17" i="8" s="1"/>
  <c r="T26" i="18"/>
  <c r="H24" i="18"/>
  <c r="R22" i="18"/>
  <c r="N22" i="18"/>
  <c r="J22" i="18"/>
  <c r="X22" i="18"/>
  <c r="AJ22" i="18"/>
  <c r="AF22" i="18"/>
  <c r="L22" i="18"/>
  <c r="V25" i="18"/>
  <c r="AH27" i="18"/>
  <c r="P25" i="18"/>
  <c r="R25" i="18"/>
  <c r="Z27" i="18"/>
  <c r="L25" i="18"/>
  <c r="AD27" i="18"/>
  <c r="F25" i="18"/>
  <c r="D12" i="8" s="1"/>
  <c r="C12" i="8" s="1"/>
  <c r="D8" i="13"/>
  <c r="D6" i="13"/>
  <c r="D7" i="13"/>
  <c r="C5" i="13"/>
  <c r="C6" i="13"/>
  <c r="C7" i="13"/>
  <c r="C9" i="13"/>
  <c r="D4" i="13"/>
  <c r="C8" i="13"/>
  <c r="C4" i="13"/>
  <c r="D9" i="13"/>
  <c r="D5" i="13"/>
  <c r="B2" i="24"/>
  <c r="H12" i="10" s="1"/>
  <c r="B3" i="24"/>
  <c r="F13" i="10" s="1"/>
  <c r="I11" i="10"/>
  <c r="K11" i="10"/>
  <c r="L2" i="10"/>
  <c r="J11" i="10"/>
  <c r="M2" i="10"/>
  <c r="E3" i="13"/>
  <c r="C3" i="13" s="1"/>
  <c r="C3" i="12" s="1"/>
  <c r="F3" i="13"/>
  <c r="D3" i="13" s="1"/>
  <c r="D3" i="12" s="1"/>
  <c r="F2" i="13"/>
  <c r="E2" i="13"/>
  <c r="C2" i="13" s="1"/>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B3" i="25" l="1"/>
  <c r="B2" i="25"/>
  <c r="B1" i="25"/>
  <c r="F32" i="18"/>
  <c r="D9" i="8" s="1"/>
  <c r="C9" i="8" s="1"/>
  <c r="AL30" i="18"/>
  <c r="P28" i="18"/>
  <c r="H25" i="18"/>
  <c r="AB22" i="18"/>
  <c r="H26" i="18"/>
  <c r="F28" i="18"/>
  <c r="H28" i="18"/>
  <c r="AD29" i="18"/>
  <c r="AF28" i="18"/>
  <c r="J29" i="18"/>
  <c r="R30" i="18"/>
  <c r="AB29" i="18"/>
  <c r="AL29" i="18"/>
  <c r="T30" i="18"/>
  <c r="Z30" i="18"/>
  <c r="AJ28" i="18"/>
  <c r="AH29" i="18"/>
  <c r="T29" i="18"/>
  <c r="J30" i="18"/>
  <c r="L30" i="18"/>
  <c r="AB28" i="18"/>
  <c r="R28" i="18"/>
  <c r="X29" i="18"/>
  <c r="H30" i="18"/>
  <c r="N2" i="18"/>
  <c r="L21" i="18"/>
  <c r="O2" i="18"/>
  <c r="M21" i="18"/>
  <c r="D2" i="13"/>
  <c r="D2" i="12" s="1"/>
  <c r="V13" i="10"/>
  <c r="F27" i="18"/>
  <c r="N24" i="18"/>
  <c r="T13" i="10"/>
  <c r="R13" i="10"/>
  <c r="AF24" i="18"/>
  <c r="T31" i="18"/>
  <c r="V27" i="18"/>
  <c r="J24" i="18"/>
  <c r="AH24" i="18"/>
  <c r="N31" i="18"/>
  <c r="X31" i="18"/>
  <c r="P13" i="10"/>
  <c r="N13" i="10"/>
  <c r="J12" i="10"/>
  <c r="P12" i="10"/>
  <c r="H27" i="18"/>
  <c r="L13" i="10"/>
  <c r="R12" i="10"/>
  <c r="N12" i="10"/>
  <c r="L12" i="10"/>
  <c r="J27" i="18"/>
  <c r="AB27" i="18"/>
  <c r="AF27" i="18"/>
  <c r="AJ24" i="18"/>
  <c r="AL24" i="18"/>
  <c r="H31" i="18"/>
  <c r="P31" i="18"/>
  <c r="F12" i="10"/>
  <c r="D5" i="8" s="1"/>
  <c r="C5" i="8" s="1"/>
  <c r="T12" i="10"/>
  <c r="V12" i="10"/>
  <c r="X12" i="10"/>
  <c r="AD31" i="18"/>
  <c r="P23" i="18"/>
  <c r="AJ23" i="18"/>
  <c r="Z23" i="18"/>
  <c r="T32" i="18"/>
  <c r="Z32" i="18"/>
  <c r="X27" i="18"/>
  <c r="N28" i="18"/>
  <c r="AH28" i="18"/>
  <c r="AD28" i="18"/>
  <c r="N25" i="18"/>
  <c r="AD25" i="18"/>
  <c r="X28" i="18"/>
  <c r="AJ25" i="18"/>
  <c r="P27" i="18"/>
  <c r="AF25" i="18"/>
  <c r="T28" i="18"/>
  <c r="R27" i="18"/>
  <c r="L29" i="18"/>
  <c r="H29" i="18"/>
  <c r="AJ29" i="18"/>
  <c r="P29" i="18"/>
  <c r="V29" i="18"/>
  <c r="H22" i="18"/>
  <c r="F22" i="18"/>
  <c r="Z22" i="18"/>
  <c r="AH22" i="18"/>
  <c r="P24" i="18"/>
  <c r="T24" i="18"/>
  <c r="L24" i="18"/>
  <c r="F24" i="18"/>
  <c r="P32" i="18"/>
  <c r="AF30" i="18"/>
  <c r="P30" i="18"/>
  <c r="N30" i="18"/>
  <c r="AB30" i="18"/>
  <c r="V30" i="18"/>
  <c r="J26" i="18"/>
  <c r="X26" i="18"/>
  <c r="L26" i="18"/>
  <c r="AL26" i="18"/>
  <c r="Z31" i="18"/>
  <c r="AJ31" i="18"/>
  <c r="AF31" i="18"/>
  <c r="L31" i="18"/>
  <c r="N23" i="18"/>
  <c r="J28" i="18"/>
  <c r="J25" i="18"/>
  <c r="X25" i="18"/>
  <c r="L28" i="18"/>
  <c r="AL27" i="18"/>
  <c r="Z28" i="18"/>
  <c r="AB25" i="18"/>
  <c r="AJ27" i="18"/>
  <c r="AL28" i="18"/>
  <c r="N27" i="18"/>
  <c r="AH25" i="18"/>
  <c r="Z25" i="18"/>
  <c r="AL25" i="18"/>
  <c r="F29" i="18"/>
  <c r="D10" i="8" s="1"/>
  <c r="C10" i="8" s="1"/>
  <c r="R29" i="18"/>
  <c r="D13" i="8" s="1"/>
  <c r="C13" i="8" s="1"/>
  <c r="Z29" i="18"/>
  <c r="N29" i="18"/>
  <c r="P22" i="18"/>
  <c r="T22" i="18"/>
  <c r="AL22" i="18"/>
  <c r="AD22" i="18"/>
  <c r="AB24" i="18"/>
  <c r="AD24" i="18"/>
  <c r="R24" i="18"/>
  <c r="X24" i="18"/>
  <c r="V24" i="18"/>
  <c r="AD32" i="18"/>
  <c r="AJ30" i="18"/>
  <c r="X30" i="18"/>
  <c r="F30" i="18"/>
  <c r="AD30" i="18"/>
  <c r="AJ26" i="18"/>
  <c r="AF26" i="18"/>
  <c r="F26" i="18"/>
  <c r="D16" i="8" s="1"/>
  <c r="C16" i="8" s="1"/>
  <c r="AH26" i="18"/>
  <c r="R31" i="18"/>
  <c r="AH31" i="18"/>
  <c r="F31" i="18"/>
  <c r="D18" i="8" s="1"/>
  <c r="C18" i="8" s="1"/>
  <c r="J31" i="18"/>
  <c r="V31" i="18"/>
  <c r="L27" i="18"/>
  <c r="AJ32" i="18"/>
  <c r="AH32" i="18"/>
  <c r="L32" i="18"/>
  <c r="X32" i="18"/>
  <c r="AH23" i="18"/>
  <c r="X23" i="18"/>
  <c r="AF23" i="18"/>
  <c r="T23" i="18"/>
  <c r="J32" i="18"/>
  <c r="R32" i="18"/>
  <c r="AF32" i="18"/>
  <c r="H32" i="18"/>
  <c r="AB23" i="18"/>
  <c r="H23" i="18"/>
  <c r="AD23" i="18"/>
  <c r="F23" i="18"/>
  <c r="AL32" i="18"/>
  <c r="N32" i="18"/>
  <c r="AB32" i="18"/>
  <c r="L23" i="18"/>
  <c r="R23" i="18"/>
  <c r="J23" i="18"/>
  <c r="X13" i="10"/>
  <c r="H13" i="10"/>
  <c r="D2" i="8" s="1"/>
  <c r="C2" i="8" s="1"/>
  <c r="J13" i="10"/>
  <c r="N2" i="10"/>
  <c r="L11" i="10"/>
  <c r="M11" i="10"/>
  <c r="O2" i="10"/>
  <c r="C2" i="12"/>
  <c r="L2117" i="1"/>
  <c r="L1995" i="1"/>
  <c r="L1897" i="1"/>
  <c r="L1776" i="1"/>
  <c r="L1631" i="1"/>
  <c r="L1172" i="1"/>
  <c r="L955" i="1"/>
  <c r="L210" i="1"/>
  <c r="L17" i="1"/>
  <c r="D6" i="8" l="1"/>
  <c r="C6" i="8" s="1"/>
  <c r="Q2" i="18"/>
  <c r="O21" i="18"/>
  <c r="P2" i="18"/>
  <c r="N21" i="18"/>
  <c r="D7" i="8"/>
  <c r="C7" i="8" s="1"/>
  <c r="D8" i="8"/>
  <c r="C8" i="8" s="1"/>
  <c r="D11" i="8"/>
  <c r="C11" i="8" s="1"/>
  <c r="D3" i="8"/>
  <c r="C3" i="8" s="1"/>
  <c r="D14" i="8"/>
  <c r="C14" i="8" s="1"/>
  <c r="D4" i="8"/>
  <c r="C4" i="8" s="1"/>
  <c r="D15" i="8"/>
  <c r="C15" i="8" s="1"/>
  <c r="P2" i="10"/>
  <c r="N11" i="10"/>
  <c r="O11" i="10"/>
  <c r="Q2" i="10"/>
  <c r="L124" i="5"/>
  <c r="R2" i="18" l="1"/>
  <c r="P21" i="18"/>
  <c r="S2" i="18"/>
  <c r="Q21" i="18"/>
  <c r="Q11" i="10"/>
  <c r="R2" i="10"/>
  <c r="P11" i="10"/>
  <c r="S2" i="10"/>
  <c r="O124" i="5"/>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S21" i="18" l="1"/>
  <c r="U2" i="18"/>
  <c r="T2" i="18"/>
  <c r="R21" i="18"/>
  <c r="S11" i="10"/>
  <c r="T2" i="10"/>
  <c r="R11" i="10"/>
  <c r="U2" i="10"/>
  <c r="O103" i="5"/>
  <c r="M103" i="5"/>
  <c r="C103" i="5" s="1"/>
  <c r="O95" i="5"/>
  <c r="M95" i="5"/>
  <c r="C95" i="5" s="1"/>
  <c r="O109" i="5"/>
  <c r="M109" i="5"/>
  <c r="C109" i="5" s="1"/>
  <c r="O49" i="5"/>
  <c r="G113" i="5"/>
  <c r="G114" i="5" s="1"/>
  <c r="T21" i="18" l="1"/>
  <c r="V2" i="18"/>
  <c r="U21" i="18"/>
  <c r="W2" i="18"/>
  <c r="V2" i="10"/>
  <c r="T11" i="10"/>
  <c r="W2" i="10"/>
  <c r="U11" i="10"/>
  <c r="N101" i="5"/>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W21" i="18" l="1"/>
  <c r="Y2" i="18"/>
  <c r="X2" i="18"/>
  <c r="V21" i="18"/>
  <c r="Y2" i="10"/>
  <c r="W11" i="10"/>
  <c r="X2" i="10"/>
  <c r="V11" i="10"/>
  <c r="B10" i="6"/>
  <c r="Z2" i="18" l="1"/>
  <c r="X21" i="18"/>
  <c r="AA2" i="18"/>
  <c r="Y21" i="18"/>
  <c r="Z2" i="10"/>
  <c r="X11" i="10"/>
  <c r="AA2" i="10"/>
  <c r="AP20" i="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A21" i="18" l="1"/>
  <c r="AC2" i="18"/>
  <c r="Z21" i="18"/>
  <c r="AB2" i="18"/>
  <c r="AT2117" i="1"/>
  <c r="I210" i="1"/>
  <c r="I17" i="1"/>
  <c r="AC21" i="18" l="1"/>
  <c r="AE2" i="18"/>
  <c r="AD2" i="18"/>
  <c r="AB21" i="18"/>
  <c r="AR210" i="1"/>
  <c r="AS210" i="1"/>
  <c r="AP210" i="1"/>
  <c r="AQ210" i="1"/>
  <c r="AP1776" i="1"/>
  <c r="AQ1776" i="1"/>
  <c r="AR1776" i="1"/>
  <c r="AS1776" i="1"/>
  <c r="AQ1631" i="1"/>
  <c r="AS1631" i="1"/>
  <c r="AR1631" i="1"/>
  <c r="AP1631" i="1"/>
  <c r="AQ955" i="1"/>
  <c r="AR955" i="1"/>
  <c r="AP955" i="1"/>
  <c r="AS955" i="1"/>
  <c r="AS1897" i="1"/>
  <c r="AP1897" i="1"/>
  <c r="AT1897" i="1" s="1"/>
  <c r="AQ1897" i="1"/>
  <c r="AR1897" i="1"/>
  <c r="AP1172" i="1"/>
  <c r="AS1172" i="1"/>
  <c r="AQ1172" i="1"/>
  <c r="AR1172" i="1"/>
  <c r="AQ1995" i="1"/>
  <c r="AR1995" i="1"/>
  <c r="AS1995" i="1"/>
  <c r="AP1995" i="1"/>
  <c r="AU15" i="1"/>
  <c r="B22" i="6" s="1"/>
  <c r="AP19" i="1"/>
  <c r="AF2" i="18" l="1"/>
  <c r="AD21" i="18"/>
  <c r="AE21" i="18"/>
  <c r="AG2" i="18"/>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I2" i="18" l="1"/>
  <c r="AG21" i="18"/>
  <c r="AF21" i="18"/>
  <c r="AH2" i="18"/>
  <c r="AT2121" i="1"/>
  <c r="AT2120" i="1"/>
  <c r="AT2119" i="1"/>
  <c r="J15" i="1"/>
  <c r="C14" i="1"/>
  <c r="AJ2" i="18" l="1"/>
  <c r="AH21" i="18"/>
  <c r="AI21" i="18"/>
  <c r="AK2" i="18"/>
  <c r="AK21" i="18" s="1"/>
  <c r="N1922" i="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AJ21" i="18" l="1"/>
  <c r="AL2" i="18"/>
  <c r="AL21" i="18" s="1"/>
  <c r="S1920" i="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489" i="1" l="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alcChain>
</file>

<file path=xl/sharedStrings.xml><?xml version="1.0" encoding="utf-8"?>
<sst xmlns="http://schemas.openxmlformats.org/spreadsheetml/2006/main" count="13858" uniqueCount="1089">
  <si>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</si>
  <si>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</si>
  <si>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</si>
  <si>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</si>
  <si>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</si>
  <si>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</si>
  <si>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</si>
  <si>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</si>
  <si>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</si>
  <si>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</si>
  <si>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</si>
  <si>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</si>
  <si>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</si>
  <si>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</si>
  <si>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</si>
  <si>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</si>
  <si>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</si>
  <si>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</si>
  <si>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</si>
  <si>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</si>
  <si>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</si>
  <si>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</si>
  <si>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</si>
  <si>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</si>
  <si>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</si>
  <si>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</si>
  <si>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</si>
  <si>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</si>
  <si>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</si>
  <si>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</si>
  <si>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</si>
  <si>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</si>
  <si>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</si>
  <si>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</si>
  <si>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</si>
  <si>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</si>
  <si>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</si>
  <si>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</si>
  <si>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</si>
  <si>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</si>
  <si>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</si>
  <si>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</si>
  <si>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</si>
  <si>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</si>
  <si>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</si>
  <si>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</si>
  <si>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</si>
  <si>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</si>
  <si>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</si>
  <si>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</si>
  <si>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</si>
  <si>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</si>
  <si>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</si>
  <si>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</si>
  <si>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</si>
  <si>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</si>
  <si>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</si>
  <si>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</si>
  <si>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</si>
  <si>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</si>
  <si>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</si>
  <si>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</si>
  <si>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</si>
  <si>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</si>
  <si>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</si>
  <si>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</si>
  <si>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</si>
  <si>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</si>
  <si>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</si>
  <si>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</si>
  <si>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</si>
  <si>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</si>
  <si>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</si>
  <si>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</si>
  <si>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</si>
  <si>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</si>
  <si>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</si>
  <si>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</si>
  <si>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</si>
  <si>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</si>
  <si>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</si>
  <si>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</si>
  <si>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</si>
  <si>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</si>
  <si>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</si>
  <si>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</si>
  <si>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</si>
  <si>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</si>
  <si>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</si>
  <si>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</si>
  <si>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</si>
  <si>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</si>
  <si>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</si>
  <si>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</si>
  <si>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</si>
  <si>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</si>
  <si>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</si>
  <si>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</si>
  <si>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</si>
  <si>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</si>
  <si>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</si>
  <si>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</si>
  <si>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</si>
  <si>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</si>
  <si>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</si>
  <si>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</si>
  <si>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</si>
  <si>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</si>
  <si>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</si>
  <si>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</si>
  <si>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</si>
  <si>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</si>
  <si>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</si>
  <si>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</si>
  <si>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</si>
  <si>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</si>
  <si>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</si>
  <si>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</si>
  <si>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</si>
  <si>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</si>
  <si>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</si>
  <si>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</si>
  <si>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</si>
  <si>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</si>
  <si>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</si>
  <si>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</si>
  <si>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</si>
  <si>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</si>
  <si>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</si>
  <si>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</si>
  <si>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</si>
  <si>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</si>
  <si>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</si>
  <si>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</si>
  <si>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</si>
  <si>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</si>
  <si>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</si>
  <si>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</si>
  <si>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</si>
  <si>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</si>
  <si>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</si>
  <si>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</si>
  <si>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</si>
  <si>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</si>
  <si>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</si>
  <si>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</si>
  <si>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</si>
  <si>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</si>
  <si>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</si>
  <si>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</si>
  <si>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</si>
  <si>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</si>
  <si>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</si>
  <si>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</si>
  <si>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</si>
  <si>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</si>
  <si>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</si>
  <si>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</si>
  <si>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</si>
  <si>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</si>
  <si>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</si>
  <si>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</si>
  <si>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</si>
  <si>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</si>
  <si>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</si>
  <si>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</si>
  <si>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</si>
  <si>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</si>
  <si>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</si>
  <si>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</si>
  <si>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</si>
  <si>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</si>
  <si>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</si>
  <si>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</si>
  <si>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</si>
  <si>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</si>
  <si>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</si>
  <si>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</si>
  <si>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</si>
  <si>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</si>
  <si>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</si>
  <si>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</si>
  <si>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</si>
  <si>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</si>
  <si>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</si>
  <si>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</si>
  <si>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</si>
  <si>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</si>
  <si>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</si>
  <si>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</si>
  <si>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</si>
  <si>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</si>
  <si>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</si>
  <si>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</si>
  <si>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</si>
  <si>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</si>
  <si>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</si>
  <si>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</si>
  <si>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</si>
  <si>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</si>
  <si>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</si>
  <si>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</si>
  <si>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</si>
  <si>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</si>
  <si>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</si>
  <si>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</si>
  <si>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</si>
  <si>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</si>
  <si>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</si>
  <si>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</si>
  <si>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</si>
  <si>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</si>
  <si>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</si>
  <si>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</si>
  <si>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</si>
  <si>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</si>
  <si>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</si>
  <si>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</si>
  <si>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</si>
  <si>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</si>
  <si>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</si>
  <si>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</si>
  <si>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</si>
  <si>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</si>
  <si>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</si>
  <si>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</si>
  <si>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</si>
  <si>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</si>
  <si>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</si>
  <si>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</si>
  <si>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</si>
  <si>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</si>
  <si>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</si>
  <si>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</si>
  <si>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</si>
  <si>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</si>
  <si>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</si>
  <si>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</si>
  <si>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</si>
  <si>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</si>
  <si>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</si>
  <si>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</si>
  <si>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</si>
  <si>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</si>
  <si>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</si>
  <si>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</si>
  <si>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</si>
  <si>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</si>
  <si>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</si>
  <si>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</si>
  <si>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</si>
  <si>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</si>
  <si>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</si>
  <si>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</si>
  <si>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</si>
  <si>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</si>
  <si>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</si>
  <si>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</si>
  <si>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</si>
  <si>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</si>
  <si>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</si>
  <si>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</si>
  <si>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</si>
  <si>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</si>
  <si>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</si>
  <si>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</si>
  <si>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</si>
  <si>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</si>
  <si>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</si>
  <si>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</si>
  <si>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</si>
  <si>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</si>
  <si>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</si>
  <si>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</si>
  <si>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</si>
  <si>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</si>
  <si>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</si>
  <si>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</si>
  <si>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</si>
  <si>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</si>
  <si>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</si>
  <si>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</si>
  <si>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</si>
  <si>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</si>
  <si>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</si>
  <si>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</si>
  <si>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</si>
  <si>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</si>
  <si>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</si>
  <si>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</si>
  <si>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</si>
  <si>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</si>
  <si>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</si>
  <si>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</si>
  <si>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</si>
  <si>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</si>
  <si>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</si>
  <si>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</si>
  <si>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</si>
  <si>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</si>
  <si>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</si>
  <si>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</si>
  <si>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</si>
  <si>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</si>
  <si>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</si>
  <si>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</si>
  <si>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</si>
  <si>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</si>
  <si>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</si>
  <si>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</si>
  <si>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</si>
  <si>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</si>
  <si>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</si>
  <si>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</si>
  <si>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</si>
  <si>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</si>
  <si>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</si>
  <si>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</si>
  <si>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</si>
  <si>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</si>
  <si>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</si>
  <si>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</si>
  <si>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</si>
  <si>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</si>
  <si>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</si>
  <si>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</si>
  <si>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</si>
  <si>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</si>
  <si>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</si>
  <si>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</si>
  <si>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</si>
  <si>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</si>
  <si>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</si>
  <si>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</si>
  <si>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</si>
  <si>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</si>
  <si>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</si>
  <si>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</si>
  <si>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</si>
  <si>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</si>
  <si>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</si>
  <si>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</si>
  <si>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</si>
  <si>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</si>
  <si>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</si>
  <si>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</si>
  <si>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</si>
  <si>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</si>
  <si>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</si>
  <si>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</si>
  <si>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</si>
  <si>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</si>
  <si>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</si>
  <si>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</si>
  <si>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</si>
  <si>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</si>
  <si>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</si>
  <si>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</si>
  <si>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</si>
  <si>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</si>
  <si>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</si>
  <si>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</si>
  <si>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</si>
  <si>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</si>
  <si>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</si>
  <si>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</si>
  <si>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</si>
  <si>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</si>
  <si>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</si>
  <si>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</si>
  <si>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</si>
  <si>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</si>
  <si>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</si>
  <si>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</si>
  <si>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</si>
  <si>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</si>
  <si>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</si>
  <si>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</si>
  <si>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</si>
  <si>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</si>
  <si>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</si>
  <si>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</si>
  <si>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</si>
  <si>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</si>
  <si>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</si>
  <si>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</si>
  <si>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</si>
  <si>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</si>
  <si>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</si>
  <si>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</si>
  <si>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</si>
  <si>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</si>
  <si>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</si>
  <si>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</si>
  <si>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</si>
  <si>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</si>
  <si>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</si>
  <si>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</si>
  <si>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</si>
  <si>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</si>
  <si>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</si>
  <si>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</si>
  <si>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</si>
  <si>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</si>
  <si>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</si>
  <si>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</si>
  <si>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</si>
  <si>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</si>
  <si>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</si>
  <si>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</si>
  <si>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</si>
  <si>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</si>
  <si>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</si>
  <si>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</si>
  <si>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</si>
  <si>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</si>
  <si>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</si>
  <si>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</si>
  <si>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</si>
  <si>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</si>
  <si>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</si>
  <si>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</si>
  <si>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</si>
  <si>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</si>
  <si>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</si>
  <si>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</si>
  <si>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</si>
  <si>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</si>
  <si>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</si>
  <si>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</si>
  <si>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</si>
  <si>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</si>
  <si>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</si>
  <si>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</si>
  <si>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</si>
  <si>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</si>
  <si>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</si>
  <si>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</si>
  <si>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</si>
  <si>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</si>
  <si>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</si>
  <si>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</si>
  <si>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</si>
  <si>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</si>
  <si>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</si>
  <si>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</si>
  <si>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</si>
  <si>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</si>
  <si>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</si>
  <si>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</si>
  <si>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</si>
  <si>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</si>
  <si>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</si>
  <si>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</si>
  <si>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</si>
  <si>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</si>
  <si>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</si>
  <si>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</si>
  <si>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</si>
  <si>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</si>
  <si>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</si>
  <si>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</si>
  <si>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</si>
  <si>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</si>
  <si>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</si>
  <si>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</si>
  <si>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</si>
  <si>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</si>
  <si>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</si>
  <si>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</si>
  <si>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</si>
  <si>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</si>
  <si>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</si>
  <si>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</si>
  <si>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</si>
  <si>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</si>
  <si>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</si>
  <si>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</si>
  <si>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</si>
  <si>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</si>
  <si>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</si>
  <si>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</si>
  <si>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</si>
  <si>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</si>
  <si>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</si>
  <si>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</si>
  <si>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</si>
  <si>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</si>
  <si>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</si>
  <si>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</si>
  <si>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</si>
  <si>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</si>
  <si>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</si>
  <si>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</si>
  <si>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</si>
  <si>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</si>
  <si>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</si>
  <si>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</si>
  <si>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</si>
  <si>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</si>
  <si>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</si>
  <si>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</si>
  <si>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</si>
  <si>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</si>
  <si>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</si>
  <si>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</si>
  <si>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</si>
  <si>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</si>
  <si>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</si>
  <si>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</si>
  <si>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</si>
  <si>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</si>
  <si>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</si>
  <si>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</si>
  <si>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</si>
  <si>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</si>
  <si>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</si>
  <si>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</si>
  <si>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</si>
  <si>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</si>
  <si>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</si>
  <si>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</si>
  <si>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</si>
  <si>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</si>
  <si>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</si>
  <si>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</si>
  <si>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</si>
  <si>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</si>
  <si>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</si>
  <si>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</si>
  <si>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</si>
  <si>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</si>
  <si>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</si>
  <si>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</si>
  <si>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</si>
  <si>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</si>
  <si>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</si>
  <si>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</si>
  <si>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</si>
  <si>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</si>
  <si>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</si>
  <si>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</si>
  <si>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</si>
  <si>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</si>
  <si>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</si>
  <si>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</si>
  <si>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</si>
  <si>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</si>
  <si>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</si>
  <si>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</si>
  <si>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</si>
  <si>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</si>
  <si>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</si>
  <si>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</si>
  <si>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</si>
  <si>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</si>
  <si>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</si>
  <si>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</si>
  <si>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</si>
  <si>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</si>
  <si>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</si>
  <si>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</si>
  <si>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</si>
  <si>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</si>
  <si>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</si>
  <si>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</si>
  <si>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</si>
  <si>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</si>
  <si>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</si>
  <si>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</si>
  <si>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</si>
  <si>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</si>
  <si>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</si>
  <si>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</si>
  <si>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</si>
  <si>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</si>
  <si>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</si>
  <si>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</si>
  <si>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</si>
  <si>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</si>
  <si>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</si>
  <si>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</si>
  <si>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</si>
  <si>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</si>
  <si>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</si>
  <si>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</si>
  <si>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</si>
  <si>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</si>
  <si>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</si>
  <si>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</si>
  <si>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</si>
  <si>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</si>
  <si>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</si>
  <si>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</si>
  <si>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</si>
  <si>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</si>
  <si>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</si>
  <si>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</si>
  <si>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</si>
  <si>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</si>
  <si>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</si>
  <si>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</si>
  <si>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</si>
  <si>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</si>
  <si>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</si>
  <si>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</si>
  <si>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</si>
  <si>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</si>
  <si>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</si>
  <si>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</si>
  <si>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</si>
  <si>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</si>
  <si>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</si>
  <si>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</si>
  <si>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</si>
  <si>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</si>
  <si>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</si>
  <si>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</si>
  <si>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</si>
  <si>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</si>
  <si>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</si>
  <si>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</si>
  <si>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</si>
  <si>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</si>
  <si>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</si>
  <si>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</si>
  <si>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</si>
  <si>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</si>
  <si>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</si>
  <si>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</si>
  <si>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</si>
  <si>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</si>
  <si>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</si>
  <si>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</si>
  <si>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</si>
  <si>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</si>
  <si>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</si>
  <si>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</si>
  <si>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</si>
  <si>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</si>
  <si>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</si>
  <si>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</si>
  <si>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</si>
  <si>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</si>
  <si>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</si>
  <si>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</si>
  <si>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</si>
  <si>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</si>
  <si>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</si>
  <si>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</si>
  <si>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</si>
  <si>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</si>
  <si>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</si>
  <si>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</si>
  <si>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</si>
  <si>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</si>
  <si>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</si>
  <si>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</si>
  <si>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</si>
  <si>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</si>
  <si>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</si>
  <si>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</si>
  <si>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</si>
  <si>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</si>
  <si>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</si>
  <si>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</si>
  <si>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</si>
  <si>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</si>
  <si>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</si>
  <si>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</si>
  <si>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</si>
  <si>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</si>
  <si>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</si>
  <si>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</si>
  <si>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</si>
  <si>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</si>
  <si>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</si>
  <si>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</si>
  <si>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</si>
  <si>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</si>
  <si>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</si>
  <si>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</si>
  <si>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</si>
  <si>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</si>
  <si>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</si>
  <si>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</si>
  <si>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</si>
  <si>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</si>
  <si>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</si>
  <si>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</si>
  <si>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</si>
  <si>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</si>
  <si>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</si>
  <si>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</si>
  <si>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</si>
  <si>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</si>
  <si>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</si>
  <si>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</si>
  <si>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</si>
  <si>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</si>
  <si>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</si>
  <si>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</si>
  <si>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</si>
  <si>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</si>
  <si>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</si>
  <si>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</si>
  <si>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</si>
  <si>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</si>
  <si>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</si>
  <si>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</si>
  <si>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</si>
  <si>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</si>
  <si>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</si>
  <si>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</si>
  <si>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</si>
  <si>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</si>
  <si>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</si>
  <si>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</si>
  <si>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</si>
  <si>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</si>
  <si>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</si>
  <si>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</si>
  <si>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</si>
  <si>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</si>
  <si>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</si>
  <si>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</si>
  <si>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</si>
  <si>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</si>
  <si>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</si>
  <si>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</si>
  <si>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</si>
  <si>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</si>
  <si>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</si>
  <si>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</si>
  <si>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</si>
  <si>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</si>
  <si>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</si>
  <si>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</si>
  <si>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</si>
  <si>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</si>
  <si>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</si>
  <si>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</si>
  <si>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</si>
  <si>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</si>
  <si>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</si>
  <si>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</si>
  <si>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</si>
  <si>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</si>
  <si>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</si>
  <si>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</si>
  <si>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</si>
  <si>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</si>
  <si>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</si>
  <si>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</si>
  <si>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</si>
  <si>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</si>
  <si>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</si>
  <si>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</si>
  <si>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</si>
  <si>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</si>
  <si>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</si>
  <si>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</si>
  <si>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</si>
  <si>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</si>
  <si>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</si>
  <si>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</si>
  <si>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</si>
  <si>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</si>
  <si>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</si>
  <si>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</si>
  <si>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</si>
  <si>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</si>
  <si>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</si>
  <si>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</si>
  <si>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</si>
  <si>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</si>
  <si>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</si>
  <si>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</si>
  <si>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</si>
  <si>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</si>
  <si>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</si>
  <si>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</si>
  <si>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</si>
  <si>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</si>
  <si>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</si>
  <si>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</si>
  <si>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</si>
  <si>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</si>
  <si>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</si>
  <si>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</si>
  <si>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</si>
  <si>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</si>
  <si>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</si>
  <si>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</si>
  <si>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</si>
  <si>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</si>
  <si>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</si>
  <si>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</si>
  <si>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</si>
  <si>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</si>
  <si>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</si>
  <si>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</si>
  <si>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</si>
  <si>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</si>
  <si>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</si>
  <si>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</si>
  <si>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</si>
  <si>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</si>
  <si>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</si>
  <si>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</si>
  <si>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Facet 1</t>
  </si>
  <si>
    <t>Facet 2</t>
  </si>
  <si>
    <t>Facet 3</t>
  </si>
  <si>
    <t>Facet 4</t>
  </si>
  <si>
    <t>Facet 5</t>
  </si>
  <si>
    <t>Facet 6</t>
  </si>
  <si>
    <t>Facet 7</t>
  </si>
  <si>
    <t>Facet 8</t>
  </si>
  <si>
    <t>Facet 9</t>
  </si>
  <si>
    <t>Facet 10</t>
  </si>
  <si>
    <t>Facet 11</t>
  </si>
  <si>
    <t>Facet 12</t>
  </si>
  <si>
    <t>Facet 13</t>
  </si>
  <si>
    <t>Facet 14</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</si>
  <si>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</si>
  <si>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</si>
  <si>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</si>
  <si>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</si>
  <si>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</si>
  <si>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</si>
  <si>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</si>
  <si>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</si>
  <si>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</si>
  <si>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</si>
  <si>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</si>
  <si>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</si>
  <si>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</si>
  <si>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</si>
  <si>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toString</t>
  </si>
  <si>
    <t>Unit Price</t>
  </si>
  <si>
    <t>Total Price</t>
  </si>
  <si>
    <t>CB and cabling to fan from MSSB</t>
  </si>
  <si>
    <t>Dore</t>
  </si>
  <si>
    <t>Unit Cost</t>
  </si>
  <si>
    <t>1 Phase Isolator</t>
  </si>
  <si>
    <t>CB and cabling to fan from MSSB, and local isolator.</t>
  </si>
  <si>
    <t>Unit Time</t>
  </si>
  <si>
    <t>Time</t>
  </si>
  <si>
    <t>Run &amp; Fault LEDs</t>
  </si>
  <si>
    <t>Traffolyte Labelling</t>
  </si>
  <si>
    <t>Commissioning/Testing</t>
  </si>
  <si>
    <t>L</t>
  </si>
  <si>
    <t>Total Labour</t>
  </si>
  <si>
    <t>Unit Labour</t>
  </si>
  <si>
    <t>Total Materials Price</t>
  </si>
  <si>
    <t>Interlock With Reed Switch</t>
  </si>
  <si>
    <t>TOTALS</t>
  </si>
  <si>
    <t>UNIT</t>
  </si>
  <si>
    <t>TOTAL</t>
  </si>
  <si>
    <t>Controls Enclosure</t>
  </si>
  <si>
    <t>Current Switch</t>
  </si>
  <si>
    <t>CCS131</t>
  </si>
  <si>
    <t>Interlock with Associated Units</t>
  </si>
  <si>
    <t>Local Switch</t>
  </si>
  <si>
    <t>Run Status Light</t>
  </si>
  <si>
    <t>NULL</t>
  </si>
  <si>
    <t>ID</t>
  </si>
  <si>
    <t>Valid</t>
  </si>
  <si>
    <t>Y</t>
  </si>
  <si>
    <t>N</t>
  </si>
  <si>
    <t>Hours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</si>
  <si>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</si>
  <si>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</si>
  <si>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</si>
  <si>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</si>
  <si>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</si>
  <si>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</si>
  <si>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</si>
  <si>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</si>
  <si>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</si>
  <si>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</si>
  <si>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</si>
  <si>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</si>
  <si>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</si>
  <si>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</si>
  <si>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</si>
  <si>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</si>
  <si>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</si>
  <si>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</si>
  <si>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</si>
  <si>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</si>
  <si>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</si>
  <si>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</si>
  <si>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</si>
  <si>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</si>
  <si>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</si>
  <si>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</si>
  <si>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</si>
  <si>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</si>
  <si>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</si>
  <si>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</si>
  <si>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</si>
  <si>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</si>
  <si>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</si>
  <si>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</si>
  <si>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</si>
  <si>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</si>
  <si>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</si>
  <si>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</si>
  <si>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</si>
  <si>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</si>
  <si>
    <t>DB</t>
  </si>
  <si>
    <t>EN[Dimensions]-[Colour]</t>
  </si>
  <si>
    <t>PART NUMBERS EXPLAINED</t>
  </si>
  <si>
    <t>DB[Poles]-[250/400A]-[IP Rating]-[Colour]</t>
  </si>
  <si>
    <t>EN46-O</t>
  </si>
  <si>
    <t>EN66-O</t>
  </si>
  <si>
    <t>EN68-O</t>
  </si>
  <si>
    <t>EN88-O</t>
  </si>
  <si>
    <t>EN810-O</t>
  </si>
  <si>
    <t>EN46-G</t>
  </si>
  <si>
    <t>EN66-G</t>
  </si>
  <si>
    <t>EN68-G</t>
  </si>
  <si>
    <t>EN88-G</t>
  </si>
  <si>
    <t>EN810-G</t>
  </si>
  <si>
    <t>PN</t>
  </si>
  <si>
    <t>Secondary Supplier</t>
  </si>
  <si>
    <t>DB24-2-42-O</t>
  </si>
  <si>
    <t>DB24-2-42-O-M</t>
  </si>
  <si>
    <t>DB36-2-42-O</t>
  </si>
  <si>
    <t>DB36-2-42-O-M</t>
  </si>
  <si>
    <t>DB48-2-42-O</t>
  </si>
  <si>
    <t>DB48-2-42-O-M</t>
  </si>
  <si>
    <t>DB60-2-42-O</t>
  </si>
  <si>
    <t>DB60-2-42-O-M</t>
  </si>
  <si>
    <t>DB72-2-42-O</t>
  </si>
  <si>
    <t>DB72-2-42-O-M</t>
  </si>
  <si>
    <t>DB24-2-56-O</t>
  </si>
  <si>
    <t>DB24-2-56-O-M</t>
  </si>
  <si>
    <t>DB36-2-56-O</t>
  </si>
  <si>
    <t>DB36-2-56-O-M</t>
  </si>
  <si>
    <t>DB48-2-56-O</t>
  </si>
  <si>
    <t>DB48-2-56-O-M</t>
  </si>
  <si>
    <t>DB60-2-56-O</t>
  </si>
  <si>
    <t>DB60-2-56-O-M</t>
  </si>
  <si>
    <t>DB72-2-56-O</t>
  </si>
  <si>
    <t>DB72-2-56-O-M</t>
  </si>
  <si>
    <t>DB24-4-42-O</t>
  </si>
  <si>
    <t>DB24-4-42-O-M</t>
  </si>
  <si>
    <t>DB36-4-42-O</t>
  </si>
  <si>
    <t>DB36-4-42-O-M</t>
  </si>
  <si>
    <t>DB48-4-42-O</t>
  </si>
  <si>
    <t>DB48-4-42-O-M</t>
  </si>
  <si>
    <t>DB60-4-42-O</t>
  </si>
  <si>
    <t>DB60-4-42-O-M</t>
  </si>
  <si>
    <t>DB72-4-42-O</t>
  </si>
  <si>
    <t>DB72-4-42-O-M</t>
  </si>
  <si>
    <t>DB24-4-56-O</t>
  </si>
  <si>
    <t>DB24-4-56-O-M</t>
  </si>
  <si>
    <t>DB36-4-56-O</t>
  </si>
  <si>
    <t>DB36-4-56-O-M</t>
  </si>
  <si>
    <t>DB48-4-56-O</t>
  </si>
  <si>
    <t>DB48-4-56-O-M</t>
  </si>
  <si>
    <t>DB60-4-56-O</t>
  </si>
  <si>
    <t>DB60-4-56-O-M</t>
  </si>
  <si>
    <t>DB72-4-56-O</t>
  </si>
  <si>
    <t>DB72-4-56-O-M</t>
  </si>
  <si>
    <t>DB24-2-42-G</t>
  </si>
  <si>
    <t>DB24-2-42-G-M</t>
  </si>
  <si>
    <t>DB36-2-42-G</t>
  </si>
  <si>
    <t>DB36-2-42-G-M</t>
  </si>
  <si>
    <t>DB48-2-42-G</t>
  </si>
  <si>
    <t>DB48-2-42-G-M</t>
  </si>
  <si>
    <t>DB60-2-42-G</t>
  </si>
  <si>
    <t>DB60-2-42-G-M</t>
  </si>
  <si>
    <t>DB72-2-42-G</t>
  </si>
  <si>
    <t>DB72-2-42-G-M</t>
  </si>
  <si>
    <t>DB24-2-56-G</t>
  </si>
  <si>
    <t>DB24-2-56-G-M</t>
  </si>
  <si>
    <t>DB36-2-56-G</t>
  </si>
  <si>
    <t>DB36-2-56-G-M</t>
  </si>
  <si>
    <t>DB48-2-56-G</t>
  </si>
  <si>
    <t>DB48-2-56-G-M</t>
  </si>
  <si>
    <t>DB60-2-56-G</t>
  </si>
  <si>
    <t>DB60-2-56-G-M</t>
  </si>
  <si>
    <t>DB72-2-56-G</t>
  </si>
  <si>
    <t>DB72-2-56-G-M</t>
  </si>
  <si>
    <t>DB24-4-42-G</t>
  </si>
  <si>
    <t>DB24-4-42-G-M</t>
  </si>
  <si>
    <t>DB36-4-42-G</t>
  </si>
  <si>
    <t>DB36-4-42-G-M</t>
  </si>
  <si>
    <t>DB48-4-42-G</t>
  </si>
  <si>
    <t>DB48-4-42-G-M</t>
  </si>
  <si>
    <t>DB60-4-42-G</t>
  </si>
  <si>
    <t>DB60-4-42-G-M</t>
  </si>
  <si>
    <t>DB72-4-42-G</t>
  </si>
  <si>
    <t>DB72-4-42-G-M</t>
  </si>
  <si>
    <t>DB24-4-56-G</t>
  </si>
  <si>
    <t>DB24-4-56-G-M</t>
  </si>
  <si>
    <t>DB36-4-56-G</t>
  </si>
  <si>
    <t>DB36-4-56-G-M</t>
  </si>
  <si>
    <t>DB48-4-56-G</t>
  </si>
  <si>
    <t>DB48-4-56-G-M</t>
  </si>
  <si>
    <t>DB60-4-56-G</t>
  </si>
  <si>
    <t>DB60-4-56-G-M</t>
  </si>
  <si>
    <t>DB72-4-56-G</t>
  </si>
  <si>
    <t>DB72-4-56-G-M</t>
  </si>
  <si>
    <t>EUR-MDB24OR</t>
  </si>
  <si>
    <t>EUR-MDB24O2MC</t>
  </si>
  <si>
    <t>EUR-MDB36OR</t>
  </si>
  <si>
    <t>EUR-MDB36O2MC</t>
  </si>
  <si>
    <t>EUR-MDB48OR</t>
  </si>
  <si>
    <t>EUR-MDB48O2MC</t>
  </si>
  <si>
    <t>EUR-MDB60OR</t>
  </si>
  <si>
    <t>EUR-MDB60O2MC</t>
  </si>
  <si>
    <t>EUR-MDB72OR</t>
  </si>
  <si>
    <t>EUR-MDB72O2MC</t>
  </si>
  <si>
    <t>EUR-MDB24OR/WP</t>
  </si>
  <si>
    <t>EUR-MDB24O2MCWP</t>
  </si>
  <si>
    <t>EUR-MDB36OR/WP</t>
  </si>
  <si>
    <t>EUR-MDB36O2MCWP</t>
  </si>
  <si>
    <t>EUR-MDB48OR/WP</t>
  </si>
  <si>
    <t>EUR-MDB48O2MCWP</t>
  </si>
  <si>
    <t>EUR-MDB60OR/WP</t>
  </si>
  <si>
    <t>EUR-MDB60O2MCWP</t>
  </si>
  <si>
    <t>EUR-MDB72OR/WP</t>
  </si>
  <si>
    <t>EUR-MDB72O2MCWP</t>
  </si>
  <si>
    <t>EUR-MDB24O4NA</t>
  </si>
  <si>
    <t>EUR-MDB24O4MC</t>
  </si>
  <si>
    <t>EUR-MDB36O4NA</t>
  </si>
  <si>
    <t>EUR-MDB36O4MC</t>
  </si>
  <si>
    <t>EUR-MDB48O4NA</t>
  </si>
  <si>
    <t>EUR-MDB48O4MC</t>
  </si>
  <si>
    <t>EUR-MDB60O4NA</t>
  </si>
  <si>
    <t>EUR-MDB60O4MC</t>
  </si>
  <si>
    <t>EUR-MDB72O4NA</t>
  </si>
  <si>
    <t>EUR-MDB72O4MC</t>
  </si>
  <si>
    <t>EUR-MDB24O4NAWP</t>
  </si>
  <si>
    <t>EUR-MDB24O4MCWP</t>
  </si>
  <si>
    <t>EUR-MDB36O4NAWP</t>
  </si>
  <si>
    <t>EUR-MDB36O4MCWP</t>
  </si>
  <si>
    <t>EUR-MDB48O4NAWP</t>
  </si>
  <si>
    <t>EUR-MDB48O4MCWP</t>
  </si>
  <si>
    <t>EUR-MDB60O4NAWP</t>
  </si>
  <si>
    <t>EUR-MDB60O4MCWP</t>
  </si>
  <si>
    <t>EUR-MDB72O4NAWP</t>
  </si>
  <si>
    <t>EUR-MDB72O4MCWP</t>
  </si>
  <si>
    <t>EUR-MDB24G</t>
  </si>
  <si>
    <t>EUR-MDB24G2MC</t>
  </si>
  <si>
    <t>EUR-MDB36G</t>
  </si>
  <si>
    <t>EUR-MDB36G2MC</t>
  </si>
  <si>
    <t>EUR-MDB48G</t>
  </si>
  <si>
    <t>EUR-MDB48G2MC</t>
  </si>
  <si>
    <t>EUR-MDB60G</t>
  </si>
  <si>
    <t>EUR-MDB60G2MC</t>
  </si>
  <si>
    <t>EUR-MDB72G</t>
  </si>
  <si>
    <t>EUR-MDB72G2MC</t>
  </si>
  <si>
    <t>EUR-MDB24G/WP</t>
  </si>
  <si>
    <t>EUR-MDB24G2MCWP</t>
  </si>
  <si>
    <t>EUR-MDB36G/WP</t>
  </si>
  <si>
    <t>EUR-MDB36G2MCWP</t>
  </si>
  <si>
    <t>EUR-MDB48G/WP</t>
  </si>
  <si>
    <t>EUR-MDB48G2MCWP</t>
  </si>
  <si>
    <t>EUR-MDB60G/WP</t>
  </si>
  <si>
    <t>EUR-MDB60G2MCWP</t>
  </si>
  <si>
    <t>EUR-MDB72G/WP</t>
  </si>
  <si>
    <t>EUR-MDB72G2MCWP</t>
  </si>
  <si>
    <t>EUR-MDB24G4NA</t>
  </si>
  <si>
    <t>EUR-MDB24G4MC</t>
  </si>
  <si>
    <t>EUR-MDB36G4NA</t>
  </si>
  <si>
    <t>EUR-MDB36G4MC</t>
  </si>
  <si>
    <t>EUR-MDB48G4NA</t>
  </si>
  <si>
    <t>EUR-MDB48G4MC</t>
  </si>
  <si>
    <t>EUR-MDB60G4NA</t>
  </si>
  <si>
    <t>EUR-MDB60G4MC</t>
  </si>
  <si>
    <t>EUR-MDB72G4NA</t>
  </si>
  <si>
    <t>EUR-MDB72G4MC</t>
  </si>
  <si>
    <t>EUR-MDB24G4NAWP</t>
  </si>
  <si>
    <t>EUR-MDB24G4MCWP</t>
  </si>
  <si>
    <t>EUR-MDB36G4NAWP</t>
  </si>
  <si>
    <t>EUR-MDB36G4MCWP</t>
  </si>
  <si>
    <t>EUR-MDB48G4NAWP</t>
  </si>
  <si>
    <t>EUR-MDB48G4MCWP</t>
  </si>
  <si>
    <t>EUR-MDB60G4NAWP</t>
  </si>
  <si>
    <t>EUR-MDB60G4MCWP</t>
  </si>
  <si>
    <t>EUR-MDB72G4NAWP</t>
  </si>
  <si>
    <t>EUR-MDB72G4MCWP</t>
  </si>
  <si>
    <t>TBC</t>
  </si>
  <si>
    <t>MS3100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</si>
</sst>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xf numFmtId="41" fontId="23" fillId="0" borderId="0" applyFont="0" applyFill="0" applyBorder="0" applyAlignment="0" applyProtection="0"/>
  </cellStyleXfs>
  <cellXfs count="345">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44" fontId="2" fillId="0" borderId="0" xfId="0" applyNumberFormat="1" applyFont="1"/>
    <xf numFmtId="2" fontId="0" fillId="0" borderId="0" xfId="0" applyNumberFormat="1"/>
    <xf numFmtId="2" fontId="0" fillId="0" borderId="0" xfId="4" applyNumberFormat="1" applyFont="1"/>
    <xf numFmtId="2" fontId="2" fillId="0" borderId="0" xfId="0" applyNumberFormat="1" applyFont="1"/>
    <xf numFmtId="0" fontId="0" fillId="0" borderId="0" xfId="0" applyFont="1" applyBorder="1"/>
    <xf numFmtId="0" fontId="0" fillId="0" borderId="0" xfId="0" quotePrefix="1"/>
    <xf numFmtId="43" fontId="0" fillId="0" borderId="0" xfId="6" applyFont="1"/>
    <xf numFmtId="41" fontId="0" fillId="0" borderId="0" xfId="7" applyFont="1"/>
    <xf numFmtId="0" fontId="0" fillId="0" borderId="0" xfId="0" applyFont="1" applyFill="1" applyBorder="1"/>
    <xf numFmtId="43" fontId="2" fillId="0" borderId="0" xfId="6" applyFont="1"/>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4" fillId="25" borderId="21" xfId="2" applyAlignment="1">
      <alignment horizontal="center" vertical="center"/>
    </xf>
    <xf numFmtId="0" fontId="24" fillId="25" borderId="21" xfId="2" applyAlignment="1">
      <alignment horizontal="center" vertical="center" wrapText="1"/>
    </xf>
    <xf numFmtId="0" fontId="0" fillId="0" borderId="0" xfId="0" applyFont="1"/>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5" fillId="3" borderId="1" xfId="0" applyFont="1" applyFill="1" applyBorder="1" applyAlignment="1">
      <alignment horizontal="center" wrapText="1"/>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cellXfs>
  <cellStyles count="8">
    <cellStyle name="Accent5" xfId="5" builtinId="45"/>
    <cellStyle name="Calculation" xfId="2" builtinId="22"/>
    <cellStyle name="Comma" xfId="6" builtinId="3"/>
    <cellStyle name="Comma [0]" xfId="7" builtinId="6"/>
    <cellStyle name="Currency" xfId="4" builtinId="4"/>
    <cellStyle name="Currency [0]" xfId="1" builtinId="7"/>
    <cellStyle name="Normal" xfId="0" builtinId="0"/>
    <cellStyle name="Percent" xfId="3" builtinId="5"/>
  </cellStyles>
  <dxfs count="341">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E3-4863-AC8D-250C9DE424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E3-4863-AC8D-250C9DE424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E3-4863-AC8D-250C9DE424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E3-4863-AC8D-250C9DE4240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65E3-4863-AC8D-250C9DE4240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10-4AA9-A473-8960DDA007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10-4AA9-A473-8960DDA007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10-4AA9-A473-8960DDA007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10-4AA9-A473-8960DDA007D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F510-4AA9-A473-8960DDA007D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2" name="Chart 1">
          <a:extLst>
            <a:ext uri="{FF2B5EF4-FFF2-40B4-BE49-F238E27FC236}">
              <a16:creationId xmlns:a16="http://schemas.microsoft.com/office/drawing/2014/main" id="{FC4EAF4B-4B80-4BD1-8D63-BD69800C8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3" name="Chart 2">
          <a:extLst>
            <a:ext uri="{FF2B5EF4-FFF2-40B4-BE49-F238E27FC236}">
              <a16:creationId xmlns:a16="http://schemas.microsoft.com/office/drawing/2014/main" id="{8234F446-87C2-41E2-BE3A-C8D5C822F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40" priority="4">
      <formula>IF(ROW() = ROW(), TRUE, FALSE)</formula>
    </cfRule>
  </conditionalFormatting>
  <conditionalFormatting sqref="A22">
    <cfRule type="expression" dxfId="339" priority="2">
      <formula>IF(ROW() = ROW(), TRUE, FALSE)</formula>
    </cfRule>
  </conditionalFormatting>
  <conditionalFormatting sqref="A18">
    <cfRule type="expression" dxfId="338"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workbookViewId="0">
      <pane ySplit="1" topLeftCell="A66" activePane="bottomLeft" state="frozen"/>
      <selection pane="bottomLeft" activeCell="B29" sqref="B29"/>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37"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CS2626"/>
  <sheetViews>
    <sheetView topLeftCell="O235" zoomScale="40" zoomScaleNormal="40" workbookViewId="0">
      <selection activeCell="U780" sqref="U78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x14ac:dyDescent="0.75">
      <c r="A5" s="262">
        <f>ROW()</f>
        <v>5</v>
      </c>
      <c r="B5" s="114"/>
      <c r="C5" s="338" t="str">
        <f ca="1">C14</f>
        <v>IGOC - XXX -  Mech Elec - Rev A.xlsx</v>
      </c>
      <c r="D5" s="338"/>
      <c r="E5" s="338"/>
      <c r="F5" s="338"/>
      <c r="G5" s="338"/>
      <c r="H5" s="338"/>
      <c r="I5" s="339"/>
      <c r="J5" s="338"/>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x14ac:dyDescent="0.75">
      <c r="A6" s="262">
        <f>ROW()</f>
        <v>6</v>
      </c>
      <c r="B6" s="114"/>
      <c r="C6" s="338"/>
      <c r="D6" s="338"/>
      <c r="E6" s="338"/>
      <c r="F6" s="338"/>
      <c r="G6" s="338"/>
      <c r="H6" s="338"/>
      <c r="I6" s="339"/>
      <c r="J6" s="338"/>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x14ac:dyDescent="0.75">
      <c r="A7" s="262">
        <f>ROW()</f>
        <v>7</v>
      </c>
      <c r="B7" s="114"/>
      <c r="C7" s="338"/>
      <c r="D7" s="338"/>
      <c r="E7" s="338"/>
      <c r="F7" s="338"/>
      <c r="G7" s="338"/>
      <c r="H7" s="338"/>
      <c r="I7" s="339"/>
      <c r="J7" s="338"/>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customHeight="1" x14ac:dyDescent="1.55">
      <c r="A14" s="262">
        <f>ROW()</f>
        <v>14</v>
      </c>
      <c r="B14" s="170" t="s">
        <v>494</v>
      </c>
      <c r="C14" s="340" t="str">
        <f ca="1">MID(CELL("filename",A1),FIND("[",CELL("filename",A1))+1,FIND("]", CELL("filename",A1))-FIND("[",CELL("filename",A1))-1)</f>
        <v>IGOC - XXX -  Mech Elec - Rev A.xlsx</v>
      </c>
      <c r="D14" s="341"/>
      <c r="E14" s="342"/>
      <c r="F14" s="342"/>
      <c r="G14" s="342"/>
      <c r="H14" s="342"/>
      <c r="I14" s="343"/>
      <c r="J14" s="344"/>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43236.832696180558</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customHeight="1" x14ac:dyDescent="0.8">
      <c r="A18" s="262">
        <f>ROW()</f>
        <v>18</v>
      </c>
      <c r="C18" s="211"/>
      <c r="D18" s="211"/>
      <c r="E18" s="211"/>
      <c r="F18" s="211"/>
      <c r="G18" s="211"/>
      <c r="H18" s="211"/>
      <c r="K18" s="116" t="s">
        <v>454</v>
      </c>
      <c r="M18" s="116" t="s">
        <v>107</v>
      </c>
      <c r="N18" s="116" t="s">
        <v>108</v>
      </c>
      <c r="O18" s="170" t="s">
        <v>388</v>
      </c>
      <c r="P18" s="335" t="s">
        <v>377</v>
      </c>
      <c r="Q18" s="335"/>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33" t="s">
        <v>368</v>
      </c>
      <c r="V41" s="333"/>
      <c r="W41" s="162">
        <f>W40/M19</f>
        <v>0</v>
      </c>
      <c r="X41" s="163"/>
      <c r="Y41" s="332" t="s">
        <v>367</v>
      </c>
      <c r="Z41" s="332"/>
      <c r="AA41" s="164">
        <f>AA40/M19</f>
        <v>0</v>
      </c>
      <c r="AB41" s="161"/>
      <c r="AC41" s="161"/>
      <c r="AD41" s="161"/>
      <c r="AE41" s="161"/>
      <c r="AF41" s="332" t="s">
        <v>367</v>
      </c>
      <c r="AG41" s="332"/>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customHeight="1" x14ac:dyDescent="0.8">
      <c r="A42" s="262">
        <f>ROW()</f>
        <v>42</v>
      </c>
      <c r="C42" s="211"/>
      <c r="D42" s="211"/>
      <c r="E42" s="211"/>
      <c r="F42" s="211"/>
      <c r="G42" s="211"/>
      <c r="H42" s="211"/>
      <c r="K42" s="116" t="s">
        <v>454</v>
      </c>
      <c r="M42" s="116" t="s">
        <v>107</v>
      </c>
      <c r="N42" s="116" t="s">
        <v>108</v>
      </c>
      <c r="O42" s="170" t="s">
        <v>388</v>
      </c>
      <c r="P42" s="334" t="s">
        <v>377</v>
      </c>
      <c r="Q42" s="334"/>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45" x14ac:dyDescent="0.8">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33" t="s">
        <v>368</v>
      </c>
      <c r="V65" s="333"/>
      <c r="W65" s="162">
        <f>W64/M43</f>
        <v>0</v>
      </c>
      <c r="X65" s="163"/>
      <c r="Y65" s="332" t="s">
        <v>367</v>
      </c>
      <c r="Z65" s="332"/>
      <c r="AA65" s="164">
        <f>AA64/M43</f>
        <v>0</v>
      </c>
      <c r="AB65" s="161"/>
      <c r="AC65" s="161"/>
      <c r="AD65" s="161"/>
      <c r="AE65" s="161"/>
      <c r="AF65" s="332" t="s">
        <v>367</v>
      </c>
      <c r="AG65" s="332"/>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customHeight="1" x14ac:dyDescent="0.8">
      <c r="A66" s="262">
        <f>ROW()</f>
        <v>66</v>
      </c>
      <c r="C66" s="211"/>
      <c r="D66" s="211"/>
      <c r="E66" s="211"/>
      <c r="F66" s="211"/>
      <c r="G66" s="211"/>
      <c r="H66" s="211"/>
      <c r="K66" s="116" t="s">
        <v>454</v>
      </c>
      <c r="M66" s="116" t="s">
        <v>107</v>
      </c>
      <c r="N66" s="116" t="s">
        <v>108</v>
      </c>
      <c r="O66" s="170" t="s">
        <v>388</v>
      </c>
      <c r="P66" s="334" t="s">
        <v>377</v>
      </c>
      <c r="Q66" s="334"/>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0.9" x14ac:dyDescent="0.8">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0.9" x14ac:dyDescent="0.8">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0.9" x14ac:dyDescent="0.8">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0.9" x14ac:dyDescent="0.8">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0.9" x14ac:dyDescent="0.8">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0.9" x14ac:dyDescent="0.8">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0.9" x14ac:dyDescent="0.8">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0.9" x14ac:dyDescent="0.8">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0.9" x14ac:dyDescent="0.8">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0.9" x14ac:dyDescent="0.8">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0.9" x14ac:dyDescent="0.8">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0.9" x14ac:dyDescent="0.8">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0.9" x14ac:dyDescent="0.8">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0.9" x14ac:dyDescent="0.8">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0.9" x14ac:dyDescent="0.8">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0.9" x14ac:dyDescent="0.8">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0.9" x14ac:dyDescent="0.8">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0.9" x14ac:dyDescent="0.8">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0.9" x14ac:dyDescent="0.8">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0.9" x14ac:dyDescent="0.8">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33" t="s">
        <v>368</v>
      </c>
      <c r="V89" s="333"/>
      <c r="W89" s="162">
        <f>W88/M67</f>
        <v>4</v>
      </c>
      <c r="X89" s="163"/>
      <c r="Y89" s="332" t="s">
        <v>367</v>
      </c>
      <c r="Z89" s="332"/>
      <c r="AA89" s="164">
        <f>AA88/M67</f>
        <v>946.15199999999993</v>
      </c>
      <c r="AB89" s="161"/>
      <c r="AC89" s="161"/>
      <c r="AD89" s="161"/>
      <c r="AE89" s="161"/>
      <c r="AF89" s="332" t="s">
        <v>367</v>
      </c>
      <c r="AG89" s="332"/>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customHeight="1" x14ac:dyDescent="0.8">
      <c r="A90" s="262">
        <f>ROW()</f>
        <v>90</v>
      </c>
      <c r="C90" s="211"/>
      <c r="D90" s="211"/>
      <c r="E90" s="211"/>
      <c r="F90" s="211"/>
      <c r="G90" s="211"/>
      <c r="H90" s="211"/>
      <c r="K90" s="116" t="s">
        <v>454</v>
      </c>
      <c r="M90" s="116" t="s">
        <v>107</v>
      </c>
      <c r="N90" s="116" t="s">
        <v>108</v>
      </c>
      <c r="O90" s="170" t="s">
        <v>388</v>
      </c>
      <c r="P90" s="334" t="s">
        <v>377</v>
      </c>
      <c r="Q90" s="334"/>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0.9" x14ac:dyDescent="0.8">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0.9" x14ac:dyDescent="0.8">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0.9" x14ac:dyDescent="0.8">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0.9" x14ac:dyDescent="0.8">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0.9" x14ac:dyDescent="0.8">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0.9" x14ac:dyDescent="0.8">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0.9" x14ac:dyDescent="0.8">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0.9" x14ac:dyDescent="0.8">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0.9" x14ac:dyDescent="0.8">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0.9" x14ac:dyDescent="0.8">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0.9" x14ac:dyDescent="0.8">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0.9" x14ac:dyDescent="0.8">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0.9" x14ac:dyDescent="0.8">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0.9" x14ac:dyDescent="0.8">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0.9" x14ac:dyDescent="0.8">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0.9" x14ac:dyDescent="0.8">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0.9" x14ac:dyDescent="0.8">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0.9" x14ac:dyDescent="0.8">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0.9" x14ac:dyDescent="0.8">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0.9" x14ac:dyDescent="0.8">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33" t="s">
        <v>368</v>
      </c>
      <c r="V113" s="333"/>
      <c r="W113" s="162">
        <f>W112/M91</f>
        <v>4</v>
      </c>
      <c r="X113" s="163"/>
      <c r="Y113" s="332" t="s">
        <v>367</v>
      </c>
      <c r="Z113" s="332"/>
      <c r="AA113" s="164">
        <f>AA112/M91</f>
        <v>946.15199999999993</v>
      </c>
      <c r="AB113" s="161"/>
      <c r="AC113" s="161"/>
      <c r="AD113" s="161"/>
      <c r="AE113" s="161"/>
      <c r="AF113" s="332" t="s">
        <v>367</v>
      </c>
      <c r="AG113" s="332"/>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customHeight="1" x14ac:dyDescent="0.8">
      <c r="A114" s="262">
        <f>ROW()</f>
        <v>114</v>
      </c>
      <c r="C114" s="211"/>
      <c r="D114" s="211"/>
      <c r="E114" s="211"/>
      <c r="F114" s="211"/>
      <c r="G114" s="211"/>
      <c r="H114" s="211"/>
      <c r="K114" s="116" t="s">
        <v>454</v>
      </c>
      <c r="M114" s="116" t="s">
        <v>107</v>
      </c>
      <c r="N114" s="116" t="s">
        <v>108</v>
      </c>
      <c r="O114" s="170" t="s">
        <v>388</v>
      </c>
      <c r="P114" s="334" t="s">
        <v>377</v>
      </c>
      <c r="Q114" s="334"/>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0.9" x14ac:dyDescent="0.8">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0.9" x14ac:dyDescent="0.8">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0.9" x14ac:dyDescent="0.8">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0.9" x14ac:dyDescent="0.8">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0.9" x14ac:dyDescent="0.8">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0.9" x14ac:dyDescent="0.8">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0.9" x14ac:dyDescent="0.8">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0.9" x14ac:dyDescent="0.8">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0.9" x14ac:dyDescent="0.8">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0.9" x14ac:dyDescent="0.8">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0.9" x14ac:dyDescent="0.8">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0.9" x14ac:dyDescent="0.8">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0.9" x14ac:dyDescent="0.8">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0.9" x14ac:dyDescent="0.8">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0.9" x14ac:dyDescent="0.8">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0.9" x14ac:dyDescent="0.8">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0.9" x14ac:dyDescent="0.8">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0.9" x14ac:dyDescent="0.8">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0.9" x14ac:dyDescent="0.8">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0.9" x14ac:dyDescent="0.8">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33" t="s">
        <v>368</v>
      </c>
      <c r="V137" s="333"/>
      <c r="W137" s="162">
        <f>W136/M115</f>
        <v>4</v>
      </c>
      <c r="X137" s="163"/>
      <c r="Y137" s="332" t="s">
        <v>367</v>
      </c>
      <c r="Z137" s="332"/>
      <c r="AA137" s="164">
        <f>AA136/M115</f>
        <v>946.15199999999993</v>
      </c>
      <c r="AB137" s="161"/>
      <c r="AC137" s="161"/>
      <c r="AD137" s="161"/>
      <c r="AE137" s="161"/>
      <c r="AF137" s="332" t="s">
        <v>367</v>
      </c>
      <c r="AG137" s="332"/>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customHeight="1" x14ac:dyDescent="0.8">
      <c r="A138" s="262">
        <f>ROW()</f>
        <v>138</v>
      </c>
      <c r="B138" s="116"/>
      <c r="C138" s="211"/>
      <c r="D138" s="211"/>
      <c r="E138" s="211"/>
      <c r="F138" s="211"/>
      <c r="G138" s="211"/>
      <c r="H138" s="211"/>
      <c r="I138" s="116"/>
      <c r="K138" s="2" t="s">
        <v>454</v>
      </c>
      <c r="M138" s="2" t="s">
        <v>107</v>
      </c>
      <c r="N138" s="2" t="s">
        <v>108</v>
      </c>
      <c r="O138" s="97" t="s">
        <v>388</v>
      </c>
      <c r="P138" s="335" t="s">
        <v>377</v>
      </c>
      <c r="Q138" s="335"/>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33" t="s">
        <v>368</v>
      </c>
      <c r="V161" s="333"/>
      <c r="W161" s="85">
        <f>W160/M139</f>
        <v>4</v>
      </c>
      <c r="X161" s="86"/>
      <c r="Y161" s="332" t="s">
        <v>367</v>
      </c>
      <c r="Z161" s="332"/>
      <c r="AA161" s="87">
        <f>AA160/M139</f>
        <v>946.15199999999993</v>
      </c>
      <c r="AB161" s="84"/>
      <c r="AC161" s="84"/>
      <c r="AD161" s="84"/>
      <c r="AE161" s="84"/>
      <c r="AF161" s="332" t="s">
        <v>367</v>
      </c>
      <c r="AG161" s="332"/>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customHeight="1" x14ac:dyDescent="0.8">
      <c r="A162" s="262">
        <f>ROW()</f>
        <v>162</v>
      </c>
      <c r="B162" s="116"/>
      <c r="C162" s="211"/>
      <c r="D162" s="211"/>
      <c r="E162" s="211"/>
      <c r="F162" s="211"/>
      <c r="G162" s="211"/>
      <c r="H162" s="211"/>
      <c r="I162" s="116"/>
      <c r="K162" s="2" t="s">
        <v>454</v>
      </c>
      <c r="M162" s="2" t="s">
        <v>107</v>
      </c>
      <c r="N162" s="2" t="s">
        <v>108</v>
      </c>
      <c r="O162" s="97" t="s">
        <v>388</v>
      </c>
      <c r="P162" s="334" t="s">
        <v>377</v>
      </c>
      <c r="Q162" s="334"/>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33" t="s">
        <v>368</v>
      </c>
      <c r="V185" s="333"/>
      <c r="W185" s="85">
        <f>W184/M163</f>
        <v>4</v>
      </c>
      <c r="X185" s="86"/>
      <c r="Y185" s="332" t="s">
        <v>367</v>
      </c>
      <c r="Z185" s="332"/>
      <c r="AA185" s="87">
        <f>AA184/M163</f>
        <v>946.15199999999993</v>
      </c>
      <c r="AB185" s="84"/>
      <c r="AC185" s="84"/>
      <c r="AD185" s="84"/>
      <c r="AE185" s="84"/>
      <c r="AF185" s="332" t="s">
        <v>367</v>
      </c>
      <c r="AG185" s="332"/>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customHeight="1" x14ac:dyDescent="0.8">
      <c r="A186" s="262">
        <f>ROW()</f>
        <v>186</v>
      </c>
      <c r="B186" s="116"/>
      <c r="C186" s="211"/>
      <c r="D186" s="211"/>
      <c r="E186" s="211"/>
      <c r="F186" s="211"/>
      <c r="G186" s="211"/>
      <c r="H186" s="211"/>
      <c r="I186" s="116"/>
      <c r="K186" s="2" t="s">
        <v>454</v>
      </c>
      <c r="M186" s="2" t="s">
        <v>107</v>
      </c>
      <c r="N186" s="2" t="s">
        <v>108</v>
      </c>
      <c r="O186" s="97" t="s">
        <v>388</v>
      </c>
      <c r="P186" s="334" t="s">
        <v>377</v>
      </c>
      <c r="Q186" s="334"/>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33" t="s">
        <v>368</v>
      </c>
      <c r="V209" s="333"/>
      <c r="W209" s="85">
        <f>W208/M187</f>
        <v>4</v>
      </c>
      <c r="X209" s="86"/>
      <c r="Y209" s="332" t="s">
        <v>367</v>
      </c>
      <c r="Z209" s="332"/>
      <c r="AA209" s="87">
        <f>AA208/M187</f>
        <v>946.15199999999993</v>
      </c>
      <c r="AB209" s="84"/>
      <c r="AC209" s="84"/>
      <c r="AD209" s="84"/>
      <c r="AE209" s="84"/>
      <c r="AF209" s="332" t="s">
        <v>367</v>
      </c>
      <c r="AG209" s="332"/>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customHeight="1" x14ac:dyDescent="0.8">
      <c r="A211" s="262">
        <f>ROW()</f>
        <v>211</v>
      </c>
      <c r="B211" s="116"/>
      <c r="C211" s="211"/>
      <c r="D211" s="211"/>
      <c r="E211" s="211"/>
      <c r="F211" s="211"/>
      <c r="G211" s="211"/>
      <c r="H211" s="211"/>
      <c r="I211" s="116"/>
      <c r="K211" s="2" t="s">
        <v>454</v>
      </c>
      <c r="M211" s="2" t="s">
        <v>107</v>
      </c>
      <c r="N211" s="2" t="s">
        <v>108</v>
      </c>
      <c r="O211" s="97" t="s">
        <v>388</v>
      </c>
      <c r="P211" s="335" t="s">
        <v>377</v>
      </c>
      <c r="Q211" s="335"/>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33" t="s">
        <v>368</v>
      </c>
      <c r="V234" s="333"/>
      <c r="W234" s="85">
        <f>W233/M212</f>
        <v>8</v>
      </c>
      <c r="X234" s="86"/>
      <c r="Y234" s="332" t="s">
        <v>367</v>
      </c>
      <c r="Z234" s="332"/>
      <c r="AA234" s="87">
        <f>AA233/M212</f>
        <v>1019.904</v>
      </c>
      <c r="AB234" s="84"/>
      <c r="AC234" s="84"/>
      <c r="AD234" s="84"/>
      <c r="AE234" s="84"/>
      <c r="AF234" s="332" t="s">
        <v>367</v>
      </c>
      <c r="AG234" s="332"/>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customHeight="1" x14ac:dyDescent="0.8">
      <c r="A235" s="262">
        <f>ROW()</f>
        <v>235</v>
      </c>
      <c r="C235" s="211"/>
      <c r="D235" s="211"/>
      <c r="E235" s="211"/>
      <c r="F235" s="211"/>
      <c r="G235" s="211"/>
      <c r="H235" s="211"/>
      <c r="K235" s="116" t="s">
        <v>454</v>
      </c>
      <c r="M235" s="116" t="s">
        <v>107</v>
      </c>
      <c r="N235" s="116" t="s">
        <v>108</v>
      </c>
      <c r="O235" s="170" t="s">
        <v>388</v>
      </c>
      <c r="P235" s="334" t="s">
        <v>377</v>
      </c>
      <c r="Q235" s="334"/>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33" t="s">
        <v>368</v>
      </c>
      <c r="V258" s="333"/>
      <c r="W258" s="162">
        <f>W257/M236</f>
        <v>7</v>
      </c>
      <c r="X258" s="163"/>
      <c r="Y258" s="332" t="s">
        <v>367</v>
      </c>
      <c r="Z258" s="332"/>
      <c r="AA258" s="164">
        <f>AA257/M236</f>
        <v>476.06399999999996</v>
      </c>
      <c r="AB258" s="161"/>
      <c r="AC258" s="161"/>
      <c r="AD258" s="161"/>
      <c r="AE258" s="161"/>
      <c r="AF258" s="332" t="s">
        <v>367</v>
      </c>
      <c r="AG258" s="332"/>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customHeight="1" x14ac:dyDescent="0.8">
      <c r="A259" s="262">
        <f>ROW()</f>
        <v>259</v>
      </c>
      <c r="B259" s="116"/>
      <c r="C259" s="211"/>
      <c r="D259" s="211"/>
      <c r="E259" s="211"/>
      <c r="F259" s="211"/>
      <c r="G259" s="211"/>
      <c r="H259" s="211"/>
      <c r="I259" s="116"/>
      <c r="K259" s="2" t="s">
        <v>454</v>
      </c>
      <c r="M259" s="2" t="s">
        <v>107</v>
      </c>
      <c r="N259" s="2" t="s">
        <v>108</v>
      </c>
      <c r="O259" s="97" t="s">
        <v>388</v>
      </c>
      <c r="P259" s="334" t="s">
        <v>377</v>
      </c>
      <c r="Q259" s="334"/>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33" t="s">
        <v>368</v>
      </c>
      <c r="V282" s="333"/>
      <c r="W282" s="85">
        <f>W281/M260</f>
        <v>7</v>
      </c>
      <c r="X282" s="86"/>
      <c r="Y282" s="332" t="s">
        <v>367</v>
      </c>
      <c r="Z282" s="332"/>
      <c r="AA282" s="87">
        <f>AA281/M260</f>
        <v>687.2639999999999</v>
      </c>
      <c r="AB282" s="84"/>
      <c r="AC282" s="84"/>
      <c r="AD282" s="84"/>
      <c r="AE282" s="84"/>
      <c r="AF282" s="332" t="s">
        <v>367</v>
      </c>
      <c r="AG282" s="332"/>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customHeight="1" x14ac:dyDescent="0.8">
      <c r="A283" s="262">
        <f>ROW()</f>
        <v>283</v>
      </c>
      <c r="C283" s="211"/>
      <c r="D283" s="211"/>
      <c r="E283" s="211"/>
      <c r="F283" s="211"/>
      <c r="G283" s="211"/>
      <c r="H283" s="211"/>
      <c r="K283" s="116" t="s">
        <v>454</v>
      </c>
      <c r="M283" s="116" t="s">
        <v>107</v>
      </c>
      <c r="N283" s="116" t="s">
        <v>108</v>
      </c>
      <c r="O283" s="170" t="s">
        <v>388</v>
      </c>
      <c r="P283" s="334" t="s">
        <v>377</v>
      </c>
      <c r="Q283" s="334"/>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33" t="s">
        <v>368</v>
      </c>
      <c r="V306" s="333"/>
      <c r="W306" s="162">
        <f>W305/M284</f>
        <v>10.5</v>
      </c>
      <c r="X306" s="163"/>
      <c r="Y306" s="332" t="s">
        <v>367</v>
      </c>
      <c r="Z306" s="332"/>
      <c r="AA306" s="164">
        <f>AA305/M284</f>
        <v>1782.624</v>
      </c>
      <c r="AB306" s="161"/>
      <c r="AC306" s="161"/>
      <c r="AD306" s="161"/>
      <c r="AE306" s="161"/>
      <c r="AF306" s="332" t="s">
        <v>367</v>
      </c>
      <c r="AG306" s="332"/>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customHeight="1" x14ac:dyDescent="0.8">
      <c r="A307" s="262">
        <f>ROW()</f>
        <v>307</v>
      </c>
      <c r="B307" s="116"/>
      <c r="C307" s="211"/>
      <c r="D307" s="211"/>
      <c r="E307" s="211"/>
      <c r="F307" s="211"/>
      <c r="G307" s="211"/>
      <c r="H307" s="211"/>
      <c r="I307" s="116"/>
      <c r="K307" s="2" t="s">
        <v>454</v>
      </c>
      <c r="M307" s="2" t="s">
        <v>107</v>
      </c>
      <c r="N307" s="2" t="s">
        <v>108</v>
      </c>
      <c r="O307" s="97" t="s">
        <v>388</v>
      </c>
      <c r="P307" s="334" t="s">
        <v>377</v>
      </c>
      <c r="Q307" s="334"/>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33" t="s">
        <v>368</v>
      </c>
      <c r="V330" s="333"/>
      <c r="W330" s="85">
        <f>W329/M308</f>
        <v>11</v>
      </c>
      <c r="X330" s="86"/>
      <c r="Y330" s="332" t="s">
        <v>367</v>
      </c>
      <c r="Z330" s="332"/>
      <c r="AA330" s="87">
        <f>AA329/M308</f>
        <v>1400.1840000000002</v>
      </c>
      <c r="AB330" s="84"/>
      <c r="AC330" s="84"/>
      <c r="AD330" s="84"/>
      <c r="AE330" s="84"/>
      <c r="AF330" s="332" t="s">
        <v>367</v>
      </c>
      <c r="AG330" s="332"/>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customHeight="1" x14ac:dyDescent="0.8">
      <c r="A331" s="262">
        <f>ROW()</f>
        <v>331</v>
      </c>
      <c r="C331" s="211"/>
      <c r="D331" s="211"/>
      <c r="E331" s="211"/>
      <c r="F331" s="211"/>
      <c r="G331" s="211"/>
      <c r="H331" s="211"/>
      <c r="K331" s="116" t="s">
        <v>454</v>
      </c>
      <c r="M331" s="116" t="s">
        <v>107</v>
      </c>
      <c r="N331" s="116" t="s">
        <v>108</v>
      </c>
      <c r="O331" s="170" t="s">
        <v>388</v>
      </c>
      <c r="P331" s="334" t="s">
        <v>377</v>
      </c>
      <c r="Q331" s="334"/>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33" t="s">
        <v>368</v>
      </c>
      <c r="V354" s="333"/>
      <c r="W354" s="162">
        <f>W353/M332</f>
        <v>7</v>
      </c>
      <c r="X354" s="163"/>
      <c r="Y354" s="332" t="s">
        <v>367</v>
      </c>
      <c r="Z354" s="332"/>
      <c r="AA354" s="164">
        <f>AA353/M332</f>
        <v>918.3</v>
      </c>
      <c r="AB354" s="161"/>
      <c r="AC354" s="161"/>
      <c r="AD354" s="161"/>
      <c r="AE354" s="161"/>
      <c r="AF354" s="332" t="s">
        <v>367</v>
      </c>
      <c r="AG354" s="332"/>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customHeight="1" x14ac:dyDescent="0.8">
      <c r="A355" s="262">
        <f>ROW()</f>
        <v>355</v>
      </c>
      <c r="C355" s="211"/>
      <c r="D355" s="211"/>
      <c r="E355" s="211"/>
      <c r="F355" s="211"/>
      <c r="G355" s="211"/>
      <c r="H355" s="211"/>
      <c r="K355" s="116" t="s">
        <v>454</v>
      </c>
      <c r="M355" s="116" t="s">
        <v>107</v>
      </c>
      <c r="N355" s="116" t="s">
        <v>108</v>
      </c>
      <c r="O355" s="170" t="s">
        <v>388</v>
      </c>
      <c r="P355" s="334" t="s">
        <v>377</v>
      </c>
      <c r="Q355" s="334"/>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33" t="s">
        <v>368</v>
      </c>
      <c r="V378" s="333"/>
      <c r="W378" s="162">
        <f>W377/M356</f>
        <v>7</v>
      </c>
      <c r="X378" s="163"/>
      <c r="Y378" s="332" t="s">
        <v>367</v>
      </c>
      <c r="Z378" s="332"/>
      <c r="AA378" s="164">
        <f>AA377/M356</f>
        <v>640.14</v>
      </c>
      <c r="AB378" s="161"/>
      <c r="AC378" s="161"/>
      <c r="AD378" s="161"/>
      <c r="AE378" s="161"/>
      <c r="AF378" s="332" t="s">
        <v>367</v>
      </c>
      <c r="AG378" s="332"/>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customHeight="1" x14ac:dyDescent="0.8">
      <c r="A379" s="262">
        <f>ROW()</f>
        <v>379</v>
      </c>
      <c r="C379" s="211"/>
      <c r="D379" s="211"/>
      <c r="E379" s="211"/>
      <c r="F379" s="211"/>
      <c r="G379" s="211"/>
      <c r="H379" s="211"/>
      <c r="K379" s="116" t="s">
        <v>454</v>
      </c>
      <c r="M379" s="116" t="s">
        <v>107</v>
      </c>
      <c r="N379" s="116" t="s">
        <v>108</v>
      </c>
      <c r="O379" s="170" t="s">
        <v>388</v>
      </c>
      <c r="P379" s="334" t="s">
        <v>377</v>
      </c>
      <c r="Q379" s="334"/>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33" t="s">
        <v>368</v>
      </c>
      <c r="V402" s="333"/>
      <c r="W402" s="162">
        <f>W401/M380</f>
        <v>7</v>
      </c>
      <c r="X402" s="163"/>
      <c r="Y402" s="332" t="s">
        <v>367</v>
      </c>
      <c r="Z402" s="332"/>
      <c r="AA402" s="164">
        <f>AA401/M380</f>
        <v>680.64</v>
      </c>
      <c r="AB402" s="161"/>
      <c r="AC402" s="161"/>
      <c r="AD402" s="161"/>
      <c r="AE402" s="161"/>
      <c r="AF402" s="332" t="s">
        <v>367</v>
      </c>
      <c r="AG402" s="332"/>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customHeight="1" x14ac:dyDescent="0.8">
      <c r="A403" s="262">
        <f>ROW()</f>
        <v>403</v>
      </c>
      <c r="C403" s="211"/>
      <c r="D403" s="211"/>
      <c r="E403" s="211"/>
      <c r="F403" s="211"/>
      <c r="G403" s="211"/>
      <c r="H403" s="211"/>
      <c r="K403" s="116" t="s">
        <v>454</v>
      </c>
      <c r="M403" s="116" t="s">
        <v>107</v>
      </c>
      <c r="N403" s="116" t="s">
        <v>108</v>
      </c>
      <c r="O403" s="170" t="s">
        <v>388</v>
      </c>
      <c r="P403" s="334" t="s">
        <v>377</v>
      </c>
      <c r="Q403" s="334"/>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33" t="s">
        <v>368</v>
      </c>
      <c r="V426" s="333"/>
      <c r="W426" s="162">
        <f>W425/M404</f>
        <v>7</v>
      </c>
      <c r="X426" s="163"/>
      <c r="Y426" s="332" t="s">
        <v>367</v>
      </c>
      <c r="Z426" s="332"/>
      <c r="AA426" s="164">
        <f>AA425/M404</f>
        <v>700.1400000000001</v>
      </c>
      <c r="AB426" s="161"/>
      <c r="AC426" s="161"/>
      <c r="AD426" s="161"/>
      <c r="AE426" s="161"/>
      <c r="AF426" s="332" t="s">
        <v>367</v>
      </c>
      <c r="AG426" s="332"/>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customHeight="1" x14ac:dyDescent="0.8">
      <c r="A427" s="262">
        <f>ROW()</f>
        <v>427</v>
      </c>
      <c r="C427" s="211"/>
      <c r="D427" s="211"/>
      <c r="E427" s="211"/>
      <c r="F427" s="211"/>
      <c r="G427" s="211"/>
      <c r="H427" s="211"/>
      <c r="K427" s="116" t="s">
        <v>454</v>
      </c>
      <c r="M427" s="116" t="s">
        <v>107</v>
      </c>
      <c r="N427" s="116" t="s">
        <v>108</v>
      </c>
      <c r="O427" s="170" t="s">
        <v>388</v>
      </c>
      <c r="P427" s="334" t="s">
        <v>377</v>
      </c>
      <c r="Q427" s="334"/>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33" t="s">
        <v>368</v>
      </c>
      <c r="V450" s="333"/>
      <c r="W450" s="162">
        <f>W449/M428</f>
        <v>7</v>
      </c>
      <c r="X450" s="163"/>
      <c r="Y450" s="332" t="s">
        <v>367</v>
      </c>
      <c r="Z450" s="332"/>
      <c r="AA450" s="164">
        <f>AA449/M428</f>
        <v>640.14</v>
      </c>
      <c r="AB450" s="161"/>
      <c r="AC450" s="161"/>
      <c r="AD450" s="161"/>
      <c r="AE450" s="161"/>
      <c r="AF450" s="332" t="s">
        <v>367</v>
      </c>
      <c r="AG450" s="332"/>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customHeight="1" x14ac:dyDescent="0.8">
      <c r="A451" s="262">
        <f>ROW()</f>
        <v>451</v>
      </c>
      <c r="C451" s="211"/>
      <c r="D451" s="211"/>
      <c r="E451" s="211"/>
      <c r="F451" s="211"/>
      <c r="G451" s="211"/>
      <c r="H451" s="211"/>
      <c r="K451" s="116" t="s">
        <v>454</v>
      </c>
      <c r="M451" s="116" t="s">
        <v>107</v>
      </c>
      <c r="N451" s="116" t="s">
        <v>108</v>
      </c>
      <c r="O451" s="170" t="s">
        <v>388</v>
      </c>
      <c r="P451" s="334" t="s">
        <v>377</v>
      </c>
      <c r="Q451" s="334"/>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33" t="s">
        <v>368</v>
      </c>
      <c r="V474" s="333"/>
      <c r="W474" s="162">
        <f>W473/M452</f>
        <v>4</v>
      </c>
      <c r="X474" s="163"/>
      <c r="Y474" s="332" t="s">
        <v>367</v>
      </c>
      <c r="Z474" s="332"/>
      <c r="AA474" s="164">
        <f>AA473/M452</f>
        <v>616.38</v>
      </c>
      <c r="AB474" s="161"/>
      <c r="AC474" s="161"/>
      <c r="AD474" s="161"/>
      <c r="AE474" s="161"/>
      <c r="AF474" s="332" t="s">
        <v>367</v>
      </c>
      <c r="AG474" s="332"/>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customHeight="1" x14ac:dyDescent="0.8">
      <c r="A475" s="262">
        <f>ROW()</f>
        <v>475</v>
      </c>
      <c r="C475" s="211"/>
      <c r="D475" s="211"/>
      <c r="E475" s="211"/>
      <c r="F475" s="211"/>
      <c r="G475" s="211"/>
      <c r="H475" s="211"/>
      <c r="K475" s="116" t="s">
        <v>454</v>
      </c>
      <c r="M475" s="116" t="s">
        <v>107</v>
      </c>
      <c r="N475" s="116" t="s">
        <v>108</v>
      </c>
      <c r="O475" s="170" t="s">
        <v>388</v>
      </c>
      <c r="P475" s="334" t="s">
        <v>377</v>
      </c>
      <c r="Q475" s="334"/>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33" t="s">
        <v>368</v>
      </c>
      <c r="V498" s="333"/>
      <c r="W498" s="162">
        <f>W497/M476</f>
        <v>2</v>
      </c>
      <c r="X498" s="163"/>
      <c r="Y498" s="332" t="s">
        <v>367</v>
      </c>
      <c r="Z498" s="332"/>
      <c r="AA498" s="164">
        <f>AA497/M476</f>
        <v>136.19999999999999</v>
      </c>
      <c r="AB498" s="161"/>
      <c r="AC498" s="161"/>
      <c r="AD498" s="161"/>
      <c r="AE498" s="161"/>
      <c r="AF498" s="332" t="s">
        <v>367</v>
      </c>
      <c r="AG498" s="332"/>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customHeight="1" x14ac:dyDescent="0.8">
      <c r="A499" s="262">
        <f>ROW()</f>
        <v>499</v>
      </c>
      <c r="C499" s="211"/>
      <c r="D499" s="211"/>
      <c r="E499" s="211"/>
      <c r="F499" s="211"/>
      <c r="G499" s="211"/>
      <c r="H499" s="211"/>
      <c r="K499" s="116" t="s">
        <v>454</v>
      </c>
      <c r="M499" s="116" t="s">
        <v>107</v>
      </c>
      <c r="N499" s="116" t="s">
        <v>108</v>
      </c>
      <c r="O499" s="170" t="s">
        <v>388</v>
      </c>
      <c r="P499" s="334" t="s">
        <v>377</v>
      </c>
      <c r="Q499" s="334"/>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33" t="s">
        <v>368</v>
      </c>
      <c r="V522" s="333"/>
      <c r="W522" s="162">
        <f>W521/M500</f>
        <v>6</v>
      </c>
      <c r="X522" s="163"/>
      <c r="Y522" s="332" t="s">
        <v>367</v>
      </c>
      <c r="Z522" s="332"/>
      <c r="AA522" s="164">
        <f>AA521/M500</f>
        <v>690</v>
      </c>
      <c r="AB522" s="161"/>
      <c r="AC522" s="161"/>
      <c r="AD522" s="161"/>
      <c r="AE522" s="161"/>
      <c r="AF522" s="332" t="s">
        <v>367</v>
      </c>
      <c r="AG522" s="332"/>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customHeight="1" x14ac:dyDescent="0.8">
      <c r="A523" s="262">
        <f>ROW()</f>
        <v>523</v>
      </c>
      <c r="C523" s="211"/>
      <c r="D523" s="211"/>
      <c r="E523" s="211"/>
      <c r="F523" s="211"/>
      <c r="G523" s="211"/>
      <c r="H523" s="211"/>
      <c r="K523" s="116" t="s">
        <v>454</v>
      </c>
      <c r="M523" s="116" t="s">
        <v>107</v>
      </c>
      <c r="N523" s="116" t="s">
        <v>108</v>
      </c>
      <c r="O523" s="170" t="s">
        <v>388</v>
      </c>
      <c r="P523" s="334" t="s">
        <v>377</v>
      </c>
      <c r="Q523" s="334"/>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33" t="s">
        <v>368</v>
      </c>
      <c r="V546" s="333"/>
      <c r="W546" s="162">
        <f>W545/M524</f>
        <v>6</v>
      </c>
      <c r="X546" s="163"/>
      <c r="Y546" s="332" t="s">
        <v>367</v>
      </c>
      <c r="Z546" s="332"/>
      <c r="AA546" s="164">
        <f>AA545/M524</f>
        <v>690</v>
      </c>
      <c r="AB546" s="161"/>
      <c r="AC546" s="161"/>
      <c r="AD546" s="161"/>
      <c r="AE546" s="161"/>
      <c r="AF546" s="332" t="s">
        <v>367</v>
      </c>
      <c r="AG546" s="332"/>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customHeight="1" x14ac:dyDescent="0.8">
      <c r="A547" s="262">
        <f>ROW()</f>
        <v>547</v>
      </c>
      <c r="B547" s="116"/>
      <c r="C547" s="211"/>
      <c r="D547" s="211"/>
      <c r="E547" s="211"/>
      <c r="F547" s="211"/>
      <c r="G547" s="211"/>
      <c r="H547" s="211"/>
      <c r="I547" s="116"/>
      <c r="K547" s="2" t="s">
        <v>454</v>
      </c>
      <c r="M547" s="2" t="s">
        <v>107</v>
      </c>
      <c r="N547" s="2" t="s">
        <v>108</v>
      </c>
      <c r="O547" s="97" t="s">
        <v>388</v>
      </c>
      <c r="P547" s="334" t="s">
        <v>377</v>
      </c>
      <c r="Q547" s="334"/>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54.30000000000001" x14ac:dyDescent="0.8">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33" t="s">
        <v>368</v>
      </c>
      <c r="V570" s="333"/>
      <c r="W570" s="85">
        <f>W569/M548</f>
        <v>6</v>
      </c>
      <c r="X570" s="86"/>
      <c r="Y570" s="332" t="s">
        <v>367</v>
      </c>
      <c r="Z570" s="332"/>
      <c r="AA570" s="87">
        <f>AA569/M548</f>
        <v>690</v>
      </c>
      <c r="AB570" s="84"/>
      <c r="AC570" s="84"/>
      <c r="AD570" s="84"/>
      <c r="AE570" s="84"/>
      <c r="AF570" s="332" t="s">
        <v>367</v>
      </c>
      <c r="AG570" s="332"/>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customHeight="1" x14ac:dyDescent="0.8">
      <c r="A571" s="262">
        <f>ROW()</f>
        <v>571</v>
      </c>
      <c r="C571" s="211"/>
      <c r="D571" s="211"/>
      <c r="E571" s="211"/>
      <c r="F571" s="211"/>
      <c r="G571" s="211"/>
      <c r="H571" s="211"/>
      <c r="K571" s="116" t="s">
        <v>454</v>
      </c>
      <c r="M571" s="116" t="s">
        <v>107</v>
      </c>
      <c r="N571" s="116" t="s">
        <v>108</v>
      </c>
      <c r="O571" s="170" t="s">
        <v>388</v>
      </c>
      <c r="P571" s="334" t="s">
        <v>377</v>
      </c>
      <c r="Q571" s="334"/>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0.9" x14ac:dyDescent="0.8">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0.9" x14ac:dyDescent="0.8">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0.9" x14ac:dyDescent="0.8">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0.9" x14ac:dyDescent="0.8">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0.9" x14ac:dyDescent="0.8">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0.9" x14ac:dyDescent="0.8">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0.9" x14ac:dyDescent="0.8">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0.9" x14ac:dyDescent="0.8">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0.9" x14ac:dyDescent="0.8">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0.9" x14ac:dyDescent="0.8">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0.9" x14ac:dyDescent="0.8">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0.9" x14ac:dyDescent="0.8">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0.9" x14ac:dyDescent="0.8">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0.9" x14ac:dyDescent="0.8">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0.9" x14ac:dyDescent="0.8">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0.9" x14ac:dyDescent="0.8">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0.9" x14ac:dyDescent="0.8">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0.9" x14ac:dyDescent="0.8">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0.9" x14ac:dyDescent="0.8">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0.9" x14ac:dyDescent="0.8">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33" t="s">
        <v>368</v>
      </c>
      <c r="V594" s="333"/>
      <c r="W594" s="162">
        <f>W593/M572</f>
        <v>2</v>
      </c>
      <c r="X594" s="163"/>
      <c r="Y594" s="332" t="s">
        <v>367</v>
      </c>
      <c r="Z594" s="332"/>
      <c r="AA594" s="164">
        <f>AA593/M572</f>
        <v>189.54000000000002</v>
      </c>
      <c r="AB594" s="161"/>
      <c r="AC594" s="161"/>
      <c r="AD594" s="161"/>
      <c r="AE594" s="161"/>
      <c r="AF594" s="332" t="s">
        <v>367</v>
      </c>
      <c r="AG594" s="332"/>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customHeight="1" x14ac:dyDescent="0.8">
      <c r="A595" s="262">
        <f>ROW()</f>
        <v>595</v>
      </c>
      <c r="C595" s="211"/>
      <c r="D595" s="211"/>
      <c r="E595" s="211"/>
      <c r="F595" s="211"/>
      <c r="G595" s="211"/>
      <c r="H595" s="211"/>
      <c r="K595" s="116" t="s">
        <v>454</v>
      </c>
      <c r="M595" s="116" t="s">
        <v>107</v>
      </c>
      <c r="N595" s="116" t="s">
        <v>108</v>
      </c>
      <c r="O595" s="170" t="s">
        <v>388</v>
      </c>
      <c r="P595" s="334" t="s">
        <v>377</v>
      </c>
      <c r="Q595" s="334"/>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0.9" x14ac:dyDescent="0.8">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0.9" x14ac:dyDescent="0.8">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0.9" x14ac:dyDescent="0.8">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0.9" x14ac:dyDescent="0.8">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0.9" x14ac:dyDescent="0.8">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0.9" x14ac:dyDescent="0.8">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0.9" x14ac:dyDescent="0.8">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0.9" x14ac:dyDescent="0.8">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0.9" x14ac:dyDescent="0.8">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0.9" x14ac:dyDescent="0.8">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0.9" x14ac:dyDescent="0.8">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0.9" x14ac:dyDescent="0.8">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0.9" x14ac:dyDescent="0.8">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0.9" x14ac:dyDescent="0.8">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0.9" x14ac:dyDescent="0.8">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0.9" x14ac:dyDescent="0.8">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0.9" x14ac:dyDescent="0.8">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0.9" x14ac:dyDescent="0.8">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0.9" x14ac:dyDescent="0.8">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0.9" x14ac:dyDescent="0.8">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33" t="s">
        <v>368</v>
      </c>
      <c r="V618" s="333"/>
      <c r="W618" s="162">
        <f>W617/M596</f>
        <v>2</v>
      </c>
      <c r="X618" s="163"/>
      <c r="Y618" s="332" t="s">
        <v>367</v>
      </c>
      <c r="Z618" s="332"/>
      <c r="AA618" s="164">
        <f>AA617/M596</f>
        <v>172.14000000000001</v>
      </c>
      <c r="AB618" s="161"/>
      <c r="AC618" s="161"/>
      <c r="AD618" s="161"/>
      <c r="AE618" s="161"/>
      <c r="AF618" s="332" t="s">
        <v>367</v>
      </c>
      <c r="AG618" s="332"/>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customHeight="1" x14ac:dyDescent="0.8">
      <c r="A619" s="262">
        <f>ROW()</f>
        <v>619</v>
      </c>
      <c r="C619" s="211"/>
      <c r="D619" s="211"/>
      <c r="E619" s="211"/>
      <c r="F619" s="211"/>
      <c r="G619" s="211"/>
      <c r="H619" s="211"/>
      <c r="K619" s="116" t="s">
        <v>454</v>
      </c>
      <c r="M619" s="116" t="s">
        <v>107</v>
      </c>
      <c r="N619" s="116" t="s">
        <v>108</v>
      </c>
      <c r="O619" s="170" t="s">
        <v>388</v>
      </c>
      <c r="P619" s="334" t="s">
        <v>377</v>
      </c>
      <c r="Q619" s="334"/>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0.9" x14ac:dyDescent="0.8">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0.9" x14ac:dyDescent="0.8">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0.9" x14ac:dyDescent="0.8">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0.9" x14ac:dyDescent="0.8">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0.9" x14ac:dyDescent="0.8">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0.9" x14ac:dyDescent="0.8">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0.9" x14ac:dyDescent="0.8">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0.9" x14ac:dyDescent="0.8">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0.9" x14ac:dyDescent="0.8">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0.9" x14ac:dyDescent="0.8">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0.9" x14ac:dyDescent="0.8">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0.9" x14ac:dyDescent="0.8">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0.9" x14ac:dyDescent="0.8">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0.9" x14ac:dyDescent="0.8">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0.9" x14ac:dyDescent="0.8">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0.9" x14ac:dyDescent="0.8">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0.9" x14ac:dyDescent="0.8">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0.9" x14ac:dyDescent="0.8">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0.9" x14ac:dyDescent="0.8">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0.9" x14ac:dyDescent="0.8">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33" t="s">
        <v>368</v>
      </c>
      <c r="V642" s="333"/>
      <c r="W642" s="162">
        <f>W641/M620</f>
        <v>1</v>
      </c>
      <c r="X642" s="163"/>
      <c r="Y642" s="332" t="s">
        <v>367</v>
      </c>
      <c r="Z642" s="332"/>
      <c r="AA642" s="164">
        <f>AA641/M620</f>
        <v>0</v>
      </c>
      <c r="AB642" s="161"/>
      <c r="AC642" s="161"/>
      <c r="AD642" s="161"/>
      <c r="AE642" s="161"/>
      <c r="AF642" s="332" t="s">
        <v>367</v>
      </c>
      <c r="AG642" s="332"/>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customHeight="1" x14ac:dyDescent="0.8">
      <c r="A643" s="262">
        <f>ROW()</f>
        <v>643</v>
      </c>
      <c r="C643" s="211"/>
      <c r="D643" s="211"/>
      <c r="E643" s="211"/>
      <c r="F643" s="211"/>
      <c r="G643" s="211"/>
      <c r="H643" s="211"/>
      <c r="K643" s="116" t="s">
        <v>454</v>
      </c>
      <c r="M643" s="116" t="s">
        <v>107</v>
      </c>
      <c r="N643" s="116" t="s">
        <v>108</v>
      </c>
      <c r="O643" s="170" t="s">
        <v>388</v>
      </c>
      <c r="P643" s="334" t="s">
        <v>377</v>
      </c>
      <c r="Q643" s="334"/>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0.9" x14ac:dyDescent="0.8">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0.9" x14ac:dyDescent="0.8">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0.9" x14ac:dyDescent="0.8">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0.9" x14ac:dyDescent="0.8">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0.9" x14ac:dyDescent="0.8">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0.9" x14ac:dyDescent="0.8">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0.9" x14ac:dyDescent="0.8">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0.9" x14ac:dyDescent="0.8">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0.9" x14ac:dyDescent="0.8">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0.9" x14ac:dyDescent="0.8">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0.9" x14ac:dyDescent="0.8">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0.9" x14ac:dyDescent="0.8">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0.9" x14ac:dyDescent="0.8">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0.9" x14ac:dyDescent="0.8">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0.9" x14ac:dyDescent="0.8">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0.9" x14ac:dyDescent="0.8">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0.9" x14ac:dyDescent="0.8">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0.9" x14ac:dyDescent="0.8">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0.9" x14ac:dyDescent="0.8">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0.9" x14ac:dyDescent="0.8">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33" t="s">
        <v>368</v>
      </c>
      <c r="V666" s="333"/>
      <c r="W666" s="162">
        <f>W665/M644</f>
        <v>7.5</v>
      </c>
      <c r="X666" s="163"/>
      <c r="Y666" s="332" t="s">
        <v>367</v>
      </c>
      <c r="Z666" s="332"/>
      <c r="AA666" s="164">
        <f>AA665/M644</f>
        <v>696.48</v>
      </c>
      <c r="AB666" s="161"/>
      <c r="AC666" s="161"/>
      <c r="AD666" s="161"/>
      <c r="AE666" s="161"/>
      <c r="AF666" s="332" t="s">
        <v>367</v>
      </c>
      <c r="AG666" s="332"/>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customHeight="1" x14ac:dyDescent="0.8">
      <c r="A667" s="262">
        <f>ROW()</f>
        <v>667</v>
      </c>
      <c r="C667" s="211"/>
      <c r="D667" s="211"/>
      <c r="E667" s="211"/>
      <c r="F667" s="211"/>
      <c r="G667" s="211"/>
      <c r="H667" s="211"/>
      <c r="K667" s="116" t="s">
        <v>454</v>
      </c>
      <c r="M667" s="116" t="s">
        <v>107</v>
      </c>
      <c r="N667" s="116" t="s">
        <v>108</v>
      </c>
      <c r="O667" s="170" t="s">
        <v>388</v>
      </c>
      <c r="P667" s="334" t="s">
        <v>377</v>
      </c>
      <c r="Q667" s="334"/>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0.9" x14ac:dyDescent="0.8">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0.9" x14ac:dyDescent="0.8">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0.9" x14ac:dyDescent="0.8">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0.9" x14ac:dyDescent="0.8">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0.9" x14ac:dyDescent="0.8">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0.9" x14ac:dyDescent="0.8">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0.9" x14ac:dyDescent="0.8">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0.9" x14ac:dyDescent="0.8">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0.9" x14ac:dyDescent="0.8">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0.9" x14ac:dyDescent="0.8">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0.9" x14ac:dyDescent="0.8">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0.9" x14ac:dyDescent="0.8">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0.9" x14ac:dyDescent="0.8">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0.9" x14ac:dyDescent="0.8">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0.9" x14ac:dyDescent="0.8">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0.9" x14ac:dyDescent="0.8">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0.9" x14ac:dyDescent="0.8">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0.9" x14ac:dyDescent="0.8">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0.9" x14ac:dyDescent="0.8">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0.9" x14ac:dyDescent="0.8">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33" t="s">
        <v>368</v>
      </c>
      <c r="V690" s="333"/>
      <c r="W690" s="162">
        <f>W689/M668</f>
        <v>7.5</v>
      </c>
      <c r="X690" s="163"/>
      <c r="Y690" s="332" t="s">
        <v>367</v>
      </c>
      <c r="Z690" s="332"/>
      <c r="AA690" s="164">
        <f>AA689/M668</f>
        <v>792.48</v>
      </c>
      <c r="AB690" s="161"/>
      <c r="AC690" s="161"/>
      <c r="AD690" s="161"/>
      <c r="AE690" s="161"/>
      <c r="AF690" s="332" t="s">
        <v>367</v>
      </c>
      <c r="AG690" s="332"/>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customHeight="1" x14ac:dyDescent="0.8">
      <c r="A691" s="262">
        <f>ROW()</f>
        <v>691</v>
      </c>
      <c r="C691" s="211"/>
      <c r="D691" s="211"/>
      <c r="E691" s="211"/>
      <c r="F691" s="211"/>
      <c r="G691" s="211"/>
      <c r="H691" s="211"/>
      <c r="K691" s="116" t="s">
        <v>454</v>
      </c>
      <c r="M691" s="116" t="s">
        <v>107</v>
      </c>
      <c r="N691" s="116" t="s">
        <v>108</v>
      </c>
      <c r="O691" s="170" t="s">
        <v>388</v>
      </c>
      <c r="P691" s="334" t="s">
        <v>377</v>
      </c>
      <c r="Q691" s="334"/>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0.9" x14ac:dyDescent="0.8">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0.9" x14ac:dyDescent="0.8">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0.9" x14ac:dyDescent="0.8">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0.9" x14ac:dyDescent="0.8">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0.9" x14ac:dyDescent="0.8">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0.9" x14ac:dyDescent="0.8">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0.9" x14ac:dyDescent="0.8">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0.9" x14ac:dyDescent="0.8">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0.9" x14ac:dyDescent="0.8">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0.9" x14ac:dyDescent="0.8">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0.9" x14ac:dyDescent="0.8">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0.9" x14ac:dyDescent="0.8">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0.9" x14ac:dyDescent="0.8">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0.9" x14ac:dyDescent="0.8">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0.9" x14ac:dyDescent="0.8">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0.9" x14ac:dyDescent="0.8">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0.9" x14ac:dyDescent="0.8">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0.9" x14ac:dyDescent="0.8">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0.9" x14ac:dyDescent="0.8">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0.9" x14ac:dyDescent="0.8">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33" t="s">
        <v>368</v>
      </c>
      <c r="V714" s="333"/>
      <c r="W714" s="162">
        <f>W713/M692</f>
        <v>7.5</v>
      </c>
      <c r="X714" s="163"/>
      <c r="Y714" s="332" t="s">
        <v>367</v>
      </c>
      <c r="Z714" s="332"/>
      <c r="AA714" s="164">
        <f>AA713/M692</f>
        <v>769.07999999999993</v>
      </c>
      <c r="AB714" s="161"/>
      <c r="AC714" s="161"/>
      <c r="AD714" s="161"/>
      <c r="AE714" s="161"/>
      <c r="AF714" s="332" t="s">
        <v>367</v>
      </c>
      <c r="AG714" s="332"/>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customHeight="1" x14ac:dyDescent="0.8">
      <c r="A715" s="262">
        <f>ROW()</f>
        <v>715</v>
      </c>
      <c r="C715" s="211"/>
      <c r="D715" s="211"/>
      <c r="E715" s="211"/>
      <c r="F715" s="211"/>
      <c r="G715" s="211"/>
      <c r="H715" s="211"/>
      <c r="K715" s="116" t="s">
        <v>454</v>
      </c>
      <c r="M715" s="116" t="s">
        <v>107</v>
      </c>
      <c r="N715" s="116" t="s">
        <v>108</v>
      </c>
      <c r="O715" s="170" t="s">
        <v>388</v>
      </c>
      <c r="P715" s="334" t="s">
        <v>377</v>
      </c>
      <c r="Q715" s="334"/>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0.9" x14ac:dyDescent="0.8">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0.9" x14ac:dyDescent="0.8">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0.9" x14ac:dyDescent="0.8">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0.9" x14ac:dyDescent="0.8">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0.9" x14ac:dyDescent="0.8">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0.9" x14ac:dyDescent="0.8">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0.9" x14ac:dyDescent="0.8">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0.9" x14ac:dyDescent="0.8">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0.9" x14ac:dyDescent="0.8">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0.9" x14ac:dyDescent="0.8">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0.9" x14ac:dyDescent="0.8">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0.9" x14ac:dyDescent="0.8">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0.9" x14ac:dyDescent="0.8">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0.9" x14ac:dyDescent="0.8">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0.9" x14ac:dyDescent="0.8">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0.9" x14ac:dyDescent="0.8">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0.9" x14ac:dyDescent="0.8">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0.9" x14ac:dyDescent="0.8">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0.9" x14ac:dyDescent="0.8">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0.9" x14ac:dyDescent="0.8">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33" t="s">
        <v>368</v>
      </c>
      <c r="V738" s="333"/>
      <c r="W738" s="162">
        <f>W737/M716</f>
        <v>4</v>
      </c>
      <c r="X738" s="163"/>
      <c r="Y738" s="332" t="s">
        <v>367</v>
      </c>
      <c r="Z738" s="332"/>
      <c r="AA738" s="164">
        <f>AA737/M716</f>
        <v>769.07999999999993</v>
      </c>
      <c r="AB738" s="161"/>
      <c r="AC738" s="161"/>
      <c r="AD738" s="161"/>
      <c r="AE738" s="161"/>
      <c r="AF738" s="332" t="s">
        <v>367</v>
      </c>
      <c r="AG738" s="332"/>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customHeight="1" x14ac:dyDescent="0.8">
      <c r="A739" s="262">
        <f>ROW()</f>
        <v>739</v>
      </c>
      <c r="C739" s="211"/>
      <c r="D739" s="211"/>
      <c r="E739" s="211"/>
      <c r="F739" s="211"/>
      <c r="G739" s="211"/>
      <c r="H739" s="211"/>
      <c r="K739" s="116" t="s">
        <v>454</v>
      </c>
      <c r="M739" s="116" t="s">
        <v>107</v>
      </c>
      <c r="N739" s="116" t="s">
        <v>108</v>
      </c>
      <c r="O739" s="170" t="s">
        <v>388</v>
      </c>
      <c r="P739" s="334" t="s">
        <v>377</v>
      </c>
      <c r="Q739" s="334"/>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0.9" x14ac:dyDescent="0.8">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0.9" x14ac:dyDescent="0.8">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0.9" x14ac:dyDescent="0.8">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0.9" x14ac:dyDescent="0.8">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0.9" x14ac:dyDescent="0.8">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0.9" x14ac:dyDescent="0.8">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0.9" x14ac:dyDescent="0.8">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0.9" x14ac:dyDescent="0.8">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0.9" x14ac:dyDescent="0.8">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0.9" x14ac:dyDescent="0.8">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0.9" x14ac:dyDescent="0.8">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0.9" x14ac:dyDescent="0.8">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0.9" x14ac:dyDescent="0.8">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0.9" x14ac:dyDescent="0.8">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0.9" x14ac:dyDescent="0.8">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0.9" x14ac:dyDescent="0.8">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0.9" x14ac:dyDescent="0.8">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0.9" x14ac:dyDescent="0.8">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0.9" x14ac:dyDescent="0.8">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0.9" x14ac:dyDescent="0.8">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33" t="s">
        <v>368</v>
      </c>
      <c r="V762" s="333"/>
      <c r="W762" s="162">
        <f>W761/M740</f>
        <v>9.5</v>
      </c>
      <c r="X762" s="163"/>
      <c r="Y762" s="332" t="s">
        <v>367</v>
      </c>
      <c r="Z762" s="332"/>
      <c r="AA762" s="164">
        <f>AA761/M740</f>
        <v>918.72</v>
      </c>
      <c r="AB762" s="161"/>
      <c r="AC762" s="161"/>
      <c r="AD762" s="161"/>
      <c r="AE762" s="161"/>
      <c r="AF762" s="332" t="s">
        <v>367</v>
      </c>
      <c r="AG762" s="332"/>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customHeight="1" x14ac:dyDescent="0.8">
      <c r="A763" s="262">
        <f>ROW()</f>
        <v>763</v>
      </c>
      <c r="C763" s="211"/>
      <c r="D763" s="211"/>
      <c r="E763" s="211"/>
      <c r="F763" s="211"/>
      <c r="G763" s="211"/>
      <c r="H763" s="211"/>
      <c r="K763" s="116" t="s">
        <v>454</v>
      </c>
      <c r="M763" s="116" t="s">
        <v>107</v>
      </c>
      <c r="N763" s="116" t="s">
        <v>108</v>
      </c>
      <c r="O763" s="170" t="s">
        <v>388</v>
      </c>
      <c r="P763" s="334" t="s">
        <v>377</v>
      </c>
      <c r="Q763" s="334"/>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0.9" x14ac:dyDescent="0.8">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0.9" x14ac:dyDescent="0.8">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0.9" x14ac:dyDescent="0.8">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0.9" x14ac:dyDescent="0.8">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0.9" x14ac:dyDescent="0.8">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0.9" x14ac:dyDescent="0.8">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0.9" x14ac:dyDescent="0.8">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0.9" x14ac:dyDescent="0.8">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0.9" x14ac:dyDescent="0.8">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0.9" x14ac:dyDescent="0.8">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0.9" x14ac:dyDescent="0.8">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0.9" x14ac:dyDescent="0.8">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0.9" x14ac:dyDescent="0.8">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0.9" x14ac:dyDescent="0.8">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0.9" x14ac:dyDescent="0.8">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0.9" x14ac:dyDescent="0.8">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0.9" x14ac:dyDescent="0.8">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0.9" x14ac:dyDescent="0.8">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0.9" x14ac:dyDescent="0.8">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0.9" x14ac:dyDescent="0.8">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33" t="s">
        <v>368</v>
      </c>
      <c r="V786" s="333"/>
      <c r="W786" s="162">
        <f>W785/M764</f>
        <v>7.5</v>
      </c>
      <c r="X786" s="163"/>
      <c r="Y786" s="332" t="s">
        <v>367</v>
      </c>
      <c r="Z786" s="332"/>
      <c r="AA786" s="164">
        <f>AA785/M764</f>
        <v>673.07999999999993</v>
      </c>
      <c r="AB786" s="161"/>
      <c r="AC786" s="161"/>
      <c r="AD786" s="161"/>
      <c r="AE786" s="161"/>
      <c r="AF786" s="332" t="s">
        <v>367</v>
      </c>
      <c r="AG786" s="332"/>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customHeight="1" x14ac:dyDescent="0.8">
      <c r="A787" s="262">
        <f>ROW()</f>
        <v>787</v>
      </c>
      <c r="C787" s="211"/>
      <c r="D787" s="211"/>
      <c r="E787" s="211"/>
      <c r="F787" s="211"/>
      <c r="G787" s="211"/>
      <c r="H787" s="211"/>
      <c r="K787" s="116" t="s">
        <v>454</v>
      </c>
      <c r="M787" s="116" t="s">
        <v>107</v>
      </c>
      <c r="N787" s="116" t="s">
        <v>108</v>
      </c>
      <c r="O787" s="170" t="s">
        <v>388</v>
      </c>
      <c r="P787" s="335" t="s">
        <v>377</v>
      </c>
      <c r="Q787" s="335"/>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33" t="s">
        <v>368</v>
      </c>
      <c r="V810" s="333"/>
      <c r="W810" s="162">
        <f>W809/M788</f>
        <v>7.5</v>
      </c>
      <c r="X810" s="163"/>
      <c r="Y810" s="332" t="s">
        <v>367</v>
      </c>
      <c r="Z810" s="332"/>
      <c r="AA810" s="164">
        <f>AA809/M788</f>
        <v>673.07999999999993</v>
      </c>
      <c r="AB810" s="161"/>
      <c r="AC810" s="161"/>
      <c r="AD810" s="161"/>
      <c r="AE810" s="161"/>
      <c r="AF810" s="332" t="s">
        <v>367</v>
      </c>
      <c r="AG810" s="332"/>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customHeight="1" x14ac:dyDescent="0.8">
      <c r="A811" s="262">
        <f>ROW()</f>
        <v>811</v>
      </c>
      <c r="C811" s="211"/>
      <c r="D811" s="211"/>
      <c r="E811" s="211"/>
      <c r="F811" s="211"/>
      <c r="G811" s="211"/>
      <c r="H811" s="211"/>
      <c r="K811" s="116" t="s">
        <v>454</v>
      </c>
      <c r="M811" s="116" t="s">
        <v>107</v>
      </c>
      <c r="N811" s="116" t="s">
        <v>108</v>
      </c>
      <c r="O811" s="170" t="s">
        <v>388</v>
      </c>
      <c r="P811" s="335" t="s">
        <v>377</v>
      </c>
      <c r="Q811" s="335"/>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33" t="s">
        <v>368</v>
      </c>
      <c r="V834" s="333"/>
      <c r="W834" s="162">
        <f>W833/M812</f>
        <v>7.5</v>
      </c>
      <c r="X834" s="163"/>
      <c r="Y834" s="332" t="s">
        <v>367</v>
      </c>
      <c r="Z834" s="332"/>
      <c r="AA834" s="164">
        <f>AA833/M812</f>
        <v>1207.74</v>
      </c>
      <c r="AB834" s="161"/>
      <c r="AC834" s="161"/>
      <c r="AD834" s="161"/>
      <c r="AE834" s="161"/>
      <c r="AF834" s="332" t="s">
        <v>367</v>
      </c>
      <c r="AG834" s="332"/>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customHeight="1" x14ac:dyDescent="0.8">
      <c r="A835" s="262">
        <f>ROW()</f>
        <v>835</v>
      </c>
      <c r="C835" s="211"/>
      <c r="D835" s="211"/>
      <c r="E835" s="211"/>
      <c r="F835" s="211"/>
      <c r="G835" s="211"/>
      <c r="H835" s="211"/>
      <c r="K835" s="116" t="s">
        <v>454</v>
      </c>
      <c r="M835" s="116" t="s">
        <v>107</v>
      </c>
      <c r="N835" s="116" t="s">
        <v>108</v>
      </c>
      <c r="O835" s="170" t="s">
        <v>388</v>
      </c>
      <c r="P835" s="335" t="s">
        <v>377</v>
      </c>
      <c r="Q835" s="335"/>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33" t="s">
        <v>368</v>
      </c>
      <c r="V858" s="333"/>
      <c r="W858" s="162">
        <f>W857/M836</f>
        <v>7.5</v>
      </c>
      <c r="X858" s="163"/>
      <c r="Y858" s="332" t="s">
        <v>367</v>
      </c>
      <c r="Z858" s="332"/>
      <c r="AA858" s="164">
        <f>AA857/M836</f>
        <v>1322.52</v>
      </c>
      <c r="AB858" s="161"/>
      <c r="AC858" s="161"/>
      <c r="AD858" s="161"/>
      <c r="AE858" s="161"/>
      <c r="AF858" s="332" t="s">
        <v>367</v>
      </c>
      <c r="AG858" s="332"/>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customHeight="1" x14ac:dyDescent="0.8">
      <c r="A859" s="262">
        <f>ROW()</f>
        <v>859</v>
      </c>
      <c r="C859" s="211"/>
      <c r="D859" s="211"/>
      <c r="E859" s="211"/>
      <c r="F859" s="211"/>
      <c r="G859" s="211"/>
      <c r="H859" s="211"/>
      <c r="K859" s="116" t="s">
        <v>454</v>
      </c>
      <c r="M859" s="116" t="s">
        <v>107</v>
      </c>
      <c r="N859" s="116" t="s">
        <v>108</v>
      </c>
      <c r="O859" s="170" t="s">
        <v>388</v>
      </c>
      <c r="P859" s="335" t="s">
        <v>377</v>
      </c>
      <c r="Q859" s="335"/>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33" t="s">
        <v>368</v>
      </c>
      <c r="V882" s="333"/>
      <c r="W882" s="162">
        <f>W881/M860</f>
        <v>7.5</v>
      </c>
      <c r="X882" s="163"/>
      <c r="Y882" s="332" t="s">
        <v>367</v>
      </c>
      <c r="Z882" s="332"/>
      <c r="AA882" s="164">
        <f>AA881/M860</f>
        <v>1539.0000000000002</v>
      </c>
      <c r="AB882" s="161"/>
      <c r="AC882" s="161"/>
      <c r="AD882" s="161"/>
      <c r="AE882" s="161"/>
      <c r="AF882" s="332" t="s">
        <v>367</v>
      </c>
      <c r="AG882" s="332"/>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customHeight="1" x14ac:dyDescent="0.8">
      <c r="A883" s="262">
        <f>ROW()</f>
        <v>883</v>
      </c>
      <c r="C883" s="211"/>
      <c r="D883" s="211"/>
      <c r="E883" s="211"/>
      <c r="F883" s="211"/>
      <c r="G883" s="211"/>
      <c r="H883" s="211"/>
      <c r="K883" s="116" t="s">
        <v>454</v>
      </c>
      <c r="M883" s="116" t="s">
        <v>107</v>
      </c>
      <c r="N883" s="116" t="s">
        <v>108</v>
      </c>
      <c r="O883" s="170" t="s">
        <v>388</v>
      </c>
      <c r="P883" s="335" t="s">
        <v>377</v>
      </c>
      <c r="Q883" s="335"/>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33" t="s">
        <v>368</v>
      </c>
      <c r="V906" s="333"/>
      <c r="W906" s="162">
        <f>W905/M884</f>
        <v>7.5</v>
      </c>
      <c r="X906" s="163"/>
      <c r="Y906" s="332" t="s">
        <v>367</v>
      </c>
      <c r="Z906" s="332"/>
      <c r="AA906" s="164">
        <f>AA905/M884</f>
        <v>1899.3600000000001</v>
      </c>
      <c r="AB906" s="161"/>
      <c r="AC906" s="161"/>
      <c r="AD906" s="161"/>
      <c r="AE906" s="161"/>
      <c r="AF906" s="332" t="s">
        <v>367</v>
      </c>
      <c r="AG906" s="332"/>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customHeight="1" x14ac:dyDescent="0.8">
      <c r="A907" s="262">
        <f>ROW()</f>
        <v>907</v>
      </c>
      <c r="C907" s="211"/>
      <c r="D907" s="211"/>
      <c r="E907" s="211"/>
      <c r="F907" s="211"/>
      <c r="G907" s="211"/>
      <c r="H907" s="211"/>
      <c r="K907" s="116" t="s">
        <v>454</v>
      </c>
      <c r="M907" s="116" t="s">
        <v>107</v>
      </c>
      <c r="N907" s="116" t="s">
        <v>108</v>
      </c>
      <c r="O907" s="170" t="s">
        <v>388</v>
      </c>
      <c r="P907" s="335" t="s">
        <v>377</v>
      </c>
      <c r="Q907" s="335"/>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33" t="s">
        <v>368</v>
      </c>
      <c r="V930" s="333"/>
      <c r="W930" s="162">
        <f>W929/M908</f>
        <v>7.5</v>
      </c>
      <c r="X930" s="163"/>
      <c r="Y930" s="332" t="s">
        <v>367</v>
      </c>
      <c r="Z930" s="332"/>
      <c r="AA930" s="164">
        <f>AA929/M908</f>
        <v>1870.3200000000002</v>
      </c>
      <c r="AB930" s="161"/>
      <c r="AC930" s="161"/>
      <c r="AD930" s="161"/>
      <c r="AE930" s="161"/>
      <c r="AF930" s="332" t="s">
        <v>367</v>
      </c>
      <c r="AG930" s="332"/>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customHeight="1" x14ac:dyDescent="0.8">
      <c r="A931" s="262">
        <f>ROW()</f>
        <v>931</v>
      </c>
      <c r="C931" s="211"/>
      <c r="D931" s="211"/>
      <c r="E931" s="211"/>
      <c r="F931" s="211"/>
      <c r="G931" s="211"/>
      <c r="H931" s="211"/>
      <c r="K931" s="116" t="s">
        <v>454</v>
      </c>
      <c r="M931" s="116" t="s">
        <v>107</v>
      </c>
      <c r="N931" s="116" t="s">
        <v>108</v>
      </c>
      <c r="O931" s="170" t="s">
        <v>388</v>
      </c>
      <c r="P931" s="335" t="s">
        <v>377</v>
      </c>
      <c r="Q931" s="335"/>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33" t="s">
        <v>368</v>
      </c>
      <c r="V954" s="333"/>
      <c r="W954" s="162">
        <f>W953/M932</f>
        <v>7.5</v>
      </c>
      <c r="X954" s="163"/>
      <c r="Y954" s="332" t="s">
        <v>367</v>
      </c>
      <c r="Z954" s="332"/>
      <c r="AA954" s="164">
        <f>AA953/M932</f>
        <v>1899.3600000000001</v>
      </c>
      <c r="AB954" s="161"/>
      <c r="AC954" s="161"/>
      <c r="AD954" s="161"/>
      <c r="AE954" s="161"/>
      <c r="AF954" s="332" t="s">
        <v>367</v>
      </c>
      <c r="AG954" s="332"/>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2.6" x14ac:dyDescent="1.2">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customHeight="1" x14ac:dyDescent="0.8">
      <c r="A956" s="262">
        <f>ROW()</f>
        <v>956</v>
      </c>
      <c r="C956" s="211"/>
      <c r="D956" s="211"/>
      <c r="E956" s="211"/>
      <c r="F956" s="211"/>
      <c r="G956" s="211"/>
      <c r="H956" s="211"/>
      <c r="K956" s="116" t="s">
        <v>454</v>
      </c>
      <c r="M956" s="116" t="s">
        <v>107</v>
      </c>
      <c r="N956" s="116" t="s">
        <v>108</v>
      </c>
      <c r="O956" s="170" t="s">
        <v>388</v>
      </c>
      <c r="P956" s="335" t="s">
        <v>377</v>
      </c>
      <c r="Q956" s="335"/>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0.9" x14ac:dyDescent="0.8">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0.9" x14ac:dyDescent="0.8">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0.9" x14ac:dyDescent="0.8">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0.9" x14ac:dyDescent="0.8">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0.9" x14ac:dyDescent="0.8">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0.9" x14ac:dyDescent="0.8">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0.9" x14ac:dyDescent="0.8">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0.9" x14ac:dyDescent="0.8">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0.9" x14ac:dyDescent="0.8">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0.9" x14ac:dyDescent="0.8">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0.9" x14ac:dyDescent="0.8">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0.9" x14ac:dyDescent="0.8">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0.9" x14ac:dyDescent="0.8">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0.9" x14ac:dyDescent="0.8">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0.9" x14ac:dyDescent="0.8">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0.9" x14ac:dyDescent="0.8">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0.9" x14ac:dyDescent="0.8">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0.9" x14ac:dyDescent="0.8">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0.9" x14ac:dyDescent="0.8">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0.9" x14ac:dyDescent="0.8">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33" t="s">
        <v>368</v>
      </c>
      <c r="V979" s="333"/>
      <c r="W979" s="162">
        <f>W978/M957</f>
        <v>6</v>
      </c>
      <c r="X979" s="163"/>
      <c r="Y979" s="332" t="s">
        <v>367</v>
      </c>
      <c r="Z979" s="332"/>
      <c r="AA979" s="164">
        <f>AA978/M957</f>
        <v>986.36400000000003</v>
      </c>
      <c r="AB979" s="161"/>
      <c r="AC979" s="161"/>
      <c r="AD979" s="161"/>
      <c r="AE979" s="161"/>
      <c r="AF979" s="332" t="s">
        <v>367</v>
      </c>
      <c r="AG979" s="332"/>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customHeight="1" x14ac:dyDescent="0.8">
      <c r="A980" s="262">
        <f>ROW()</f>
        <v>980</v>
      </c>
      <c r="C980" s="211"/>
      <c r="D980" s="211"/>
      <c r="E980" s="211"/>
      <c r="F980" s="211"/>
      <c r="G980" s="211"/>
      <c r="H980" s="211"/>
      <c r="K980" s="116" t="s">
        <v>454</v>
      </c>
      <c r="M980" s="116" t="s">
        <v>107</v>
      </c>
      <c r="N980" s="116" t="s">
        <v>108</v>
      </c>
      <c r="O980" s="170" t="s">
        <v>388</v>
      </c>
      <c r="P980" s="335" t="s">
        <v>377</v>
      </c>
      <c r="Q980" s="335"/>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33" t="s">
        <v>368</v>
      </c>
      <c r="V1003" s="333"/>
      <c r="W1003" s="162">
        <f>W1002/M981</f>
        <v>13.5</v>
      </c>
      <c r="X1003" s="163"/>
      <c r="Y1003" s="332" t="s">
        <v>367</v>
      </c>
      <c r="Z1003" s="332"/>
      <c r="AA1003" s="164">
        <f>AA1002/M981</f>
        <v>3102.1079999999997</v>
      </c>
      <c r="AB1003" s="161"/>
      <c r="AC1003" s="161"/>
      <c r="AD1003" s="161"/>
      <c r="AE1003" s="161"/>
      <c r="AF1003" s="332" t="s">
        <v>367</v>
      </c>
      <c r="AG1003" s="332"/>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customHeight="1" x14ac:dyDescent="0.8">
      <c r="A1004" s="262">
        <f>ROW()</f>
        <v>1004</v>
      </c>
      <c r="C1004" s="211"/>
      <c r="D1004" s="211"/>
      <c r="E1004" s="211"/>
      <c r="F1004" s="211"/>
      <c r="G1004" s="211"/>
      <c r="H1004" s="211"/>
      <c r="K1004" s="116" t="s">
        <v>454</v>
      </c>
      <c r="M1004" s="116" t="s">
        <v>107</v>
      </c>
      <c r="N1004" s="116" t="s">
        <v>108</v>
      </c>
      <c r="O1004" s="170" t="s">
        <v>388</v>
      </c>
      <c r="P1004" s="335" t="s">
        <v>377</v>
      </c>
      <c r="Q1004" s="335"/>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33" t="s">
        <v>368</v>
      </c>
      <c r="V1027" s="333"/>
      <c r="W1027" s="162">
        <f>W1026/M1005</f>
        <v>10.5</v>
      </c>
      <c r="X1027" s="163"/>
      <c r="Y1027" s="332" t="s">
        <v>367</v>
      </c>
      <c r="Z1027" s="332"/>
      <c r="AA1027" s="164">
        <f>AA1026/M1005</f>
        <v>1641.0240000000001</v>
      </c>
      <c r="AB1027" s="161"/>
      <c r="AC1027" s="161"/>
      <c r="AD1027" s="161"/>
      <c r="AE1027" s="161"/>
      <c r="AF1027" s="332" t="s">
        <v>367</v>
      </c>
      <c r="AG1027" s="332"/>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customHeight="1" x14ac:dyDescent="0.8">
      <c r="A1028" s="262">
        <f>ROW()</f>
        <v>1028</v>
      </c>
      <c r="C1028" s="211"/>
      <c r="D1028" s="211"/>
      <c r="E1028" s="211"/>
      <c r="F1028" s="211"/>
      <c r="G1028" s="211"/>
      <c r="H1028" s="211"/>
      <c r="K1028" s="116" t="s">
        <v>454</v>
      </c>
      <c r="M1028" s="116" t="s">
        <v>107</v>
      </c>
      <c r="N1028" s="116" t="s">
        <v>108</v>
      </c>
      <c r="O1028" s="170" t="s">
        <v>388</v>
      </c>
      <c r="P1028" s="335" t="s">
        <v>377</v>
      </c>
      <c r="Q1028" s="335"/>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33" t="s">
        <v>368</v>
      </c>
      <c r="V1051" s="333"/>
      <c r="W1051" s="162">
        <f>W1050/M1029</f>
        <v>10.5</v>
      </c>
      <c r="X1051" s="163"/>
      <c r="Y1051" s="332" t="s">
        <v>367</v>
      </c>
      <c r="Z1051" s="332"/>
      <c r="AA1051" s="164">
        <f>AA1050/M1029</f>
        <v>2001.384</v>
      </c>
      <c r="AB1051" s="161"/>
      <c r="AC1051" s="161"/>
      <c r="AD1051" s="161"/>
      <c r="AE1051" s="161"/>
      <c r="AF1051" s="332" t="s">
        <v>367</v>
      </c>
      <c r="AG1051" s="332"/>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customHeight="1" x14ac:dyDescent="0.8">
      <c r="A1052" s="262">
        <f>ROW()</f>
        <v>1052</v>
      </c>
      <c r="C1052" s="211"/>
      <c r="D1052" s="211"/>
      <c r="E1052" s="211"/>
      <c r="F1052" s="211"/>
      <c r="G1052" s="211"/>
      <c r="H1052" s="211"/>
      <c r="K1052" s="116" t="s">
        <v>454</v>
      </c>
      <c r="M1052" s="116" t="s">
        <v>107</v>
      </c>
      <c r="N1052" s="116" t="s">
        <v>108</v>
      </c>
      <c r="O1052" s="170" t="s">
        <v>388</v>
      </c>
      <c r="P1052" s="335" t="s">
        <v>377</v>
      </c>
      <c r="Q1052" s="335"/>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33" t="s">
        <v>368</v>
      </c>
      <c r="V1075" s="333"/>
      <c r="W1075" s="162">
        <f>W1074/M1053</f>
        <v>10.5</v>
      </c>
      <c r="X1075" s="163"/>
      <c r="Y1075" s="332" t="s">
        <v>367</v>
      </c>
      <c r="Z1075" s="332"/>
      <c r="AA1075" s="164">
        <f>AA1074/M1053</f>
        <v>1460.5440000000001</v>
      </c>
      <c r="AB1075" s="161"/>
      <c r="AC1075" s="161"/>
      <c r="AD1075" s="161"/>
      <c r="AE1075" s="161"/>
      <c r="AF1075" s="332" t="s">
        <v>367</v>
      </c>
      <c r="AG1075" s="332"/>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customHeight="1" x14ac:dyDescent="0.8">
      <c r="A1076" s="262">
        <f>ROW()</f>
        <v>1076</v>
      </c>
      <c r="C1076" s="211"/>
      <c r="D1076" s="211"/>
      <c r="E1076" s="211"/>
      <c r="F1076" s="211"/>
      <c r="G1076" s="211"/>
      <c r="H1076" s="211"/>
      <c r="K1076" s="116" t="s">
        <v>454</v>
      </c>
      <c r="M1076" s="116" t="s">
        <v>107</v>
      </c>
      <c r="N1076" s="116" t="s">
        <v>108</v>
      </c>
      <c r="O1076" s="170" t="s">
        <v>388</v>
      </c>
      <c r="P1076" s="335" t="s">
        <v>377</v>
      </c>
      <c r="Q1076" s="335"/>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33" t="s">
        <v>368</v>
      </c>
      <c r="V1099" s="333"/>
      <c r="W1099" s="162">
        <f>W1098/M1077</f>
        <v>11.5</v>
      </c>
      <c r="X1099" s="163"/>
      <c r="Y1099" s="332" t="s">
        <v>367</v>
      </c>
      <c r="Z1099" s="332"/>
      <c r="AA1099" s="164">
        <f>AA1098/M1077</f>
        <v>2042.184</v>
      </c>
      <c r="AB1099" s="161"/>
      <c r="AC1099" s="161"/>
      <c r="AD1099" s="161"/>
      <c r="AE1099" s="161"/>
      <c r="AF1099" s="332" t="s">
        <v>367</v>
      </c>
      <c r="AG1099" s="332"/>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customHeight="1" x14ac:dyDescent="0.8">
      <c r="A1100" s="262">
        <f>ROW()</f>
        <v>1100</v>
      </c>
      <c r="C1100" s="211"/>
      <c r="D1100" s="211"/>
      <c r="E1100" s="211"/>
      <c r="F1100" s="211"/>
      <c r="G1100" s="211"/>
      <c r="H1100" s="211"/>
      <c r="K1100" s="116" t="s">
        <v>454</v>
      </c>
      <c r="M1100" s="116" t="s">
        <v>107</v>
      </c>
      <c r="N1100" s="116" t="s">
        <v>108</v>
      </c>
      <c r="O1100" s="170" t="s">
        <v>388</v>
      </c>
      <c r="P1100" s="334" t="s">
        <v>377</v>
      </c>
      <c r="Q1100" s="334"/>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15" x14ac:dyDescent="0.8">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33" t="s">
        <v>368</v>
      </c>
      <c r="V1123" s="333"/>
      <c r="W1123" s="162">
        <f>W1122/M1101</f>
        <v>11.5</v>
      </c>
      <c r="X1123" s="163"/>
      <c r="Y1123" s="332" t="s">
        <v>367</v>
      </c>
      <c r="Z1123" s="332"/>
      <c r="AA1123" s="164">
        <f>AA1122/M1101</f>
        <v>2042.184</v>
      </c>
      <c r="AB1123" s="161"/>
      <c r="AC1123" s="161"/>
      <c r="AD1123" s="161"/>
      <c r="AE1123" s="161"/>
      <c r="AF1123" s="332" t="s">
        <v>367</v>
      </c>
      <c r="AG1123" s="332"/>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customHeight="1" x14ac:dyDescent="0.8">
      <c r="A1124" s="262">
        <f>ROW()</f>
        <v>1124</v>
      </c>
      <c r="C1124" s="211"/>
      <c r="D1124" s="211"/>
      <c r="E1124" s="211"/>
      <c r="F1124" s="211"/>
      <c r="G1124" s="211"/>
      <c r="H1124" s="211"/>
      <c r="K1124" s="116" t="s">
        <v>454</v>
      </c>
      <c r="M1124" s="116" t="s">
        <v>107</v>
      </c>
      <c r="N1124" s="116" t="s">
        <v>108</v>
      </c>
      <c r="O1124" s="170" t="s">
        <v>388</v>
      </c>
      <c r="P1124" s="334" t="s">
        <v>377</v>
      </c>
      <c r="Q1124" s="334"/>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0.9" x14ac:dyDescent="0.8">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0.9" x14ac:dyDescent="0.8">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0.9" x14ac:dyDescent="0.8">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0.9" x14ac:dyDescent="0.8">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0.9" x14ac:dyDescent="0.8">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0.9" x14ac:dyDescent="0.8">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0.9" x14ac:dyDescent="0.8">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0.9" x14ac:dyDescent="0.8">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0.9" x14ac:dyDescent="0.8">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0.9" x14ac:dyDescent="0.8">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0.9" x14ac:dyDescent="0.8">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0.9" x14ac:dyDescent="0.8">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0.9" x14ac:dyDescent="0.8">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0.9" x14ac:dyDescent="0.8">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0.9" x14ac:dyDescent="0.8">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0.9" x14ac:dyDescent="0.8">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0.9" x14ac:dyDescent="0.8">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0.9" x14ac:dyDescent="0.8">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0.9" x14ac:dyDescent="0.8">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0.9" x14ac:dyDescent="0.8">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33" t="s">
        <v>368</v>
      </c>
      <c r="V1147" s="333"/>
      <c r="W1147" s="162">
        <f>W1146/M1125</f>
        <v>10</v>
      </c>
      <c r="X1147" s="163"/>
      <c r="Y1147" s="332" t="s">
        <v>367</v>
      </c>
      <c r="Z1147" s="332"/>
      <c r="AA1147" s="164">
        <f>AA1146/M1125</f>
        <v>727.10400000000004</v>
      </c>
      <c r="AB1147" s="161"/>
      <c r="AC1147" s="161"/>
      <c r="AD1147" s="161"/>
      <c r="AE1147" s="161"/>
      <c r="AF1147" s="332" t="s">
        <v>367</v>
      </c>
      <c r="AG1147" s="332"/>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customHeight="1" x14ac:dyDescent="0.8">
      <c r="A1148" s="262">
        <f>ROW()</f>
        <v>1148</v>
      </c>
      <c r="C1148" s="211"/>
      <c r="D1148" s="211"/>
      <c r="E1148" s="211"/>
      <c r="F1148" s="211"/>
      <c r="G1148" s="211"/>
      <c r="H1148" s="211"/>
      <c r="K1148" s="116" t="s">
        <v>454</v>
      </c>
      <c r="M1148" s="116" t="s">
        <v>107</v>
      </c>
      <c r="N1148" s="116" t="s">
        <v>108</v>
      </c>
      <c r="O1148" s="170" t="s">
        <v>388</v>
      </c>
      <c r="P1148" s="334" t="s">
        <v>377</v>
      </c>
      <c r="Q1148" s="334"/>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0.9" x14ac:dyDescent="0.8">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0.9" x14ac:dyDescent="0.8">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0.9" x14ac:dyDescent="0.8">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0.9" x14ac:dyDescent="0.8">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0.9" x14ac:dyDescent="0.8">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0.9" x14ac:dyDescent="0.8">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0.9" x14ac:dyDescent="0.8">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0.9" x14ac:dyDescent="0.8">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0.9" x14ac:dyDescent="0.8">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0.9" x14ac:dyDescent="0.8">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0.9" x14ac:dyDescent="0.8">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0.9" x14ac:dyDescent="0.8">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0.9" x14ac:dyDescent="0.8">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0.9" x14ac:dyDescent="0.8">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0.9" x14ac:dyDescent="0.8">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0.9" x14ac:dyDescent="0.8">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0.9" x14ac:dyDescent="0.8">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0.9" x14ac:dyDescent="0.8">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0.9" x14ac:dyDescent="0.8">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0.9" x14ac:dyDescent="0.8">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33" t="s">
        <v>368</v>
      </c>
      <c r="V1171" s="333"/>
      <c r="W1171" s="162">
        <f>W1170/M1149</f>
        <v>10</v>
      </c>
      <c r="X1171" s="163"/>
      <c r="Y1171" s="332" t="s">
        <v>367</v>
      </c>
      <c r="Z1171" s="332"/>
      <c r="AA1171" s="164">
        <f>AA1170/M1149</f>
        <v>811.10400000000004</v>
      </c>
      <c r="AB1171" s="161"/>
      <c r="AC1171" s="161"/>
      <c r="AD1171" s="161"/>
      <c r="AE1171" s="161"/>
      <c r="AF1171" s="332" t="s">
        <v>367</v>
      </c>
      <c r="AG1171" s="332"/>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34" t="s">
        <v>377</v>
      </c>
      <c r="Q1173" s="334"/>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33" t="s">
        <v>368</v>
      </c>
      <c r="V1196" s="333"/>
      <c r="W1196" s="162">
        <f>W1195/M1174</f>
        <v>4</v>
      </c>
      <c r="X1196" s="163"/>
      <c r="Y1196" s="332" t="s">
        <v>367</v>
      </c>
      <c r="Z1196" s="332"/>
      <c r="AA1196" s="164">
        <f>AA1195/M1174</f>
        <v>10.139999999999999</v>
      </c>
      <c r="AB1196" s="161"/>
      <c r="AC1196" s="161"/>
      <c r="AD1196" s="161"/>
      <c r="AE1196" s="161"/>
      <c r="AF1196" s="332" t="s">
        <v>367</v>
      </c>
      <c r="AG1196" s="332"/>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customHeight="1" x14ac:dyDescent="0.8">
      <c r="A1197" s="262">
        <f>ROW()</f>
        <v>1197</v>
      </c>
      <c r="C1197" s="211"/>
      <c r="D1197" s="211"/>
      <c r="E1197" s="211"/>
      <c r="F1197" s="211"/>
      <c r="G1197" s="211"/>
      <c r="H1197" s="211"/>
      <c r="K1197" s="116" t="s">
        <v>454</v>
      </c>
      <c r="M1197" s="116" t="s">
        <v>107</v>
      </c>
      <c r="N1197" s="116" t="s">
        <v>108</v>
      </c>
      <c r="O1197" s="170" t="s">
        <v>388</v>
      </c>
      <c r="P1197" s="334" t="s">
        <v>377</v>
      </c>
      <c r="Q1197" s="334"/>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33" t="s">
        <v>368</v>
      </c>
      <c r="V1220" s="333"/>
      <c r="W1220" s="162">
        <f>W1219/M1198</f>
        <v>2</v>
      </c>
      <c r="X1220" s="163"/>
      <c r="Y1220" s="332" t="s">
        <v>367</v>
      </c>
      <c r="Z1220" s="332"/>
      <c r="AA1220" s="164">
        <f>AA1219/M1198</f>
        <v>89.903999999999996</v>
      </c>
      <c r="AB1220" s="161"/>
      <c r="AC1220" s="161"/>
      <c r="AD1220" s="161"/>
      <c r="AE1220" s="161"/>
      <c r="AF1220" s="332" t="s">
        <v>367</v>
      </c>
      <c r="AG1220" s="332"/>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customHeight="1" x14ac:dyDescent="0.8">
      <c r="A1221" s="262">
        <f>ROW()</f>
        <v>1221</v>
      </c>
      <c r="B1221" s="116"/>
      <c r="C1221" s="211"/>
      <c r="D1221" s="211"/>
      <c r="E1221" s="211"/>
      <c r="F1221" s="211"/>
      <c r="G1221" s="211"/>
      <c r="H1221" s="211"/>
      <c r="I1221" s="116"/>
      <c r="K1221" s="2" t="s">
        <v>454</v>
      </c>
      <c r="M1221" s="2" t="s">
        <v>107</v>
      </c>
      <c r="N1221" s="2" t="s">
        <v>108</v>
      </c>
      <c r="O1221" s="97" t="s">
        <v>388</v>
      </c>
      <c r="P1221" s="334" t="s">
        <v>377</v>
      </c>
      <c r="Q1221" s="334"/>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33" t="s">
        <v>368</v>
      </c>
      <c r="V1244" s="333"/>
      <c r="W1244" s="85">
        <f>W1243/M1222</f>
        <v>0.5</v>
      </c>
      <c r="X1244" s="86"/>
      <c r="Y1244" s="332" t="s">
        <v>367</v>
      </c>
      <c r="Z1244" s="332"/>
      <c r="AA1244" s="87">
        <f>AA1243/M1222</f>
        <v>0</v>
      </c>
      <c r="AB1244" s="84"/>
      <c r="AC1244" s="84"/>
      <c r="AD1244" s="84"/>
      <c r="AE1244" s="84"/>
      <c r="AF1244" s="332" t="s">
        <v>367</v>
      </c>
      <c r="AG1244" s="332"/>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customHeight="1" x14ac:dyDescent="0.8">
      <c r="A1245" s="262">
        <f>ROW()</f>
        <v>1245</v>
      </c>
      <c r="C1245" s="211"/>
      <c r="D1245" s="211"/>
      <c r="E1245" s="211"/>
      <c r="F1245" s="211"/>
      <c r="G1245" s="211"/>
      <c r="H1245" s="211"/>
      <c r="K1245" s="116" t="s">
        <v>454</v>
      </c>
      <c r="M1245" s="116" t="s">
        <v>299</v>
      </c>
      <c r="N1245" s="116" t="s">
        <v>108</v>
      </c>
      <c r="O1245" s="170" t="s">
        <v>388</v>
      </c>
      <c r="P1245" s="334" t="s">
        <v>377</v>
      </c>
      <c r="Q1245" s="334"/>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33" t="s">
        <v>368</v>
      </c>
      <c r="V1268" s="333"/>
      <c r="W1268" s="162">
        <f>W1267/M1246</f>
        <v>1</v>
      </c>
      <c r="X1268" s="163"/>
      <c r="Y1268" s="332" t="s">
        <v>367</v>
      </c>
      <c r="Z1268" s="332"/>
      <c r="AA1268" s="164">
        <f>AA1267/M1246</f>
        <v>52.739999999999995</v>
      </c>
      <c r="AB1268" s="161"/>
      <c r="AC1268" s="161"/>
      <c r="AD1268" s="161"/>
      <c r="AE1268" s="161"/>
      <c r="AF1268" s="332" t="s">
        <v>367</v>
      </c>
      <c r="AG1268" s="332"/>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customHeight="1" x14ac:dyDescent="0.8">
      <c r="A1269" s="262">
        <f>ROW()</f>
        <v>1269</v>
      </c>
      <c r="C1269" s="211"/>
      <c r="D1269" s="211"/>
      <c r="E1269" s="211"/>
      <c r="F1269" s="211"/>
      <c r="G1269" s="211"/>
      <c r="H1269" s="211"/>
      <c r="K1269" s="116" t="s">
        <v>454</v>
      </c>
      <c r="M1269" s="116" t="s">
        <v>299</v>
      </c>
      <c r="N1269" s="116" t="s">
        <v>108</v>
      </c>
      <c r="O1269" s="170" t="s">
        <v>388</v>
      </c>
      <c r="P1269" s="334" t="s">
        <v>377</v>
      </c>
      <c r="Q1269" s="334"/>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33" t="s">
        <v>368</v>
      </c>
      <c r="V1292" s="333"/>
      <c r="W1292" s="162">
        <f>W1291/M1270</f>
        <v>1</v>
      </c>
      <c r="X1292" s="163"/>
      <c r="Y1292" s="332" t="s">
        <v>367</v>
      </c>
      <c r="Z1292" s="332"/>
      <c r="AA1292" s="164">
        <f>AA1291/M1270</f>
        <v>52.739999999999995</v>
      </c>
      <c r="AB1292" s="161"/>
      <c r="AC1292" s="161"/>
      <c r="AD1292" s="161"/>
      <c r="AE1292" s="161"/>
      <c r="AF1292" s="332" t="s">
        <v>367</v>
      </c>
      <c r="AG1292" s="332"/>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customHeight="1" x14ac:dyDescent="0.8">
      <c r="A1293" s="262">
        <f>ROW()</f>
        <v>1293</v>
      </c>
      <c r="C1293" s="211"/>
      <c r="D1293" s="211"/>
      <c r="E1293" s="211"/>
      <c r="F1293" s="211"/>
      <c r="G1293" s="211"/>
      <c r="H1293" s="211"/>
      <c r="K1293" s="116" t="s">
        <v>454</v>
      </c>
      <c r="M1293" s="116" t="s">
        <v>299</v>
      </c>
      <c r="N1293" s="116" t="s">
        <v>108</v>
      </c>
      <c r="O1293" s="170" t="s">
        <v>388</v>
      </c>
      <c r="P1293" s="334" t="s">
        <v>377</v>
      </c>
      <c r="Q1293" s="334"/>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33" t="s">
        <v>368</v>
      </c>
      <c r="V1316" s="333"/>
      <c r="W1316" s="162">
        <f>W1315/M1294</f>
        <v>9</v>
      </c>
      <c r="X1316" s="163"/>
      <c r="Y1316" s="332" t="s">
        <v>367</v>
      </c>
      <c r="Z1316" s="332"/>
      <c r="AA1316" s="164">
        <f>AA1315/M1294</f>
        <v>109.104</v>
      </c>
      <c r="AB1316" s="161"/>
      <c r="AC1316" s="161"/>
      <c r="AD1316" s="161"/>
      <c r="AE1316" s="161"/>
      <c r="AF1316" s="332" t="s">
        <v>367</v>
      </c>
      <c r="AG1316" s="332"/>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customHeight="1" x14ac:dyDescent="0.8">
      <c r="A1317" s="262">
        <f>ROW()</f>
        <v>1317</v>
      </c>
      <c r="C1317" s="211"/>
      <c r="D1317" s="211"/>
      <c r="E1317" s="211"/>
      <c r="F1317" s="211"/>
      <c r="G1317" s="211"/>
      <c r="H1317" s="211"/>
      <c r="K1317" s="116" t="s">
        <v>454</v>
      </c>
      <c r="M1317" s="116" t="s">
        <v>299</v>
      </c>
      <c r="N1317" s="116" t="s">
        <v>108</v>
      </c>
      <c r="O1317" s="170" t="s">
        <v>388</v>
      </c>
      <c r="P1317" s="334" t="s">
        <v>377</v>
      </c>
      <c r="Q1317" s="334"/>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33" t="s">
        <v>368</v>
      </c>
      <c r="V1340" s="333"/>
      <c r="W1340" s="162">
        <f>W1339/M1318</f>
        <v>7</v>
      </c>
      <c r="X1340" s="163"/>
      <c r="Y1340" s="332" t="s">
        <v>367</v>
      </c>
      <c r="Z1340" s="332"/>
      <c r="AA1340" s="164">
        <f>AA1339/M1318</f>
        <v>53.099999999999994</v>
      </c>
      <c r="AB1340" s="161"/>
      <c r="AC1340" s="161"/>
      <c r="AD1340" s="161"/>
      <c r="AE1340" s="161"/>
      <c r="AF1340" s="332" t="s">
        <v>367</v>
      </c>
      <c r="AG1340" s="332"/>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customHeight="1" x14ac:dyDescent="0.8">
      <c r="A1341" s="262">
        <f>ROW()</f>
        <v>1341</v>
      </c>
      <c r="C1341" s="211"/>
      <c r="D1341" s="211"/>
      <c r="E1341" s="211"/>
      <c r="F1341" s="211"/>
      <c r="G1341" s="211"/>
      <c r="H1341" s="211"/>
      <c r="K1341" s="116" t="s">
        <v>454</v>
      </c>
      <c r="M1341" s="116" t="s">
        <v>299</v>
      </c>
      <c r="N1341" s="116" t="s">
        <v>108</v>
      </c>
      <c r="O1341" s="170" t="s">
        <v>388</v>
      </c>
      <c r="P1341" s="334" t="s">
        <v>377</v>
      </c>
      <c r="Q1341" s="334"/>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33" t="s">
        <v>368</v>
      </c>
      <c r="V1364" s="333"/>
      <c r="W1364" s="162">
        <f>W1363/M1342</f>
        <v>3</v>
      </c>
      <c r="X1364" s="163"/>
      <c r="Y1364" s="332" t="s">
        <v>367</v>
      </c>
      <c r="Z1364" s="332"/>
      <c r="AA1364" s="164">
        <f>AA1363/M1342</f>
        <v>0</v>
      </c>
      <c r="AB1364" s="161"/>
      <c r="AC1364" s="161"/>
      <c r="AD1364" s="161"/>
      <c r="AE1364" s="161"/>
      <c r="AF1364" s="332" t="s">
        <v>367</v>
      </c>
      <c r="AG1364" s="332"/>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customHeight="1" x14ac:dyDescent="0.8">
      <c r="A1365" s="262">
        <f>ROW()</f>
        <v>1365</v>
      </c>
      <c r="C1365" s="211"/>
      <c r="D1365" s="211"/>
      <c r="E1365" s="211"/>
      <c r="F1365" s="211"/>
      <c r="G1365" s="211"/>
      <c r="H1365" s="211"/>
      <c r="K1365" s="116" t="s">
        <v>454</v>
      </c>
      <c r="M1365" s="116" t="s">
        <v>299</v>
      </c>
      <c r="N1365" s="116" t="s">
        <v>108</v>
      </c>
      <c r="O1365" s="170" t="s">
        <v>388</v>
      </c>
      <c r="P1365" s="334" t="s">
        <v>377</v>
      </c>
      <c r="Q1365" s="334"/>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33" t="s">
        <v>368</v>
      </c>
      <c r="V1388" s="333"/>
      <c r="W1388" s="162">
        <f>W1387/M1366</f>
        <v>2.5</v>
      </c>
      <c r="X1388" s="163"/>
      <c r="Y1388" s="332" t="s">
        <v>367</v>
      </c>
      <c r="Z1388" s="332"/>
      <c r="AA1388" s="164">
        <f>AA1387/M1366</f>
        <v>0</v>
      </c>
      <c r="AB1388" s="161"/>
      <c r="AC1388" s="161"/>
      <c r="AD1388" s="161"/>
      <c r="AE1388" s="161"/>
      <c r="AF1388" s="332" t="s">
        <v>367</v>
      </c>
      <c r="AG1388" s="332"/>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customHeight="1" x14ac:dyDescent="0.8">
      <c r="A1389" s="262">
        <f>ROW()</f>
        <v>1389</v>
      </c>
      <c r="C1389" s="211"/>
      <c r="D1389" s="211"/>
      <c r="E1389" s="211"/>
      <c r="F1389" s="211"/>
      <c r="G1389" s="211"/>
      <c r="H1389" s="211"/>
      <c r="K1389" s="116" t="s">
        <v>454</v>
      </c>
      <c r="M1389" s="116" t="s">
        <v>299</v>
      </c>
      <c r="N1389" s="116" t="s">
        <v>108</v>
      </c>
      <c r="O1389" s="170" t="s">
        <v>388</v>
      </c>
      <c r="P1389" s="334" t="s">
        <v>377</v>
      </c>
      <c r="Q1389" s="334"/>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33" t="s">
        <v>368</v>
      </c>
      <c r="V1412" s="333"/>
      <c r="W1412" s="162">
        <f>W1411/M1390</f>
        <v>2</v>
      </c>
      <c r="X1412" s="163"/>
      <c r="Y1412" s="332" t="s">
        <v>367</v>
      </c>
      <c r="Z1412" s="332"/>
      <c r="AA1412" s="164">
        <f>AA1411/M1390</f>
        <v>0</v>
      </c>
      <c r="AB1412" s="161"/>
      <c r="AC1412" s="161"/>
      <c r="AD1412" s="161"/>
      <c r="AE1412" s="161"/>
      <c r="AF1412" s="332" t="s">
        <v>367</v>
      </c>
      <c r="AG1412" s="332"/>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customHeight="1" x14ac:dyDescent="0.8">
      <c r="A1413" s="262">
        <f>ROW()</f>
        <v>1413</v>
      </c>
      <c r="C1413" s="211"/>
      <c r="D1413" s="211"/>
      <c r="E1413" s="211"/>
      <c r="F1413" s="211"/>
      <c r="G1413" s="211"/>
      <c r="H1413" s="211"/>
      <c r="K1413" s="116" t="s">
        <v>454</v>
      </c>
      <c r="M1413" s="116" t="s">
        <v>299</v>
      </c>
      <c r="N1413" s="116" t="s">
        <v>108</v>
      </c>
      <c r="O1413" s="170" t="s">
        <v>388</v>
      </c>
      <c r="P1413" s="334" t="s">
        <v>377</v>
      </c>
      <c r="Q1413" s="334"/>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33" t="s">
        <v>368</v>
      </c>
      <c r="V1436" s="333"/>
      <c r="W1436" s="162">
        <f>W1435/M1414</f>
        <v>6</v>
      </c>
      <c r="X1436" s="163"/>
      <c r="Y1436" s="332" t="s">
        <v>367</v>
      </c>
      <c r="Z1436" s="332"/>
      <c r="AA1436" s="164">
        <f>AA1435/M1414</f>
        <v>33.9</v>
      </c>
      <c r="AB1436" s="161"/>
      <c r="AC1436" s="161"/>
      <c r="AD1436" s="161"/>
      <c r="AE1436" s="161"/>
      <c r="AF1436" s="332" t="s">
        <v>367</v>
      </c>
      <c r="AG1436" s="332"/>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customHeight="1" x14ac:dyDescent="0.8">
      <c r="A1437" s="262">
        <f>ROW()</f>
        <v>1437</v>
      </c>
      <c r="B1437" s="116"/>
      <c r="C1437" s="211"/>
      <c r="D1437" s="211"/>
      <c r="E1437" s="211"/>
      <c r="F1437" s="211"/>
      <c r="G1437" s="211"/>
      <c r="H1437" s="211"/>
      <c r="I1437" s="116"/>
      <c r="K1437" s="2" t="s">
        <v>454</v>
      </c>
      <c r="M1437" s="2" t="s">
        <v>299</v>
      </c>
      <c r="N1437" s="2" t="s">
        <v>108</v>
      </c>
      <c r="O1437" s="97" t="s">
        <v>388</v>
      </c>
      <c r="P1437" s="334" t="s">
        <v>377</v>
      </c>
      <c r="Q1437" s="334"/>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33" t="s">
        <v>368</v>
      </c>
      <c r="V1460" s="333"/>
      <c r="W1460" s="85">
        <f>W1459/M1438</f>
        <v>4</v>
      </c>
      <c r="X1460" s="86"/>
      <c r="Y1460" s="332" t="s">
        <v>367</v>
      </c>
      <c r="Z1460" s="332"/>
      <c r="AA1460" s="87">
        <f>AA1459/M1438</f>
        <v>23.76</v>
      </c>
      <c r="AB1460" s="84"/>
      <c r="AC1460" s="84"/>
      <c r="AD1460" s="84"/>
      <c r="AE1460" s="84"/>
      <c r="AF1460" s="332" t="s">
        <v>367</v>
      </c>
      <c r="AG1460" s="332"/>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customHeight="1" x14ac:dyDescent="0.8">
      <c r="A1461" s="262">
        <f>ROW()</f>
        <v>1461</v>
      </c>
      <c r="C1461" s="211"/>
      <c r="D1461" s="211"/>
      <c r="E1461" s="211"/>
      <c r="F1461" s="211"/>
      <c r="G1461" s="211"/>
      <c r="H1461" s="211"/>
      <c r="K1461" s="116" t="s">
        <v>454</v>
      </c>
      <c r="M1461" s="116" t="s">
        <v>299</v>
      </c>
      <c r="N1461" s="116" t="s">
        <v>108</v>
      </c>
      <c r="O1461" s="170" t="s">
        <v>388</v>
      </c>
      <c r="P1461" s="334" t="s">
        <v>377</v>
      </c>
      <c r="Q1461" s="334"/>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33" t="s">
        <v>368</v>
      </c>
      <c r="V1484" s="333"/>
      <c r="W1484" s="162">
        <f>W1483/M1462</f>
        <v>4.25</v>
      </c>
      <c r="X1484" s="163"/>
      <c r="Y1484" s="332" t="s">
        <v>367</v>
      </c>
      <c r="Z1484" s="332"/>
      <c r="AA1484" s="164">
        <f>AA1483/M1462</f>
        <v>33.9</v>
      </c>
      <c r="AB1484" s="161"/>
      <c r="AC1484" s="161"/>
      <c r="AD1484" s="161"/>
      <c r="AE1484" s="161"/>
      <c r="AF1484" s="332" t="s">
        <v>367</v>
      </c>
      <c r="AG1484" s="332"/>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customHeight="1" x14ac:dyDescent="0.8">
      <c r="A1485" s="262">
        <f>ROW()</f>
        <v>1485</v>
      </c>
      <c r="C1485" s="211"/>
      <c r="D1485" s="211"/>
      <c r="E1485" s="211"/>
      <c r="F1485" s="211"/>
      <c r="G1485" s="211"/>
      <c r="H1485" s="211"/>
      <c r="K1485" s="116" t="s">
        <v>454</v>
      </c>
      <c r="M1485" s="116" t="s">
        <v>299</v>
      </c>
      <c r="N1485" s="116" t="s">
        <v>108</v>
      </c>
      <c r="O1485" s="170" t="s">
        <v>388</v>
      </c>
      <c r="P1485" s="334" t="s">
        <v>377</v>
      </c>
      <c r="Q1485" s="334"/>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33" t="s">
        <v>368</v>
      </c>
      <c r="V1508" s="333"/>
      <c r="W1508" s="162">
        <f>W1507/M1486</f>
        <v>4.25</v>
      </c>
      <c r="X1508" s="163"/>
      <c r="Y1508" s="332" t="s">
        <v>367</v>
      </c>
      <c r="Z1508" s="332"/>
      <c r="AA1508" s="164">
        <f>AA1507/M1486</f>
        <v>33.9</v>
      </c>
      <c r="AB1508" s="161"/>
      <c r="AC1508" s="161"/>
      <c r="AD1508" s="161"/>
      <c r="AE1508" s="161"/>
      <c r="AF1508" s="332" t="s">
        <v>367</v>
      </c>
      <c r="AG1508" s="332"/>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customHeight="1" x14ac:dyDescent="0.8">
      <c r="A1509" s="262">
        <f>ROW()</f>
        <v>1509</v>
      </c>
      <c r="B1509" s="116"/>
      <c r="C1509" s="211"/>
      <c r="D1509" s="211"/>
      <c r="E1509" s="211"/>
      <c r="F1509" s="211"/>
      <c r="G1509" s="211"/>
      <c r="H1509" s="211"/>
      <c r="I1509" s="116"/>
      <c r="K1509" s="2" t="s">
        <v>454</v>
      </c>
      <c r="M1509" s="2" t="s">
        <v>299</v>
      </c>
      <c r="N1509" s="2" t="s">
        <v>108</v>
      </c>
      <c r="O1509" s="97" t="s">
        <v>388</v>
      </c>
      <c r="P1509" s="334" t="s">
        <v>377</v>
      </c>
      <c r="Q1509" s="334"/>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33" t="s">
        <v>368</v>
      </c>
      <c r="V1532" s="333"/>
      <c r="W1532" s="85">
        <f>W1531/M1510</f>
        <v>3.25</v>
      </c>
      <c r="X1532" s="86"/>
      <c r="Y1532" s="332" t="s">
        <v>367</v>
      </c>
      <c r="Z1532" s="332"/>
      <c r="AA1532" s="87">
        <f>AA1531/M1510</f>
        <v>33.9</v>
      </c>
      <c r="AB1532" s="84"/>
      <c r="AC1532" s="84"/>
      <c r="AD1532" s="84"/>
      <c r="AE1532" s="84"/>
      <c r="AF1532" s="332" t="s">
        <v>367</v>
      </c>
      <c r="AG1532" s="332"/>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customHeight="1" x14ac:dyDescent="0.8">
      <c r="A1533" s="262">
        <f>ROW()</f>
        <v>1533</v>
      </c>
      <c r="B1533" s="116"/>
      <c r="C1533" s="211"/>
      <c r="D1533" s="211"/>
      <c r="E1533" s="211"/>
      <c r="F1533" s="211"/>
      <c r="G1533" s="211"/>
      <c r="H1533" s="211"/>
      <c r="I1533" s="116"/>
      <c r="K1533" s="2" t="s">
        <v>454</v>
      </c>
      <c r="M1533" s="2" t="s">
        <v>299</v>
      </c>
      <c r="N1533" s="2" t="s">
        <v>108</v>
      </c>
      <c r="O1533" s="97" t="s">
        <v>388</v>
      </c>
      <c r="P1533" s="334" t="s">
        <v>377</v>
      </c>
      <c r="Q1533" s="334"/>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33" t="s">
        <v>368</v>
      </c>
      <c r="V1556" s="333"/>
      <c r="W1556" s="85">
        <f>W1555/M1534</f>
        <v>4.75</v>
      </c>
      <c r="X1556" s="86"/>
      <c r="Y1556" s="332" t="s">
        <v>367</v>
      </c>
      <c r="Z1556" s="332"/>
      <c r="AA1556" s="87">
        <f>AA1555/M1534</f>
        <v>10.139999999999999</v>
      </c>
      <c r="AB1556" s="84"/>
      <c r="AC1556" s="84"/>
      <c r="AD1556" s="84"/>
      <c r="AE1556" s="84"/>
      <c r="AF1556" s="332" t="s">
        <v>367</v>
      </c>
      <c r="AG1556" s="332"/>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customHeight="1" x14ac:dyDescent="0.8">
      <c r="A1559" s="262">
        <f>ROW()</f>
        <v>1559</v>
      </c>
      <c r="C1559" s="211"/>
      <c r="D1559" s="211"/>
      <c r="E1559" s="211"/>
      <c r="F1559" s="211"/>
      <c r="G1559" s="211"/>
      <c r="H1559" s="211"/>
      <c r="K1559" s="116" t="s">
        <v>454</v>
      </c>
      <c r="M1559" s="116" t="s">
        <v>107</v>
      </c>
      <c r="N1559" s="116" t="s">
        <v>108</v>
      </c>
      <c r="O1559" s="170" t="s">
        <v>388</v>
      </c>
      <c r="P1559" s="334" t="s">
        <v>377</v>
      </c>
      <c r="Q1559" s="334"/>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33" t="s">
        <v>368</v>
      </c>
      <c r="V1582" s="333"/>
      <c r="W1582" s="162">
        <f>W1581/M1560</f>
        <v>4</v>
      </c>
      <c r="X1582" s="163"/>
      <c r="Y1582" s="332" t="s">
        <v>367</v>
      </c>
      <c r="Z1582" s="332"/>
      <c r="AA1582" s="164">
        <f>AA1581/M1560</f>
        <v>89.903999999999996</v>
      </c>
      <c r="AB1582" s="161"/>
      <c r="AC1582" s="161"/>
      <c r="AD1582" s="161"/>
      <c r="AE1582" s="161"/>
      <c r="AF1582" s="332" t="s">
        <v>367</v>
      </c>
      <c r="AG1582" s="332"/>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customHeight="1" x14ac:dyDescent="0.8">
      <c r="A1583" s="262">
        <f>ROW()</f>
        <v>1583</v>
      </c>
      <c r="C1583" s="211"/>
      <c r="D1583" s="211"/>
      <c r="E1583" s="211"/>
      <c r="F1583" s="211"/>
      <c r="G1583" s="211"/>
      <c r="H1583" s="211"/>
      <c r="K1583" s="116" t="s">
        <v>454</v>
      </c>
      <c r="M1583" s="116" t="s">
        <v>107</v>
      </c>
      <c r="N1583" s="116" t="s">
        <v>108</v>
      </c>
      <c r="O1583" s="170" t="s">
        <v>388</v>
      </c>
      <c r="P1583" s="334" t="s">
        <v>377</v>
      </c>
      <c r="Q1583" s="334"/>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33" t="s">
        <v>368</v>
      </c>
      <c r="V1606" s="333"/>
      <c r="W1606" s="162">
        <f>W1605/M1584</f>
        <v>2</v>
      </c>
      <c r="X1606" s="163"/>
      <c r="Y1606" s="332" t="s">
        <v>367</v>
      </c>
      <c r="Z1606" s="332"/>
      <c r="AA1606" s="164">
        <f>AA1605/M1584</f>
        <v>89.903999999999996</v>
      </c>
      <c r="AB1606" s="161"/>
      <c r="AC1606" s="161"/>
      <c r="AD1606" s="161"/>
      <c r="AE1606" s="161"/>
      <c r="AF1606" s="332" t="s">
        <v>367</v>
      </c>
      <c r="AG1606" s="332"/>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customHeight="1" x14ac:dyDescent="0.8">
      <c r="A1607" s="262">
        <f>ROW()</f>
        <v>1607</v>
      </c>
      <c r="B1607" s="116"/>
      <c r="C1607" s="211"/>
      <c r="D1607" s="211"/>
      <c r="E1607" s="211"/>
      <c r="F1607" s="211"/>
      <c r="G1607" s="211"/>
      <c r="H1607" s="211"/>
      <c r="I1607" s="116"/>
      <c r="K1607" s="2" t="s">
        <v>454</v>
      </c>
      <c r="M1607" s="2" t="s">
        <v>107</v>
      </c>
      <c r="N1607" s="2" t="s">
        <v>108</v>
      </c>
      <c r="O1607" s="97" t="s">
        <v>388</v>
      </c>
      <c r="P1607" s="334" t="s">
        <v>377</v>
      </c>
      <c r="Q1607" s="334"/>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33" t="s">
        <v>368</v>
      </c>
      <c r="V1630" s="333"/>
      <c r="W1630" s="85">
        <f>W1629/M1608</f>
        <v>2</v>
      </c>
      <c r="X1630" s="86"/>
      <c r="Y1630" s="332" t="s">
        <v>367</v>
      </c>
      <c r="Z1630" s="332"/>
      <c r="AA1630" s="87">
        <f>AA1629/M1608</f>
        <v>89.903999999999996</v>
      </c>
      <c r="AB1630" s="84"/>
      <c r="AC1630" s="84"/>
      <c r="AD1630" s="84"/>
      <c r="AE1630" s="84"/>
      <c r="AF1630" s="332" t="s">
        <v>367</v>
      </c>
      <c r="AG1630" s="332"/>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customHeight="1" x14ac:dyDescent="0.8">
      <c r="A1632" s="262">
        <f>ROW()</f>
        <v>1632</v>
      </c>
      <c r="C1632" s="211"/>
      <c r="D1632" s="211"/>
      <c r="E1632" s="211"/>
      <c r="F1632" s="211"/>
      <c r="G1632" s="211"/>
      <c r="H1632" s="211"/>
      <c r="K1632" s="116" t="s">
        <v>454</v>
      </c>
      <c r="M1632" s="116" t="s">
        <v>107</v>
      </c>
      <c r="N1632" s="116" t="s">
        <v>108</v>
      </c>
      <c r="O1632" s="170" t="s">
        <v>388</v>
      </c>
      <c r="P1632" s="334" t="s">
        <v>377</v>
      </c>
      <c r="Q1632" s="334"/>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36" t="s">
        <v>368</v>
      </c>
      <c r="V1655" s="336"/>
      <c r="W1655" s="177">
        <f>W1654/M1633</f>
        <v>0</v>
      </c>
      <c r="X1655" s="178"/>
      <c r="Y1655" s="337" t="s">
        <v>367</v>
      </c>
      <c r="Z1655" s="337"/>
      <c r="AA1655" s="181">
        <f>AA1654/M1633</f>
        <v>0</v>
      </c>
      <c r="AB1655" s="172"/>
      <c r="AC1655" s="172"/>
      <c r="AD1655" s="172"/>
      <c r="AE1655" s="172"/>
      <c r="AF1655" s="337" t="s">
        <v>367</v>
      </c>
      <c r="AG1655" s="337"/>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customHeight="1" x14ac:dyDescent="0.8">
      <c r="A1656" s="262">
        <f>ROW()</f>
        <v>1656</v>
      </c>
      <c r="C1656" s="211"/>
      <c r="D1656" s="211"/>
      <c r="E1656" s="211"/>
      <c r="F1656" s="211"/>
      <c r="G1656" s="211"/>
      <c r="H1656" s="211"/>
      <c r="K1656" s="116" t="s">
        <v>454</v>
      </c>
      <c r="M1656" s="116" t="s">
        <v>107</v>
      </c>
      <c r="N1656" s="116" t="s">
        <v>108</v>
      </c>
      <c r="O1656" s="170" t="s">
        <v>388</v>
      </c>
      <c r="P1656" s="334" t="s">
        <v>377</v>
      </c>
      <c r="Q1656" s="334"/>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36" t="s">
        <v>368</v>
      </c>
      <c r="V1679" s="336"/>
      <c r="W1679" s="177">
        <f>W1678/M1657</f>
        <v>0</v>
      </c>
      <c r="X1679" s="178"/>
      <c r="Y1679" s="337" t="s">
        <v>367</v>
      </c>
      <c r="Z1679" s="337"/>
      <c r="AA1679" s="181">
        <f>AA1678/M1657</f>
        <v>0</v>
      </c>
      <c r="AB1679" s="172"/>
      <c r="AC1679" s="172"/>
      <c r="AD1679" s="172"/>
      <c r="AE1679" s="172"/>
      <c r="AF1679" s="337" t="s">
        <v>367</v>
      </c>
      <c r="AG1679" s="337"/>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customHeight="1" x14ac:dyDescent="0.8">
      <c r="A1680" s="262">
        <f>ROW()</f>
        <v>1680</v>
      </c>
      <c r="C1680" s="211"/>
      <c r="D1680" s="211"/>
      <c r="E1680" s="211"/>
      <c r="F1680" s="211"/>
      <c r="G1680" s="211"/>
      <c r="H1680" s="211"/>
      <c r="K1680" s="116" t="s">
        <v>454</v>
      </c>
      <c r="M1680" s="116" t="s">
        <v>107</v>
      </c>
      <c r="N1680" s="116" t="s">
        <v>108</v>
      </c>
      <c r="O1680" s="170" t="s">
        <v>388</v>
      </c>
      <c r="P1680" s="334" t="s">
        <v>377</v>
      </c>
      <c r="Q1680" s="334"/>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36" t="s">
        <v>368</v>
      </c>
      <c r="V1703" s="336"/>
      <c r="W1703" s="177">
        <f>W1702/M1681</f>
        <v>0</v>
      </c>
      <c r="X1703" s="178"/>
      <c r="Y1703" s="337" t="s">
        <v>367</v>
      </c>
      <c r="Z1703" s="337"/>
      <c r="AA1703" s="181">
        <f>AA1702/M1681</f>
        <v>0</v>
      </c>
      <c r="AB1703" s="172"/>
      <c r="AC1703" s="172"/>
      <c r="AD1703" s="172"/>
      <c r="AE1703" s="172"/>
      <c r="AF1703" s="337" t="s">
        <v>367</v>
      </c>
      <c r="AG1703" s="337"/>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customHeight="1" x14ac:dyDescent="0.8">
      <c r="A1704" s="262">
        <f>ROW()</f>
        <v>1704</v>
      </c>
      <c r="C1704" s="211"/>
      <c r="D1704" s="211"/>
      <c r="E1704" s="211"/>
      <c r="F1704" s="211"/>
      <c r="G1704" s="211"/>
      <c r="H1704" s="211"/>
      <c r="K1704" s="116" t="s">
        <v>454</v>
      </c>
      <c r="M1704" s="116" t="s">
        <v>107</v>
      </c>
      <c r="N1704" s="116" t="s">
        <v>108</v>
      </c>
      <c r="O1704" s="170" t="s">
        <v>388</v>
      </c>
      <c r="P1704" s="334" t="s">
        <v>377</v>
      </c>
      <c r="Q1704" s="334"/>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33" t="s">
        <v>368</v>
      </c>
      <c r="V1727" s="333"/>
      <c r="W1727" s="162">
        <f>W1726/M1705</f>
        <v>7.5</v>
      </c>
      <c r="X1727" s="163"/>
      <c r="Y1727" s="332" t="s">
        <v>367</v>
      </c>
      <c r="Z1727" s="332"/>
      <c r="AA1727" s="164">
        <f>AA1726/M1705</f>
        <v>1509.96</v>
      </c>
      <c r="AB1727" s="161"/>
      <c r="AC1727" s="161"/>
      <c r="AD1727" s="161"/>
      <c r="AE1727" s="161"/>
      <c r="AF1727" s="332" t="s">
        <v>367</v>
      </c>
      <c r="AG1727" s="332"/>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customHeight="1" x14ac:dyDescent="0.8">
      <c r="A1728" s="262">
        <f>ROW()</f>
        <v>1728</v>
      </c>
      <c r="C1728" s="211"/>
      <c r="D1728" s="211"/>
      <c r="E1728" s="211"/>
      <c r="F1728" s="211"/>
      <c r="G1728" s="211"/>
      <c r="H1728" s="211"/>
      <c r="K1728" s="116" t="s">
        <v>454</v>
      </c>
      <c r="M1728" s="116" t="s">
        <v>107</v>
      </c>
      <c r="N1728" s="116" t="s">
        <v>108</v>
      </c>
      <c r="O1728" s="170" t="s">
        <v>388</v>
      </c>
      <c r="P1728" s="334" t="s">
        <v>377</v>
      </c>
      <c r="Q1728" s="334"/>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33" t="s">
        <v>368</v>
      </c>
      <c r="V1751" s="333"/>
      <c r="W1751" s="162">
        <f>W1750/M1729</f>
        <v>7</v>
      </c>
      <c r="X1751" s="163"/>
      <c r="Y1751" s="332" t="s">
        <v>367</v>
      </c>
      <c r="Z1751" s="332"/>
      <c r="AA1751" s="164">
        <f>AA1750/M1729</f>
        <v>644.04</v>
      </c>
      <c r="AB1751" s="161"/>
      <c r="AC1751" s="161"/>
      <c r="AD1751" s="161"/>
      <c r="AE1751" s="161"/>
      <c r="AF1751" s="332" t="s">
        <v>367</v>
      </c>
      <c r="AG1751" s="332"/>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customHeight="1" x14ac:dyDescent="0.8">
      <c r="A1752" s="262">
        <f>ROW()</f>
        <v>1752</v>
      </c>
      <c r="C1752" s="211"/>
      <c r="D1752" s="211"/>
      <c r="E1752" s="211"/>
      <c r="F1752" s="211"/>
      <c r="G1752" s="211"/>
      <c r="H1752" s="211"/>
      <c r="K1752" s="116" t="s">
        <v>454</v>
      </c>
      <c r="M1752" s="116" t="s">
        <v>107</v>
      </c>
      <c r="N1752" s="116" t="s">
        <v>108</v>
      </c>
      <c r="O1752" s="170" t="s">
        <v>388</v>
      </c>
      <c r="P1752" s="334" t="s">
        <v>377</v>
      </c>
      <c r="Q1752" s="334"/>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33" t="s">
        <v>368</v>
      </c>
      <c r="V1775" s="333"/>
      <c r="W1775" s="162">
        <f>W1774/M1753</f>
        <v>7.5</v>
      </c>
      <c r="X1775" s="163"/>
      <c r="Y1775" s="332" t="s">
        <v>367</v>
      </c>
      <c r="Z1775" s="332"/>
      <c r="AA1775" s="164">
        <f>AA1774/M1753</f>
        <v>1870.3200000000002</v>
      </c>
      <c r="AB1775" s="161"/>
      <c r="AC1775" s="161"/>
      <c r="AD1775" s="161"/>
      <c r="AE1775" s="161"/>
      <c r="AF1775" s="332" t="s">
        <v>367</v>
      </c>
      <c r="AG1775" s="332"/>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customHeight="1" x14ac:dyDescent="0.8">
      <c r="A1777" s="262">
        <f>ROW()</f>
        <v>1777</v>
      </c>
      <c r="C1777" s="211"/>
      <c r="D1777" s="211"/>
      <c r="E1777" s="211"/>
      <c r="F1777" s="211"/>
      <c r="G1777" s="211"/>
      <c r="H1777" s="211"/>
      <c r="K1777" s="116" t="s">
        <v>454</v>
      </c>
      <c r="M1777" s="116" t="s">
        <v>107</v>
      </c>
      <c r="N1777" s="116" t="s">
        <v>108</v>
      </c>
      <c r="O1777" s="170" t="s">
        <v>388</v>
      </c>
      <c r="P1777" s="334" t="s">
        <v>377</v>
      </c>
      <c r="Q1777" s="334"/>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33" t="s">
        <v>368</v>
      </c>
      <c r="V1800" s="333"/>
      <c r="W1800" s="162">
        <f>W1799/M1778</f>
        <v>10.5</v>
      </c>
      <c r="X1800" s="163"/>
      <c r="Y1800" s="332" t="s">
        <v>367</v>
      </c>
      <c r="Z1800" s="332"/>
      <c r="AA1800" s="164">
        <f>AA1799/M1778</f>
        <v>1782.624</v>
      </c>
      <c r="AB1800" s="161"/>
      <c r="AC1800" s="161"/>
      <c r="AD1800" s="161"/>
      <c r="AE1800" s="161"/>
      <c r="AF1800" s="332" t="s">
        <v>367</v>
      </c>
      <c r="AG1800" s="332"/>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customHeight="1" x14ac:dyDescent="0.8">
      <c r="A1801" s="262">
        <f>ROW()</f>
        <v>1801</v>
      </c>
      <c r="B1801" s="116"/>
      <c r="C1801" s="211"/>
      <c r="D1801" s="211"/>
      <c r="E1801" s="211"/>
      <c r="F1801" s="211"/>
      <c r="G1801" s="211"/>
      <c r="H1801" s="211"/>
      <c r="I1801" s="116"/>
      <c r="K1801" s="2" t="s">
        <v>454</v>
      </c>
      <c r="M1801" s="2" t="s">
        <v>107</v>
      </c>
      <c r="N1801" s="2" t="s">
        <v>108</v>
      </c>
      <c r="O1801" s="97" t="s">
        <v>388</v>
      </c>
      <c r="P1801" s="334" t="s">
        <v>377</v>
      </c>
      <c r="Q1801" s="334"/>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33" t="s">
        <v>368</v>
      </c>
      <c r="V1824" s="333"/>
      <c r="W1824" s="85">
        <f>W1823/M1802</f>
        <v>12.5</v>
      </c>
      <c r="X1824" s="86"/>
      <c r="Y1824" s="332" t="s">
        <v>367</v>
      </c>
      <c r="Z1824" s="332"/>
      <c r="AA1824" s="87">
        <f>AA1823/M1802</f>
        <v>2022.624</v>
      </c>
      <c r="AB1824" s="84"/>
      <c r="AC1824" s="84"/>
      <c r="AD1824" s="84"/>
      <c r="AE1824" s="84"/>
      <c r="AF1824" s="332" t="s">
        <v>367</v>
      </c>
      <c r="AG1824" s="332"/>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customHeight="1" x14ac:dyDescent="0.8">
      <c r="A1825" s="262">
        <f>ROW()</f>
        <v>1825</v>
      </c>
      <c r="B1825" s="116"/>
      <c r="C1825" s="211"/>
      <c r="D1825" s="211"/>
      <c r="E1825" s="211"/>
      <c r="F1825" s="211"/>
      <c r="G1825" s="211"/>
      <c r="H1825" s="211"/>
      <c r="I1825" s="116"/>
      <c r="K1825" s="2" t="s">
        <v>454</v>
      </c>
      <c r="M1825" s="2" t="s">
        <v>107</v>
      </c>
      <c r="N1825" s="2" t="s">
        <v>108</v>
      </c>
      <c r="O1825" s="97" t="s">
        <v>388</v>
      </c>
      <c r="P1825" s="334" t="s">
        <v>377</v>
      </c>
      <c r="Q1825" s="334"/>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33" t="s">
        <v>368</v>
      </c>
      <c r="V1848" s="333"/>
      <c r="W1848" s="85">
        <f>W1847/M1826</f>
        <v>29.5</v>
      </c>
      <c r="X1848" s="86"/>
      <c r="Y1848" s="332" t="s">
        <v>367</v>
      </c>
      <c r="Z1848" s="332"/>
      <c r="AA1848" s="87">
        <f>AA1847/M1826</f>
        <v>4323.9839999999995</v>
      </c>
      <c r="AB1848" s="84"/>
      <c r="AC1848" s="84"/>
      <c r="AD1848" s="84"/>
      <c r="AE1848" s="84"/>
      <c r="AF1848" s="332" t="s">
        <v>367</v>
      </c>
      <c r="AG1848" s="332"/>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customHeight="1" x14ac:dyDescent="0.8">
      <c r="A1849" s="262">
        <f>ROW()</f>
        <v>1849</v>
      </c>
      <c r="C1849" s="211"/>
      <c r="D1849" s="211"/>
      <c r="E1849" s="211"/>
      <c r="F1849" s="211"/>
      <c r="G1849" s="211"/>
      <c r="H1849" s="211"/>
      <c r="K1849" s="116" t="s">
        <v>454</v>
      </c>
      <c r="M1849" s="116" t="s">
        <v>107</v>
      </c>
      <c r="N1849" s="116" t="s">
        <v>108</v>
      </c>
      <c r="O1849" s="170" t="s">
        <v>388</v>
      </c>
      <c r="P1849" s="334" t="s">
        <v>377</v>
      </c>
      <c r="Q1849" s="334"/>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33" t="s">
        <v>368</v>
      </c>
      <c r="V1872" s="333"/>
      <c r="W1872" s="162">
        <f>W1871/M1850</f>
        <v>3</v>
      </c>
      <c r="X1872" s="163"/>
      <c r="Y1872" s="332" t="s">
        <v>367</v>
      </c>
      <c r="Z1872" s="332"/>
      <c r="AA1872" s="164">
        <f>AA1871/M1850</f>
        <v>288</v>
      </c>
      <c r="AB1872" s="161"/>
      <c r="AC1872" s="161"/>
      <c r="AD1872" s="161"/>
      <c r="AE1872" s="161"/>
      <c r="AF1872" s="332" t="s">
        <v>367</v>
      </c>
      <c r="AG1872" s="332"/>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customHeight="1" x14ac:dyDescent="0.8">
      <c r="A1873" s="262">
        <f>ROW()</f>
        <v>1873</v>
      </c>
      <c r="C1873" s="211"/>
      <c r="D1873" s="211"/>
      <c r="E1873" s="211"/>
      <c r="F1873" s="211"/>
      <c r="G1873" s="211"/>
      <c r="H1873" s="211"/>
      <c r="K1873" s="116" t="s">
        <v>454</v>
      </c>
      <c r="M1873" s="116" t="s">
        <v>107</v>
      </c>
      <c r="N1873" s="116" t="s">
        <v>108</v>
      </c>
      <c r="O1873" s="170" t="s">
        <v>388</v>
      </c>
      <c r="P1873" s="334" t="s">
        <v>377</v>
      </c>
      <c r="Q1873" s="334"/>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33" t="s">
        <v>368</v>
      </c>
      <c r="V1896" s="333"/>
      <c r="W1896" s="162">
        <f>W1895/M1874</f>
        <v>29.5</v>
      </c>
      <c r="X1896" s="163"/>
      <c r="Y1896" s="332" t="s">
        <v>367</v>
      </c>
      <c r="Z1896" s="332"/>
      <c r="AA1896" s="164">
        <f>AA1895/M1874</f>
        <v>2978.7840000000001</v>
      </c>
      <c r="AB1896" s="161"/>
      <c r="AC1896" s="161"/>
      <c r="AD1896" s="161"/>
      <c r="AE1896" s="161"/>
      <c r="AF1896" s="332" t="s">
        <v>367</v>
      </c>
      <c r="AG1896" s="332"/>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customHeight="1" x14ac:dyDescent="0.8">
      <c r="A1899" s="262">
        <f>ROW()</f>
        <v>1899</v>
      </c>
      <c r="C1899" s="211"/>
      <c r="D1899" s="211"/>
      <c r="E1899" s="211"/>
      <c r="F1899" s="211"/>
      <c r="G1899" s="211"/>
      <c r="H1899" s="211"/>
      <c r="K1899" s="116" t="s">
        <v>454</v>
      </c>
      <c r="M1899" s="116" t="s">
        <v>107</v>
      </c>
      <c r="N1899" s="116" t="s">
        <v>108</v>
      </c>
      <c r="O1899" s="170" t="s">
        <v>388</v>
      </c>
      <c r="P1899" s="334" t="s">
        <v>377</v>
      </c>
      <c r="Q1899" s="334"/>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33" t="s">
        <v>368</v>
      </c>
      <c r="V1922" s="333"/>
      <c r="W1922" s="162">
        <f>W1921/M1900</f>
        <v>6.5</v>
      </c>
      <c r="X1922" s="163"/>
      <c r="Y1922" s="332" t="s">
        <v>367</v>
      </c>
      <c r="Z1922" s="332"/>
      <c r="AA1922" s="164">
        <f>AA1921/M1900</f>
        <v>1326.8039999999999</v>
      </c>
      <c r="AB1922" s="161"/>
      <c r="AC1922" s="161"/>
      <c r="AD1922" s="161"/>
      <c r="AE1922" s="161"/>
      <c r="AF1922" s="332" t="s">
        <v>367</v>
      </c>
      <c r="AG1922" s="332"/>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customHeight="1" x14ac:dyDescent="0.8">
      <c r="A1923" s="262">
        <f>ROW()</f>
        <v>1923</v>
      </c>
      <c r="C1923" s="211"/>
      <c r="D1923" s="211"/>
      <c r="E1923" s="211"/>
      <c r="F1923" s="211"/>
      <c r="G1923" s="211"/>
      <c r="H1923" s="211"/>
      <c r="K1923" s="116" t="s">
        <v>454</v>
      </c>
      <c r="M1923" s="116" t="s">
        <v>107</v>
      </c>
      <c r="N1923" s="116" t="s">
        <v>108</v>
      </c>
      <c r="O1923" s="170" t="s">
        <v>388</v>
      </c>
      <c r="P1923" s="334" t="s">
        <v>377</v>
      </c>
      <c r="Q1923" s="334"/>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33" t="s">
        <v>368</v>
      </c>
      <c r="V1946" s="333"/>
      <c r="W1946" s="162">
        <f>W1945/M1924</f>
        <v>7.5</v>
      </c>
      <c r="X1946" s="163"/>
      <c r="Y1946" s="332" t="s">
        <v>367</v>
      </c>
      <c r="Z1946" s="332"/>
      <c r="AA1946" s="164">
        <f>AA1945/M1924</f>
        <v>1326.8039999999999</v>
      </c>
      <c r="AB1946" s="161"/>
      <c r="AC1946" s="161"/>
      <c r="AD1946" s="161"/>
      <c r="AE1946" s="161"/>
      <c r="AF1946" s="332" t="s">
        <v>367</v>
      </c>
      <c r="AG1946" s="332"/>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customHeight="1" x14ac:dyDescent="0.8">
      <c r="A1947" s="262">
        <f>ROW()</f>
        <v>1947</v>
      </c>
      <c r="C1947" s="211"/>
      <c r="D1947" s="211"/>
      <c r="E1947" s="211"/>
      <c r="F1947" s="211"/>
      <c r="G1947" s="211"/>
      <c r="H1947" s="211"/>
      <c r="K1947" s="116" t="s">
        <v>454</v>
      </c>
      <c r="M1947" s="116" t="s">
        <v>107</v>
      </c>
      <c r="N1947" s="116" t="s">
        <v>108</v>
      </c>
      <c r="O1947" s="170" t="s">
        <v>388</v>
      </c>
      <c r="P1947" s="334" t="s">
        <v>377</v>
      </c>
      <c r="Q1947" s="334"/>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33" t="s">
        <v>368</v>
      </c>
      <c r="V1970" s="333"/>
      <c r="W1970" s="162">
        <f>W1969/M1948</f>
        <v>11.5</v>
      </c>
      <c r="X1970" s="163"/>
      <c r="Y1970" s="332" t="s">
        <v>367</v>
      </c>
      <c r="Z1970" s="332"/>
      <c r="AA1970" s="164">
        <f>AA1969/M1948</f>
        <v>2495.9639999999999</v>
      </c>
      <c r="AB1970" s="161"/>
      <c r="AC1970" s="161"/>
      <c r="AD1970" s="161"/>
      <c r="AE1970" s="161"/>
      <c r="AF1970" s="332" t="s">
        <v>367</v>
      </c>
      <c r="AG1970" s="332"/>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customHeight="1" x14ac:dyDescent="0.8">
      <c r="A1971" s="262">
        <f>ROW()</f>
        <v>1971</v>
      </c>
      <c r="B1971" s="116"/>
      <c r="C1971" s="211"/>
      <c r="D1971" s="211"/>
      <c r="E1971" s="211"/>
      <c r="F1971" s="211"/>
      <c r="G1971" s="211"/>
      <c r="H1971" s="211"/>
      <c r="I1971" s="116"/>
      <c r="K1971" s="2" t="s">
        <v>454</v>
      </c>
      <c r="M1971" s="2" t="s">
        <v>107</v>
      </c>
      <c r="N1971" s="2" t="s">
        <v>108</v>
      </c>
      <c r="O1971" s="97" t="s">
        <v>388</v>
      </c>
      <c r="P1971" s="334" t="s">
        <v>377</v>
      </c>
      <c r="Q1971" s="334"/>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33" t="s">
        <v>368</v>
      </c>
      <c r="V1994" s="333"/>
      <c r="W1994" s="85">
        <f>W1993/M1972</f>
        <v>12.5</v>
      </c>
      <c r="X1994" s="86"/>
      <c r="Y1994" s="332" t="s">
        <v>367</v>
      </c>
      <c r="Z1994" s="332"/>
      <c r="AA1994" s="87">
        <f>AA1993/M1972</f>
        <v>2069.5439999999999</v>
      </c>
      <c r="AB1994" s="84"/>
      <c r="AC1994" s="84"/>
      <c r="AD1994" s="84"/>
      <c r="AE1994" s="84"/>
      <c r="AF1994" s="332" t="s">
        <v>367</v>
      </c>
      <c r="AG1994" s="332"/>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2.6" x14ac:dyDescent="1.2">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customHeight="1" x14ac:dyDescent="0.8">
      <c r="A1996" s="262">
        <f>ROW()</f>
        <v>1996</v>
      </c>
      <c r="C1996" s="211"/>
      <c r="D1996" s="211"/>
      <c r="E1996" s="211"/>
      <c r="F1996" s="211"/>
      <c r="G1996" s="211"/>
      <c r="H1996" s="211"/>
      <c r="K1996" s="116" t="s">
        <v>454</v>
      </c>
      <c r="M1996" s="116" t="s">
        <v>107</v>
      </c>
      <c r="N1996" s="116" t="s">
        <v>108</v>
      </c>
      <c r="O1996" s="170" t="s">
        <v>388</v>
      </c>
      <c r="P1996" s="335" t="s">
        <v>377</v>
      </c>
      <c r="Q1996" s="335"/>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0.9" x14ac:dyDescent="0.8">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0.9" x14ac:dyDescent="0.8">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0.9" x14ac:dyDescent="0.8">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0.9" x14ac:dyDescent="0.8">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0.9" x14ac:dyDescent="0.8">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0.9" x14ac:dyDescent="0.8">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0.9" x14ac:dyDescent="0.8">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0.9" x14ac:dyDescent="0.8">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0.9" x14ac:dyDescent="0.8">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0.9" x14ac:dyDescent="0.8">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0.9" x14ac:dyDescent="0.8">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0.9" x14ac:dyDescent="0.8">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0.9" x14ac:dyDescent="0.8">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0.9" x14ac:dyDescent="0.8">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0.9" x14ac:dyDescent="0.8">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0.9" x14ac:dyDescent="0.8">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0.9" x14ac:dyDescent="0.8">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0.9" x14ac:dyDescent="0.8">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0.9" x14ac:dyDescent="0.8">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0.9" x14ac:dyDescent="0.8">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33" t="s">
        <v>368</v>
      </c>
      <c r="V2019" s="333"/>
      <c r="W2019" s="162">
        <f>W2018/M1997</f>
        <v>3</v>
      </c>
      <c r="X2019" s="163"/>
      <c r="Y2019" s="332" t="s">
        <v>367</v>
      </c>
      <c r="Z2019" s="332"/>
      <c r="AA2019" s="164">
        <f>AA2018/M1997</f>
        <v>626.36400000000003</v>
      </c>
      <c r="AB2019" s="161"/>
      <c r="AC2019" s="161"/>
      <c r="AD2019" s="161"/>
      <c r="AE2019" s="161"/>
      <c r="AF2019" s="332" t="s">
        <v>367</v>
      </c>
      <c r="AG2019" s="332"/>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customHeight="1" x14ac:dyDescent="0.8">
      <c r="A2020" s="262">
        <f>ROW()</f>
        <v>2020</v>
      </c>
      <c r="C2020" s="211"/>
      <c r="D2020" s="211"/>
      <c r="E2020" s="211"/>
      <c r="F2020" s="211"/>
      <c r="G2020" s="211"/>
      <c r="H2020" s="211"/>
      <c r="K2020" s="116" t="s">
        <v>454</v>
      </c>
      <c r="M2020" s="116" t="s">
        <v>107</v>
      </c>
      <c r="N2020" s="116" t="s">
        <v>108</v>
      </c>
      <c r="O2020" s="170" t="s">
        <v>388</v>
      </c>
      <c r="P2020" s="335" t="s">
        <v>377</v>
      </c>
      <c r="Q2020" s="335"/>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0.9" x14ac:dyDescent="0.8">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0.9" x14ac:dyDescent="0.8">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0.9" x14ac:dyDescent="0.8">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0.9" x14ac:dyDescent="0.8">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0.9" x14ac:dyDescent="0.8">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0.9" x14ac:dyDescent="0.8">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0.9" x14ac:dyDescent="0.8">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0.9" x14ac:dyDescent="0.8">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0.9" x14ac:dyDescent="0.8">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0.9" x14ac:dyDescent="0.8">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0.9" x14ac:dyDescent="0.8">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0.9" x14ac:dyDescent="0.8">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0.9" x14ac:dyDescent="0.8">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0.9" x14ac:dyDescent="0.8">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0.9" x14ac:dyDescent="0.8">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0.9" x14ac:dyDescent="0.8">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0.9" x14ac:dyDescent="0.8">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0.9" x14ac:dyDescent="0.8">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0.9" x14ac:dyDescent="0.8">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0.9" x14ac:dyDescent="0.8">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33" t="s">
        <v>368</v>
      </c>
      <c r="V2043" s="333"/>
      <c r="W2043" s="162">
        <f>W2042/M2021</f>
        <v>6</v>
      </c>
      <c r="X2043" s="163"/>
      <c r="Y2043" s="332" t="s">
        <v>367</v>
      </c>
      <c r="Z2043" s="332"/>
      <c r="AA2043" s="164">
        <f>AA2042/M2021</f>
        <v>986.36400000000003</v>
      </c>
      <c r="AB2043" s="161"/>
      <c r="AC2043" s="161"/>
      <c r="AD2043" s="161"/>
      <c r="AE2043" s="161"/>
      <c r="AF2043" s="332" t="s">
        <v>367</v>
      </c>
      <c r="AG2043" s="332"/>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34" t="s">
        <v>377</v>
      </c>
      <c r="Q2044" s="334"/>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33" t="s">
        <v>368</v>
      </c>
      <c r="V2067" s="333"/>
      <c r="W2067" s="162">
        <f>W2066/M2045</f>
        <v>2</v>
      </c>
      <c r="X2067" s="163"/>
      <c r="Y2067" s="332" t="s">
        <v>367</v>
      </c>
      <c r="Z2067" s="332"/>
      <c r="AA2067" s="164">
        <f>AA2066/M2045</f>
        <v>329.04</v>
      </c>
      <c r="AB2067" s="161"/>
      <c r="AC2067" s="161"/>
      <c r="AD2067" s="161"/>
      <c r="AE2067" s="161"/>
      <c r="AF2067" s="332" t="s">
        <v>367</v>
      </c>
      <c r="AG2067" s="332"/>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34" t="s">
        <v>377</v>
      </c>
      <c r="Q2068" s="334"/>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33" t="s">
        <v>368</v>
      </c>
      <c r="V2091" s="333"/>
      <c r="W2091" s="162">
        <f>W2090/M2069</f>
        <v>2</v>
      </c>
      <c r="X2091" s="163"/>
      <c r="Y2091" s="332" t="s">
        <v>367</v>
      </c>
      <c r="Z2091" s="332"/>
      <c r="AA2091" s="164">
        <f>AA2090/M2069</f>
        <v>199.16399999999999</v>
      </c>
      <c r="AB2091" s="161"/>
      <c r="AC2091" s="161"/>
      <c r="AD2091" s="161"/>
      <c r="AE2091" s="161"/>
      <c r="AF2091" s="332" t="s">
        <v>367</v>
      </c>
      <c r="AG2091" s="332"/>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33"/>
      <c r="V2118" s="333"/>
      <c r="W2118" s="85"/>
      <c r="X2118" s="86"/>
      <c r="Y2118" s="332"/>
      <c r="Z2118" s="332"/>
      <c r="AA2118" s="87"/>
      <c r="AB2118" s="84"/>
      <c r="AC2118" s="84"/>
      <c r="AD2118" s="84"/>
      <c r="AE2118" s="84"/>
      <c r="AF2118" s="332" t="s">
        <v>367</v>
      </c>
      <c r="AG2118" s="332"/>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336" priority="402">
      <formula>RIGHT(O213,2)="  "</formula>
    </cfRule>
    <cfRule type="expression" dxfId="335" priority="403">
      <formula>RIGHT(O213,1)=" "</formula>
    </cfRule>
  </conditionalFormatting>
  <conditionalFormatting sqref="O261:O280">
    <cfRule type="expression" dxfId="334" priority="400">
      <formula>RIGHT(O261,2)="  "</formula>
    </cfRule>
    <cfRule type="expression" dxfId="333" priority="401">
      <formula>RIGHT(O261,1)=" "</formula>
    </cfRule>
  </conditionalFormatting>
  <conditionalFormatting sqref="O309:O328">
    <cfRule type="expression" dxfId="332" priority="398">
      <formula>RIGHT(O309,2)="  "</formula>
    </cfRule>
    <cfRule type="expression" dxfId="331" priority="399">
      <formula>RIGHT(O309,1)=" "</formula>
    </cfRule>
  </conditionalFormatting>
  <conditionalFormatting sqref="O549:O568">
    <cfRule type="expression" dxfId="330" priority="396">
      <formula>RIGHT(O549,2)="  "</formula>
    </cfRule>
    <cfRule type="expression" dxfId="329" priority="397">
      <formula>RIGHT(O549,1)=" "</formula>
    </cfRule>
  </conditionalFormatting>
  <conditionalFormatting sqref="O765:O784">
    <cfRule type="expression" dxfId="328" priority="394">
      <formula>RIGHT(O765,2)="  "</formula>
    </cfRule>
    <cfRule type="expression" dxfId="327" priority="395">
      <formula>RIGHT(O765,1)=" "</formula>
    </cfRule>
  </conditionalFormatting>
  <conditionalFormatting sqref="O933:O952">
    <cfRule type="expression" dxfId="326" priority="392">
      <formula>RIGHT(O933,2)="  "</formula>
    </cfRule>
    <cfRule type="expression" dxfId="325" priority="393">
      <formula>RIGHT(O933,1)=" "</formula>
    </cfRule>
  </conditionalFormatting>
  <conditionalFormatting sqref="O958:O977">
    <cfRule type="expression" dxfId="324" priority="390">
      <formula>RIGHT(O958,2)="  "</formula>
    </cfRule>
    <cfRule type="expression" dxfId="323" priority="391">
      <formula>RIGHT(O958,1)=" "</formula>
    </cfRule>
  </conditionalFormatting>
  <conditionalFormatting sqref="O1078:O1080 O1082:O1097">
    <cfRule type="expression" dxfId="322" priority="388">
      <formula>RIGHT(O1078,2)="  "</formula>
    </cfRule>
    <cfRule type="expression" dxfId="321" priority="389">
      <formula>RIGHT(O1078,1)=" "</formula>
    </cfRule>
  </conditionalFormatting>
  <conditionalFormatting sqref="O1102:O1104 O1106:O1121">
    <cfRule type="expression" dxfId="320" priority="386">
      <formula>RIGHT(O1102,2)="  "</formula>
    </cfRule>
    <cfRule type="expression" dxfId="319" priority="387">
      <formula>RIGHT(O1102,1)=" "</formula>
    </cfRule>
  </conditionalFormatting>
  <conditionalFormatting sqref="O1150:O1169">
    <cfRule type="expression" dxfId="318" priority="384">
      <formula>RIGHT(O1150,2)="  "</formula>
    </cfRule>
    <cfRule type="expression" dxfId="317" priority="385">
      <formula>RIGHT(O1150,1)=" "</formula>
    </cfRule>
  </conditionalFormatting>
  <conditionalFormatting sqref="O1175:O1194">
    <cfRule type="expression" dxfId="316" priority="382">
      <formula>RIGHT(O1175,2)="  "</formula>
    </cfRule>
    <cfRule type="expression" dxfId="315" priority="383">
      <formula>RIGHT(O1175,1)=" "</formula>
    </cfRule>
  </conditionalFormatting>
  <conditionalFormatting sqref="O1223:O1242">
    <cfRule type="expression" dxfId="314" priority="380">
      <formula>RIGHT(O1223,2)="  "</formula>
    </cfRule>
    <cfRule type="expression" dxfId="313" priority="381">
      <formula>RIGHT(O1223,1)=" "</formula>
    </cfRule>
  </conditionalFormatting>
  <conditionalFormatting sqref="O1439:O1458">
    <cfRule type="expression" dxfId="312" priority="378">
      <formula>RIGHT(O1439,2)="  "</formula>
    </cfRule>
    <cfRule type="expression" dxfId="311" priority="379">
      <formula>RIGHT(O1439,1)=" "</formula>
    </cfRule>
  </conditionalFormatting>
  <conditionalFormatting sqref="O1511:O1530">
    <cfRule type="expression" dxfId="310" priority="376">
      <formula>RIGHT(O1511,2)="  "</formula>
    </cfRule>
    <cfRule type="expression" dxfId="309" priority="377">
      <formula>RIGHT(O1511,1)=" "</formula>
    </cfRule>
  </conditionalFormatting>
  <conditionalFormatting sqref="O1535:O1554">
    <cfRule type="expression" dxfId="308" priority="374">
      <formula>RIGHT(O1535,2)="  "</formula>
    </cfRule>
    <cfRule type="expression" dxfId="307" priority="375">
      <formula>RIGHT(O1535,1)=" "</formula>
    </cfRule>
  </conditionalFormatting>
  <conditionalFormatting sqref="O1609:O1628">
    <cfRule type="expression" dxfId="306" priority="372">
      <formula>RIGHT(O1609,2)="  "</formula>
    </cfRule>
    <cfRule type="expression" dxfId="305" priority="373">
      <formula>RIGHT(O1609,1)=" "</formula>
    </cfRule>
  </conditionalFormatting>
  <conditionalFormatting sqref="O1754:O1773">
    <cfRule type="expression" dxfId="304" priority="370">
      <formula>RIGHT(O1754,2)="  "</formula>
    </cfRule>
    <cfRule type="expression" dxfId="303" priority="371">
      <formula>RIGHT(O1754,1)=" "</formula>
    </cfRule>
  </conditionalFormatting>
  <conditionalFormatting sqref="O1803:O1822">
    <cfRule type="expression" dxfId="302" priority="368">
      <formula>RIGHT(O1803,2)="  "</formula>
    </cfRule>
    <cfRule type="expression" dxfId="301" priority="369">
      <formula>RIGHT(O1803,1)=" "</formula>
    </cfRule>
  </conditionalFormatting>
  <conditionalFormatting sqref="O1827:O1846">
    <cfRule type="expression" dxfId="300" priority="366">
      <formula>RIGHT(O1827,2)="  "</formula>
    </cfRule>
    <cfRule type="expression" dxfId="299" priority="367">
      <formula>RIGHT(O1827,1)=" "</formula>
    </cfRule>
  </conditionalFormatting>
  <conditionalFormatting sqref="O1851:O1870">
    <cfRule type="expression" dxfId="298" priority="364">
      <formula>RIGHT(O1851,2)="  "</formula>
    </cfRule>
    <cfRule type="expression" dxfId="297" priority="365">
      <formula>RIGHT(O1851,1)=" "</formula>
    </cfRule>
  </conditionalFormatting>
  <conditionalFormatting sqref="Q958:Q977">
    <cfRule type="expression" dxfId="296" priority="334">
      <formula>RIGHT(Q958,2)="  "</formula>
    </cfRule>
    <cfRule type="expression" dxfId="295" priority="335">
      <formula>RIGHT(Q958,1)=" "</formula>
    </cfRule>
  </conditionalFormatting>
  <conditionalFormatting sqref="O1875:O1894">
    <cfRule type="expression" dxfId="294" priority="362">
      <formula>RIGHT(O1875,2)="  "</formula>
    </cfRule>
    <cfRule type="expression" dxfId="293" priority="363">
      <formula>RIGHT(O1875,1)=" "</formula>
    </cfRule>
  </conditionalFormatting>
  <conditionalFormatting sqref="O140:O159">
    <cfRule type="expression" dxfId="292" priority="360">
      <formula>RIGHT(O140,2)="  "</formula>
    </cfRule>
    <cfRule type="expression" dxfId="291" priority="361">
      <formula>RIGHT(O140,1)=" "</formula>
    </cfRule>
  </conditionalFormatting>
  <conditionalFormatting sqref="O164:O183">
    <cfRule type="expression" dxfId="290" priority="358">
      <formula>RIGHT(O164,2)="  "</formula>
    </cfRule>
    <cfRule type="expression" dxfId="289" priority="359">
      <formula>RIGHT(O164,1)=" "</formula>
    </cfRule>
  </conditionalFormatting>
  <conditionalFormatting sqref="O188:O207">
    <cfRule type="expression" dxfId="288" priority="356">
      <formula>RIGHT(O188,2)="  "</formula>
    </cfRule>
    <cfRule type="expression" dxfId="287" priority="357">
      <formula>RIGHT(O188,1)=" "</formula>
    </cfRule>
  </conditionalFormatting>
  <conditionalFormatting sqref="O1925:O1944">
    <cfRule type="expression" dxfId="286" priority="354">
      <formula>RIGHT(O1925,2)="  "</formula>
    </cfRule>
    <cfRule type="expression" dxfId="285" priority="355">
      <formula>RIGHT(O1925,1)=" "</formula>
    </cfRule>
  </conditionalFormatting>
  <conditionalFormatting sqref="Q933:Q952">
    <cfRule type="expression" dxfId="284" priority="336">
      <formula>RIGHT(Q933,2)="  "</formula>
    </cfRule>
    <cfRule type="expression" dxfId="283" priority="337">
      <formula>RIGHT(Q933,1)=" "</formula>
    </cfRule>
  </conditionalFormatting>
  <conditionalFormatting sqref="O1973:O1992">
    <cfRule type="expression" dxfId="282" priority="350">
      <formula>RIGHT(O1973,2)="  "</formula>
    </cfRule>
    <cfRule type="expression" dxfId="281" priority="351">
      <formula>RIGHT(O1973,1)=" "</formula>
    </cfRule>
  </conditionalFormatting>
  <conditionalFormatting sqref="O1949:O1968">
    <cfRule type="expression" dxfId="280" priority="348">
      <formula>RIGHT(O1949,2)="  "</formula>
    </cfRule>
    <cfRule type="expression" dxfId="279" priority="349">
      <formula>RIGHT(O1949,1)=" "</formula>
    </cfRule>
  </conditionalFormatting>
  <conditionalFormatting sqref="O45:O63">
    <cfRule type="expression" dxfId="278" priority="332">
      <formula>RIGHT(O45,2)="  "</formula>
    </cfRule>
    <cfRule type="expression" dxfId="277" priority="333">
      <formula>RIGHT(O45,1)=" "</formula>
    </cfRule>
  </conditionalFormatting>
  <conditionalFormatting sqref="O20:O28 O30:O39">
    <cfRule type="expression" dxfId="276" priority="330">
      <formula>RIGHT(O20,2)="  "</formula>
    </cfRule>
    <cfRule type="expression" dxfId="275" priority="331">
      <formula>RIGHT(O20,1)=" "</formula>
    </cfRule>
  </conditionalFormatting>
  <conditionalFormatting sqref="Q213:Q232">
    <cfRule type="expression" dxfId="274" priority="346">
      <formula>RIGHT(Q213,2)="  "</formula>
    </cfRule>
    <cfRule type="expression" dxfId="273" priority="347">
      <formula>RIGHT(Q213,1)=" "</formula>
    </cfRule>
  </conditionalFormatting>
  <conditionalFormatting sqref="Q261:Q280">
    <cfRule type="expression" dxfId="272" priority="344">
      <formula>RIGHT(Q261,2)="  "</formula>
    </cfRule>
    <cfRule type="expression" dxfId="271" priority="345">
      <formula>RIGHT(Q261,1)=" "</formula>
    </cfRule>
  </conditionalFormatting>
  <conditionalFormatting sqref="Q309:Q328">
    <cfRule type="expression" dxfId="270" priority="342">
      <formula>RIGHT(Q309,2)="  "</formula>
    </cfRule>
    <cfRule type="expression" dxfId="269" priority="343">
      <formula>RIGHT(Q309,1)=" "</formula>
    </cfRule>
  </conditionalFormatting>
  <conditionalFormatting sqref="Q549:Q568">
    <cfRule type="expression" dxfId="268" priority="340">
      <formula>RIGHT(Q549,2)="  "</formula>
    </cfRule>
    <cfRule type="expression" dxfId="267" priority="341">
      <formula>RIGHT(Q549,1)=" "</formula>
    </cfRule>
  </conditionalFormatting>
  <conditionalFormatting sqref="Q765:Q784">
    <cfRule type="expression" dxfId="266" priority="338">
      <formula>RIGHT(Q765,2)="  "</formula>
    </cfRule>
    <cfRule type="expression" dxfId="265" priority="339">
      <formula>RIGHT(Q765,1)=" "</formula>
    </cfRule>
  </conditionalFormatting>
  <conditionalFormatting sqref="O117:O135">
    <cfRule type="expression" dxfId="264" priority="328">
      <formula>RIGHT(O117,2)="  "</formula>
    </cfRule>
    <cfRule type="expression" dxfId="263" priority="329">
      <formula>RIGHT(O117,1)=" "</formula>
    </cfRule>
  </conditionalFormatting>
  <conditionalFormatting sqref="O1682:O1701">
    <cfRule type="expression" dxfId="262" priority="326">
      <formula>RIGHT(O1682,2)="  "</formula>
    </cfRule>
    <cfRule type="expression" dxfId="261" priority="327">
      <formula>RIGHT(O1682,1)=" "</formula>
    </cfRule>
  </conditionalFormatting>
  <conditionalFormatting sqref="O29">
    <cfRule type="expression" dxfId="260" priority="324">
      <formula>RIGHT(O29,2)="  "</formula>
    </cfRule>
    <cfRule type="expression" dxfId="259" priority="325">
      <formula>RIGHT(O29,1)=" "</formula>
    </cfRule>
  </conditionalFormatting>
  <conditionalFormatting sqref="O44">
    <cfRule type="expression" dxfId="258" priority="322">
      <formula>RIGHT(O44,2)="  "</formula>
    </cfRule>
    <cfRule type="expression" dxfId="257" priority="323">
      <formula>RIGHT(O44,1)=" "</formula>
    </cfRule>
  </conditionalFormatting>
  <conditionalFormatting sqref="O116">
    <cfRule type="expression" dxfId="256" priority="320">
      <formula>RIGHT(O116,2)="  "</formula>
    </cfRule>
    <cfRule type="expression" dxfId="255" priority="321">
      <formula>RIGHT(O116,1)=" "</formula>
    </cfRule>
  </conditionalFormatting>
  <conditionalFormatting sqref="O621:O640">
    <cfRule type="expression" dxfId="254" priority="318">
      <formula>RIGHT(O621,2)="  "</formula>
    </cfRule>
    <cfRule type="expression" dxfId="253" priority="319">
      <formula>RIGHT(O621,1)=" "</formula>
    </cfRule>
  </conditionalFormatting>
  <conditionalFormatting sqref="Q621:Q640">
    <cfRule type="expression" dxfId="252" priority="316">
      <formula>RIGHT(Q621,2)="  "</formula>
    </cfRule>
    <cfRule type="expression" dxfId="251" priority="317">
      <formula>RIGHT(Q621,1)=" "</formula>
    </cfRule>
  </conditionalFormatting>
  <conditionalFormatting sqref="O525:O544">
    <cfRule type="expression" dxfId="250" priority="314">
      <formula>RIGHT(O525,2)="  "</formula>
    </cfRule>
    <cfRule type="expression" dxfId="249" priority="315">
      <formula>RIGHT(O525,1)=" "</formula>
    </cfRule>
  </conditionalFormatting>
  <conditionalFormatting sqref="Q525:Q544">
    <cfRule type="expression" dxfId="248" priority="312">
      <formula>RIGHT(Q525,2)="  "</formula>
    </cfRule>
    <cfRule type="expression" dxfId="247" priority="313">
      <formula>RIGHT(Q525,1)=" "</formula>
    </cfRule>
  </conditionalFormatting>
  <conditionalFormatting sqref="O837:O856">
    <cfRule type="expression" dxfId="246" priority="310">
      <formula>RIGHT(O837,2)="  "</formula>
    </cfRule>
    <cfRule type="expression" dxfId="245" priority="311">
      <formula>RIGHT(O837,1)=" "</formula>
    </cfRule>
  </conditionalFormatting>
  <conditionalFormatting sqref="Q837:Q856">
    <cfRule type="expression" dxfId="244" priority="308">
      <formula>RIGHT(Q837,2)="  "</formula>
    </cfRule>
    <cfRule type="expression" dxfId="243" priority="309">
      <formula>RIGHT(Q837,1)=" "</formula>
    </cfRule>
  </conditionalFormatting>
  <conditionalFormatting sqref="O1054:O1056 O1058:O1073">
    <cfRule type="expression" dxfId="242" priority="306">
      <formula>RIGHT(O1054,2)="  "</formula>
    </cfRule>
    <cfRule type="expression" dxfId="241" priority="307">
      <formula>RIGHT(O1054,1)=" "</formula>
    </cfRule>
  </conditionalFormatting>
  <conditionalFormatting sqref="O1030:O1049">
    <cfRule type="expression" dxfId="240" priority="304">
      <formula>RIGHT(O1030,2)="  "</formula>
    </cfRule>
    <cfRule type="expression" dxfId="239" priority="305">
      <formula>RIGHT(O1030,1)=" "</formula>
    </cfRule>
  </conditionalFormatting>
  <conditionalFormatting sqref="O982:O1001">
    <cfRule type="expression" dxfId="238" priority="302">
      <formula>RIGHT(O982,2)="  "</formula>
    </cfRule>
    <cfRule type="expression" dxfId="237" priority="303">
      <formula>RIGHT(O982,1)=" "</formula>
    </cfRule>
  </conditionalFormatting>
  <conditionalFormatting sqref="O1057">
    <cfRule type="expression" dxfId="236" priority="300">
      <formula>RIGHT(O1057,2)="  "</formula>
    </cfRule>
    <cfRule type="expression" dxfId="235" priority="301">
      <formula>RIGHT(O1057,1)=" "</formula>
    </cfRule>
  </conditionalFormatting>
  <conditionalFormatting sqref="O1081">
    <cfRule type="expression" dxfId="234" priority="298">
      <formula>RIGHT(O1081,2)="  "</formula>
    </cfRule>
    <cfRule type="expression" dxfId="233" priority="299">
      <formula>RIGHT(O1081,1)=" "</formula>
    </cfRule>
  </conditionalFormatting>
  <conditionalFormatting sqref="O1105">
    <cfRule type="expression" dxfId="232" priority="296">
      <formula>RIGHT(O1105,2)="  "</formula>
    </cfRule>
    <cfRule type="expression" dxfId="231" priority="297">
      <formula>RIGHT(O1105,1)=" "</formula>
    </cfRule>
  </conditionalFormatting>
  <conditionalFormatting sqref="O1706:O1725">
    <cfRule type="expression" dxfId="230" priority="294">
      <formula>RIGHT(O1706,2)="  "</formula>
    </cfRule>
    <cfRule type="expression" dxfId="229" priority="295">
      <formula>RIGHT(O1706,1)=" "</formula>
    </cfRule>
  </conditionalFormatting>
  <conditionalFormatting sqref="O1730:O1749">
    <cfRule type="expression" dxfId="228" priority="292">
      <formula>RIGHT(O1730,2)="  "</formula>
    </cfRule>
    <cfRule type="expression" dxfId="227" priority="293">
      <formula>RIGHT(O1730,1)=" "</formula>
    </cfRule>
  </conditionalFormatting>
  <conditionalFormatting sqref="O1634:O1653">
    <cfRule type="expression" dxfId="226" priority="290">
      <formula>RIGHT(O1634,2)="  "</formula>
    </cfRule>
    <cfRule type="expression" dxfId="225" priority="291">
      <formula>RIGHT(O1634,1)=" "</formula>
    </cfRule>
  </conditionalFormatting>
  <conditionalFormatting sqref="O1126:O1145">
    <cfRule type="expression" dxfId="224" priority="288">
      <formula>RIGHT(O1126,2)="  "</formula>
    </cfRule>
    <cfRule type="expression" dxfId="223" priority="289">
      <formula>RIGHT(O1126,1)=" "</formula>
    </cfRule>
  </conditionalFormatting>
  <conditionalFormatting sqref="O69:O87">
    <cfRule type="expression" dxfId="222" priority="286">
      <formula>RIGHT(O69,2)="  "</formula>
    </cfRule>
    <cfRule type="expression" dxfId="221" priority="287">
      <formula>RIGHT(O69,1)=" "</formula>
    </cfRule>
  </conditionalFormatting>
  <conditionalFormatting sqref="O68">
    <cfRule type="expression" dxfId="220" priority="284">
      <formula>RIGHT(O68,2)="  "</formula>
    </cfRule>
    <cfRule type="expression" dxfId="219" priority="285">
      <formula>RIGHT(O68,1)=" "</formula>
    </cfRule>
  </conditionalFormatting>
  <conditionalFormatting sqref="O1561 O1563:O1564 O1571:O1580 O1568">
    <cfRule type="expression" dxfId="218" priority="282">
      <formula>RIGHT(O1561,2)="  "</formula>
    </cfRule>
    <cfRule type="expression" dxfId="217" priority="283">
      <formula>RIGHT(O1561,1)=" "</formula>
    </cfRule>
  </conditionalFormatting>
  <conditionalFormatting sqref="O1415:O1434">
    <cfRule type="expression" dxfId="216" priority="280">
      <formula>RIGHT(O1415,2)="  "</formula>
    </cfRule>
    <cfRule type="expression" dxfId="215" priority="281">
      <formula>RIGHT(O1415,1)=" "</formula>
    </cfRule>
  </conditionalFormatting>
  <conditionalFormatting sqref="O1779:O1798">
    <cfRule type="expression" dxfId="214" priority="278">
      <formula>RIGHT(O1779,2)="  "</formula>
    </cfRule>
    <cfRule type="expression" dxfId="213" priority="279">
      <formula>RIGHT(O1779,1)=" "</formula>
    </cfRule>
  </conditionalFormatting>
  <conditionalFormatting sqref="O885:O904">
    <cfRule type="expression" dxfId="212" priority="276">
      <formula>RIGHT(O885,2)="  "</formula>
    </cfRule>
    <cfRule type="expression" dxfId="211" priority="277">
      <formula>RIGHT(O885,1)=" "</formula>
    </cfRule>
  </conditionalFormatting>
  <conditionalFormatting sqref="Q885:Q904">
    <cfRule type="expression" dxfId="210" priority="274">
      <formula>RIGHT(Q885,2)="  "</formula>
    </cfRule>
    <cfRule type="expression" dxfId="209" priority="275">
      <formula>RIGHT(Q885,1)=" "</formula>
    </cfRule>
  </conditionalFormatting>
  <conditionalFormatting sqref="O285:O304">
    <cfRule type="expression" dxfId="208" priority="272">
      <formula>RIGHT(O285,2)="  "</formula>
    </cfRule>
    <cfRule type="expression" dxfId="207" priority="273">
      <formula>RIGHT(O285,1)=" "</formula>
    </cfRule>
  </conditionalFormatting>
  <conditionalFormatting sqref="O909:O928">
    <cfRule type="expression" dxfId="206" priority="270">
      <formula>RIGHT(O909,2)="  "</formula>
    </cfRule>
    <cfRule type="expression" dxfId="205" priority="271">
      <formula>RIGHT(O909,1)=" "</formula>
    </cfRule>
  </conditionalFormatting>
  <conditionalFormatting sqref="Q909:Q928">
    <cfRule type="expression" dxfId="204" priority="268">
      <formula>RIGHT(Q909,2)="  "</formula>
    </cfRule>
    <cfRule type="expression" dxfId="203" priority="269">
      <formula>RIGHT(Q909,1)=" "</formula>
    </cfRule>
  </conditionalFormatting>
  <conditionalFormatting sqref="O861:O880">
    <cfRule type="expression" dxfId="202" priority="266">
      <formula>RIGHT(O861,2)="  "</formula>
    </cfRule>
    <cfRule type="expression" dxfId="201" priority="267">
      <formula>RIGHT(O861,1)=" "</formula>
    </cfRule>
  </conditionalFormatting>
  <conditionalFormatting sqref="Q861:Q880">
    <cfRule type="expression" dxfId="200" priority="264">
      <formula>RIGHT(Q861,2)="  "</formula>
    </cfRule>
    <cfRule type="expression" dxfId="199" priority="265">
      <formula>RIGHT(Q861,1)=" "</formula>
    </cfRule>
  </conditionalFormatting>
  <conditionalFormatting sqref="O1199:O1218">
    <cfRule type="expression" dxfId="198" priority="262">
      <formula>RIGHT(O1199,2)="  "</formula>
    </cfRule>
    <cfRule type="expression" dxfId="197" priority="263">
      <formula>RIGHT(O1199,1)=" "</formula>
    </cfRule>
  </conditionalFormatting>
  <conditionalFormatting sqref="O789:O808">
    <cfRule type="expression" dxfId="196" priority="260">
      <formula>RIGHT(O789,2)="  "</formula>
    </cfRule>
    <cfRule type="expression" dxfId="195" priority="261">
      <formula>RIGHT(O789,1)=" "</formula>
    </cfRule>
  </conditionalFormatting>
  <conditionalFormatting sqref="Q789:Q808">
    <cfRule type="expression" dxfId="194" priority="258">
      <formula>RIGHT(Q789,2)="  "</formula>
    </cfRule>
    <cfRule type="expression" dxfId="193" priority="259">
      <formula>RIGHT(Q789,1)=" "</formula>
    </cfRule>
  </conditionalFormatting>
  <conditionalFormatting sqref="O1006:O1025">
    <cfRule type="expression" dxfId="192" priority="256">
      <formula>RIGHT(O1006,2)="  "</formula>
    </cfRule>
    <cfRule type="expression" dxfId="191" priority="257">
      <formula>RIGHT(O1006,1)=" "</formula>
    </cfRule>
  </conditionalFormatting>
  <conditionalFormatting sqref="O1319:O1338">
    <cfRule type="expression" dxfId="190" priority="254">
      <formula>RIGHT(O1319,2)="  "</formula>
    </cfRule>
    <cfRule type="expression" dxfId="189" priority="255">
      <formula>RIGHT(O1319,1)=" "</formula>
    </cfRule>
  </conditionalFormatting>
  <conditionalFormatting sqref="O693:O712">
    <cfRule type="expression" dxfId="188" priority="252">
      <formula>RIGHT(O693,2)="  "</formula>
    </cfRule>
    <cfRule type="expression" dxfId="187" priority="253">
      <formula>RIGHT(O693,1)=" "</formula>
    </cfRule>
  </conditionalFormatting>
  <conditionalFormatting sqref="Q693:Q712">
    <cfRule type="expression" dxfId="186" priority="250">
      <formula>RIGHT(Q693,2)="  "</formula>
    </cfRule>
    <cfRule type="expression" dxfId="185" priority="251">
      <formula>RIGHT(Q693,1)=" "</formula>
    </cfRule>
  </conditionalFormatting>
  <conditionalFormatting sqref="O429:O448">
    <cfRule type="expression" dxfId="184" priority="248">
      <formula>RIGHT(O429,2)="  "</formula>
    </cfRule>
    <cfRule type="expression" dxfId="183" priority="249">
      <formula>RIGHT(O429,1)=" "</formula>
    </cfRule>
  </conditionalFormatting>
  <conditionalFormatting sqref="Q429:Q448">
    <cfRule type="expression" dxfId="182" priority="246">
      <formula>RIGHT(Q429,2)="  "</formula>
    </cfRule>
    <cfRule type="expression" dxfId="181" priority="247">
      <formula>RIGHT(Q429,1)=" "</formula>
    </cfRule>
  </conditionalFormatting>
  <conditionalFormatting sqref="O1271:O1290">
    <cfRule type="expression" dxfId="180" priority="244">
      <formula>RIGHT(O1271,2)="  "</formula>
    </cfRule>
    <cfRule type="expression" dxfId="179" priority="245">
      <formula>RIGHT(O1271,1)=" "</formula>
    </cfRule>
  </conditionalFormatting>
  <conditionalFormatting sqref="Q1271">
    <cfRule type="expression" dxfId="178" priority="242">
      <formula>RIGHT(Q1271,2)="  "</formula>
    </cfRule>
    <cfRule type="expression" dxfId="177" priority="243">
      <formula>RIGHT(Q1271,1)=" "</formula>
    </cfRule>
  </conditionalFormatting>
  <conditionalFormatting sqref="Q1272">
    <cfRule type="expression" dxfId="176" priority="240">
      <formula>RIGHT(Q1272,2)="  "</formula>
    </cfRule>
    <cfRule type="expression" dxfId="175" priority="241">
      <formula>RIGHT(Q1272,1)=" "</formula>
    </cfRule>
  </conditionalFormatting>
  <conditionalFormatting sqref="Q1273">
    <cfRule type="expression" dxfId="174" priority="238">
      <formula>RIGHT(Q1273,2)="  "</formula>
    </cfRule>
    <cfRule type="expression" dxfId="173" priority="239">
      <formula>RIGHT(Q1273,1)=" "</formula>
    </cfRule>
  </conditionalFormatting>
  <conditionalFormatting sqref="O453:O456 O460:O472">
    <cfRule type="expression" dxfId="172" priority="236">
      <formula>RIGHT(O453,2)="  "</formula>
    </cfRule>
    <cfRule type="expression" dxfId="171" priority="237">
      <formula>RIGHT(O453,1)=" "</formula>
    </cfRule>
  </conditionalFormatting>
  <conditionalFormatting sqref="O457:O459">
    <cfRule type="expression" dxfId="170" priority="226">
      <formula>RIGHT(O457,2)="  "</formula>
    </cfRule>
    <cfRule type="expression" dxfId="169" priority="227">
      <formula>RIGHT(O457,1)=" "</formula>
    </cfRule>
  </conditionalFormatting>
  <conditionalFormatting sqref="Q453">
    <cfRule type="expression" dxfId="168" priority="232">
      <formula>RIGHT(Q453,2)="  "</formula>
    </cfRule>
    <cfRule type="expression" dxfId="167" priority="233">
      <formula>RIGHT(Q453,1)=" "</formula>
    </cfRule>
  </conditionalFormatting>
  <conditionalFormatting sqref="Q455">
    <cfRule type="expression" dxfId="166" priority="228">
      <formula>RIGHT(Q455,2)="  "</formula>
    </cfRule>
    <cfRule type="expression" dxfId="165" priority="229">
      <formula>RIGHT(Q455,1)=" "</formula>
    </cfRule>
  </conditionalFormatting>
  <conditionalFormatting sqref="Q719">
    <cfRule type="expression" dxfId="164" priority="216">
      <formula>RIGHT(Q719,2)="  "</formula>
    </cfRule>
    <cfRule type="expression" dxfId="163" priority="217">
      <formula>RIGHT(Q719,1)=" "</formula>
    </cfRule>
  </conditionalFormatting>
  <conditionalFormatting sqref="O719:O721">
    <cfRule type="expression" dxfId="162" priority="214">
      <formula>RIGHT(O719,2)="  "</formula>
    </cfRule>
    <cfRule type="expression" dxfId="161" priority="215">
      <formula>RIGHT(O719,1)=" "</formula>
    </cfRule>
  </conditionalFormatting>
  <conditionalFormatting sqref="O717:O718 O722:O736">
    <cfRule type="expression" dxfId="160" priority="224">
      <formula>RIGHT(O717,2)="  "</formula>
    </cfRule>
    <cfRule type="expression" dxfId="159" priority="225">
      <formula>RIGHT(O717,1)=" "</formula>
    </cfRule>
  </conditionalFormatting>
  <conditionalFormatting sqref="Q1249">
    <cfRule type="expression" dxfId="158" priority="206">
      <formula>RIGHT(Q1249,2)="  "</formula>
    </cfRule>
    <cfRule type="expression" dxfId="157" priority="207">
      <formula>RIGHT(Q1249,1)=" "</formula>
    </cfRule>
  </conditionalFormatting>
  <conditionalFormatting sqref="Q717">
    <cfRule type="expression" dxfId="156" priority="220">
      <formula>RIGHT(Q717,2)="  "</formula>
    </cfRule>
    <cfRule type="expression" dxfId="155" priority="221">
      <formula>RIGHT(Q717,1)=" "</formula>
    </cfRule>
  </conditionalFormatting>
  <conditionalFormatting sqref="Q1247">
    <cfRule type="expression" dxfId="154" priority="210">
      <formula>RIGHT(Q1247,2)="  "</formula>
    </cfRule>
    <cfRule type="expression" dxfId="153" priority="211">
      <formula>RIGHT(Q1247,1)=" "</formula>
    </cfRule>
  </conditionalFormatting>
  <conditionalFormatting sqref="Q1248">
    <cfRule type="expression" dxfId="152" priority="208">
      <formula>RIGHT(Q1248,2)="  "</formula>
    </cfRule>
    <cfRule type="expression" dxfId="151" priority="209">
      <formula>RIGHT(Q1248,1)=" "</formula>
    </cfRule>
  </conditionalFormatting>
  <conditionalFormatting sqref="Q1590">
    <cfRule type="expression" dxfId="150" priority="174">
      <formula>RIGHT(Q1590,2)="  "</formula>
    </cfRule>
    <cfRule type="expression" dxfId="149" priority="175">
      <formula>RIGHT(Q1590,1)=" "</formula>
    </cfRule>
  </conditionalFormatting>
  <conditionalFormatting sqref="O1247:O1266">
    <cfRule type="expression" dxfId="148" priority="212">
      <formula>RIGHT(O1247,2)="  "</formula>
    </cfRule>
    <cfRule type="expression" dxfId="147" priority="213">
      <formula>RIGHT(O1247,1)=" "</formula>
    </cfRule>
  </conditionalFormatting>
  <conditionalFormatting sqref="O1586">
    <cfRule type="expression" dxfId="146" priority="178">
      <formula>RIGHT(O1586,2)="  "</formula>
    </cfRule>
    <cfRule type="expression" dxfId="145" priority="179">
      <formula>RIGHT(O1586,1)=" "</formula>
    </cfRule>
  </conditionalFormatting>
  <conditionalFormatting sqref="Q2022:Q2028 Q2030:Q2041">
    <cfRule type="expression" dxfId="144" priority="170">
      <formula>RIGHT(Q2022,2)="  "</formula>
    </cfRule>
    <cfRule type="expression" dxfId="143" priority="171">
      <formula>RIGHT(Q2022,1)=" "</formula>
    </cfRule>
  </conditionalFormatting>
  <conditionalFormatting sqref="O1585 O1591:O1604 O1587">
    <cfRule type="expression" dxfId="142" priority="204">
      <formula>RIGHT(O1585,2)="  "</formula>
    </cfRule>
    <cfRule type="expression" dxfId="141" priority="205">
      <formula>RIGHT(O1585,1)=" "</formula>
    </cfRule>
  </conditionalFormatting>
  <conditionalFormatting sqref="Q1585">
    <cfRule type="expression" dxfId="140" priority="202">
      <formula>RIGHT(Q1585,2)="  "</formula>
    </cfRule>
    <cfRule type="expression" dxfId="139" priority="203">
      <formula>RIGHT(Q1585,1)=" "</formula>
    </cfRule>
  </conditionalFormatting>
  <conditionalFormatting sqref="Q1586">
    <cfRule type="expression" dxfId="138" priority="200">
      <formula>RIGHT(Q1586,2)="  "</formula>
    </cfRule>
    <cfRule type="expression" dxfId="137" priority="201">
      <formula>RIGHT(Q1586,1)=" "</formula>
    </cfRule>
  </conditionalFormatting>
  <conditionalFormatting sqref="Q1587">
    <cfRule type="expression" dxfId="136" priority="198">
      <formula>RIGHT(Q1587,2)="  "</formula>
    </cfRule>
    <cfRule type="expression" dxfId="135" priority="199">
      <formula>RIGHT(Q1587,1)=" "</formula>
    </cfRule>
  </conditionalFormatting>
  <conditionalFormatting sqref="O1588:O1590">
    <cfRule type="expression" dxfId="134" priority="196">
      <formula>RIGHT(O1588,2)="  "</formula>
    </cfRule>
    <cfRule type="expression" dxfId="133" priority="197">
      <formula>RIGHT(O1588,1)=" "</formula>
    </cfRule>
  </conditionalFormatting>
  <conditionalFormatting sqref="O1562">
    <cfRule type="expression" dxfId="132" priority="194">
      <formula>RIGHT(O1562,2)="  "</formula>
    </cfRule>
    <cfRule type="expression" dxfId="131" priority="195">
      <formula>RIGHT(O1562,1)=" "</formula>
    </cfRule>
  </conditionalFormatting>
  <conditionalFormatting sqref="O1570">
    <cfRule type="expression" dxfId="130" priority="192">
      <formula>RIGHT(O1570,2)="  "</formula>
    </cfRule>
    <cfRule type="expression" dxfId="129" priority="193">
      <formula>RIGHT(O1570,1)=" "</formula>
    </cfRule>
  </conditionalFormatting>
  <conditionalFormatting sqref="O1569">
    <cfRule type="expression" dxfId="128" priority="190">
      <formula>RIGHT(O1569,2)="  "</formula>
    </cfRule>
    <cfRule type="expression" dxfId="127" priority="191">
      <formula>RIGHT(O1569,1)=" "</formula>
    </cfRule>
  </conditionalFormatting>
  <conditionalFormatting sqref="Q1561">
    <cfRule type="expression" dxfId="126" priority="188">
      <formula>RIGHT(Q1561,2)="  "</formula>
    </cfRule>
    <cfRule type="expression" dxfId="125" priority="189">
      <formula>RIGHT(Q1561,1)=" "</formula>
    </cfRule>
  </conditionalFormatting>
  <conditionalFormatting sqref="Q1562">
    <cfRule type="expression" dxfId="124" priority="186">
      <formula>RIGHT(Q1562,2)="  "</formula>
    </cfRule>
    <cfRule type="expression" dxfId="123" priority="187">
      <formula>RIGHT(Q1562,1)=" "</formula>
    </cfRule>
  </conditionalFormatting>
  <conditionalFormatting sqref="Q1563">
    <cfRule type="expression" dxfId="122" priority="184">
      <formula>RIGHT(Q1563,2)="  "</formula>
    </cfRule>
    <cfRule type="expression" dxfId="121" priority="185">
      <formula>RIGHT(Q1563,1)=" "</formula>
    </cfRule>
  </conditionalFormatting>
  <conditionalFormatting sqref="O1565:O1567">
    <cfRule type="expression" dxfId="120" priority="182">
      <formula>RIGHT(O1565,2)="  "</formula>
    </cfRule>
    <cfRule type="expression" dxfId="119" priority="183">
      <formula>RIGHT(O1565,1)=" "</formula>
    </cfRule>
  </conditionalFormatting>
  <conditionalFormatting sqref="O2022:O2023 O2025:O2038">
    <cfRule type="expression" dxfId="118" priority="172">
      <formula>RIGHT(O2022,2)="  "</formula>
    </cfRule>
    <cfRule type="expression" dxfId="117" priority="173">
      <formula>RIGHT(O2022,1)=" "</formula>
    </cfRule>
  </conditionalFormatting>
  <conditionalFormatting sqref="Q2029">
    <cfRule type="expression" dxfId="116" priority="166">
      <formula>RIGHT(Q2029,2)="  "</formula>
    </cfRule>
    <cfRule type="expression" dxfId="115" priority="167">
      <formula>RIGHT(Q2029,1)=" "</formula>
    </cfRule>
  </conditionalFormatting>
  <conditionalFormatting sqref="O2016:O2017 O2000">
    <cfRule type="expression" dxfId="114" priority="164">
      <formula>RIGHT(O2000,2)="  "</formula>
    </cfRule>
    <cfRule type="expression" dxfId="113" priority="165">
      <formula>RIGHT(O2000,1)=" "</formula>
    </cfRule>
  </conditionalFormatting>
  <conditionalFormatting sqref="Q1998:Q2004 Q2006:Q2017">
    <cfRule type="expression" dxfId="112" priority="160">
      <formula>RIGHT(Q1998,2)="  "</formula>
    </cfRule>
    <cfRule type="expression" dxfId="111" priority="161">
      <formula>RIGHT(Q1998,1)=" "</formula>
    </cfRule>
  </conditionalFormatting>
  <conditionalFormatting sqref="O1998:O1999 O2001:O2014">
    <cfRule type="expression" dxfId="110" priority="162">
      <formula>RIGHT(O1998,2)="  "</formula>
    </cfRule>
    <cfRule type="expression" dxfId="109" priority="163">
      <formula>RIGHT(O1998,1)=" "</formula>
    </cfRule>
  </conditionalFormatting>
  <conditionalFormatting sqref="Q2005">
    <cfRule type="expression" dxfId="108" priority="158">
      <formula>RIGHT(Q2005,2)="  "</formula>
    </cfRule>
    <cfRule type="expression" dxfId="107" priority="159">
      <formula>RIGHT(Q2005,1)=" "</formula>
    </cfRule>
  </conditionalFormatting>
  <conditionalFormatting sqref="O237:O256">
    <cfRule type="expression" dxfId="106" priority="156">
      <formula>RIGHT(O237,2)="  "</formula>
    </cfRule>
    <cfRule type="expression" dxfId="105" priority="157">
      <formula>RIGHT(O237,1)=" "</formula>
    </cfRule>
  </conditionalFormatting>
  <conditionalFormatting sqref="Q237:Q256">
    <cfRule type="expression" dxfId="104" priority="154">
      <formula>RIGHT(Q237,2)="  "</formula>
    </cfRule>
    <cfRule type="expression" dxfId="103" priority="155">
      <formula>RIGHT(Q237,1)=" "</formula>
    </cfRule>
  </conditionalFormatting>
  <conditionalFormatting sqref="O1658:O1677">
    <cfRule type="expression" dxfId="102" priority="152">
      <formula>RIGHT(O1658,2)="  "</formula>
    </cfRule>
    <cfRule type="expression" dxfId="101" priority="153">
      <formula>RIGHT(O1658,1)=" "</formula>
    </cfRule>
  </conditionalFormatting>
  <conditionalFormatting sqref="O1295:O1314">
    <cfRule type="expression" dxfId="100" priority="150">
      <formula>RIGHT(O1295,2)="  "</formula>
    </cfRule>
    <cfRule type="expression" dxfId="99" priority="151">
      <formula>RIGHT(O1295,1)=" "</formula>
    </cfRule>
  </conditionalFormatting>
  <conditionalFormatting sqref="O1487:O1506">
    <cfRule type="expression" dxfId="98" priority="146">
      <formula>RIGHT(O1487,2)="  "</formula>
    </cfRule>
    <cfRule type="expression" dxfId="97" priority="147">
      <formula>RIGHT(O1487,1)=" "</formula>
    </cfRule>
  </conditionalFormatting>
  <conditionalFormatting sqref="O1463:O1482">
    <cfRule type="expression" dxfId="96" priority="144">
      <formula>RIGHT(O1463,2)="  "</formula>
    </cfRule>
    <cfRule type="expression" dxfId="95" priority="145">
      <formula>RIGHT(O1463,1)=" "</formula>
    </cfRule>
  </conditionalFormatting>
  <conditionalFormatting sqref="O597:O616">
    <cfRule type="expression" dxfId="94" priority="142">
      <formula>RIGHT(O597,2)="  "</formula>
    </cfRule>
    <cfRule type="expression" dxfId="93" priority="143">
      <formula>RIGHT(O597,1)=" "</formula>
    </cfRule>
  </conditionalFormatting>
  <conditionalFormatting sqref="Q597:Q616">
    <cfRule type="expression" dxfId="92" priority="140">
      <formula>RIGHT(Q597,2)="  "</formula>
    </cfRule>
    <cfRule type="expression" dxfId="91" priority="141">
      <formula>RIGHT(Q597,1)=" "</formula>
    </cfRule>
  </conditionalFormatting>
  <conditionalFormatting sqref="O501:O520">
    <cfRule type="expression" dxfId="90" priority="138">
      <formula>RIGHT(O501,2)="  "</formula>
    </cfRule>
    <cfRule type="expression" dxfId="89" priority="139">
      <formula>RIGHT(O501,1)=" "</formula>
    </cfRule>
  </conditionalFormatting>
  <conditionalFormatting sqref="Q501:Q520">
    <cfRule type="expression" dxfId="88" priority="136">
      <formula>RIGHT(Q501,2)="  "</formula>
    </cfRule>
    <cfRule type="expression" dxfId="87" priority="137">
      <formula>RIGHT(Q501,1)=" "</formula>
    </cfRule>
  </conditionalFormatting>
  <conditionalFormatting sqref="O741:O760">
    <cfRule type="expression" dxfId="86" priority="134">
      <formula>RIGHT(O741,2)="  "</formula>
    </cfRule>
    <cfRule type="expression" dxfId="85" priority="135">
      <formula>RIGHT(O741,1)=" "</formula>
    </cfRule>
  </conditionalFormatting>
  <conditionalFormatting sqref="Q741:Q760">
    <cfRule type="expression" dxfId="84" priority="132">
      <formula>RIGHT(Q741,2)="  "</formula>
    </cfRule>
    <cfRule type="expression" dxfId="83" priority="133">
      <formula>RIGHT(Q741,1)=" "</formula>
    </cfRule>
  </conditionalFormatting>
  <conditionalFormatting sqref="O669:O688">
    <cfRule type="expression" dxfId="82" priority="129">
      <formula>RIGHT(O669,2)="  "</formula>
    </cfRule>
    <cfRule type="expression" dxfId="81" priority="130">
      <formula>RIGHT(O669,1)=" "</formula>
    </cfRule>
  </conditionalFormatting>
  <conditionalFormatting sqref="Q669:Q688">
    <cfRule type="expression" dxfId="80" priority="127">
      <formula>RIGHT(Q669,2)="  "</formula>
    </cfRule>
    <cfRule type="expression" dxfId="79" priority="128">
      <formula>RIGHT(Q669,1)=" "</formula>
    </cfRule>
  </conditionalFormatting>
  <conditionalFormatting sqref="O333:O352">
    <cfRule type="expression" dxfId="78" priority="124">
      <formula>RIGHT(O333,2)="  "</formula>
    </cfRule>
    <cfRule type="expression" dxfId="77" priority="125">
      <formula>RIGHT(O333,1)=" "</formula>
    </cfRule>
  </conditionalFormatting>
  <conditionalFormatting sqref="Q333:Q352">
    <cfRule type="expression" dxfId="76" priority="122">
      <formula>RIGHT(Q333,2)="  "</formula>
    </cfRule>
    <cfRule type="expression" dxfId="75" priority="123">
      <formula>RIGHT(Q333,1)=" "</formula>
    </cfRule>
  </conditionalFormatting>
  <conditionalFormatting sqref="O357:O376">
    <cfRule type="expression" dxfId="74" priority="119">
      <formula>RIGHT(O357,2)="  "</formula>
    </cfRule>
    <cfRule type="expression" dxfId="73" priority="120">
      <formula>RIGHT(O357,1)=" "</formula>
    </cfRule>
  </conditionalFormatting>
  <conditionalFormatting sqref="Q357:Q376">
    <cfRule type="expression" dxfId="72" priority="117">
      <formula>RIGHT(Q357,2)="  "</formula>
    </cfRule>
    <cfRule type="expression" dxfId="71" priority="118">
      <formula>RIGHT(Q357,1)=" "</formula>
    </cfRule>
  </conditionalFormatting>
  <conditionalFormatting sqref="O405:O424">
    <cfRule type="expression" dxfId="70" priority="114">
      <formula>RIGHT(O405,2)="  "</formula>
    </cfRule>
    <cfRule type="expression" dxfId="69" priority="115">
      <formula>RIGHT(O405,1)=" "</formula>
    </cfRule>
  </conditionalFormatting>
  <conditionalFormatting sqref="Q405:Q424">
    <cfRule type="expression" dxfId="68" priority="112">
      <formula>RIGHT(Q405,2)="  "</formula>
    </cfRule>
    <cfRule type="expression" dxfId="67" priority="113">
      <formula>RIGHT(Q405,1)=" "</formula>
    </cfRule>
  </conditionalFormatting>
  <conditionalFormatting sqref="O2070:O2089">
    <cfRule type="expression" dxfId="66" priority="109">
      <formula>RIGHT(O2070,2)="  "</formula>
    </cfRule>
    <cfRule type="expression" dxfId="65"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64" priority="107">
      <formula>IF(ROW() = ROW(), TRUE, FALSE)</formula>
    </cfRule>
  </conditionalFormatting>
  <conditionalFormatting sqref="O813:O832">
    <cfRule type="expression" dxfId="63" priority="105">
      <formula>RIGHT(O813,2)="  "</formula>
    </cfRule>
    <cfRule type="expression" dxfId="62" priority="106">
      <formula>RIGHT(O813,1)=" "</formula>
    </cfRule>
  </conditionalFormatting>
  <conditionalFormatting sqref="Q813:Q832">
    <cfRule type="expression" dxfId="61" priority="103">
      <formula>RIGHT(Q813,2)="  "</formula>
    </cfRule>
    <cfRule type="expression" dxfId="60" priority="104">
      <formula>RIGHT(Q813,1)=" "</formula>
    </cfRule>
  </conditionalFormatting>
  <conditionalFormatting sqref="D499:D570 D595:D642 D2068:D1048576 D667:D1898 D1923:D2043 D1:D8 D13:D474 D10:D11">
    <cfRule type="cellIs" dxfId="59" priority="100" operator="equal">
      <formula>"EITHER"</formula>
    </cfRule>
    <cfRule type="cellIs" dxfId="58" priority="101" operator="equal">
      <formula>"MSSB"</formula>
    </cfRule>
    <cfRule type="cellIs" dxfId="57" priority="102" operator="equal">
      <formula>"LOCAL"</formula>
    </cfRule>
  </conditionalFormatting>
  <conditionalFormatting sqref="D8 D10:D11">
    <cfRule type="cellIs" dxfId="56" priority="74" operator="notEqual">
      <formula>0</formula>
    </cfRule>
  </conditionalFormatting>
  <conditionalFormatting sqref="D475:D498">
    <cfRule type="cellIs" dxfId="55" priority="66" operator="equal">
      <formula>"EITHER"</formula>
    </cfRule>
    <cfRule type="cellIs" dxfId="54" priority="67" operator="equal">
      <formula>"MSSB"</formula>
    </cfRule>
    <cfRule type="cellIs" dxfId="53" priority="68" operator="equal">
      <formula>"LOCAL"</formula>
    </cfRule>
  </conditionalFormatting>
  <conditionalFormatting sqref="D571:D594">
    <cfRule type="cellIs" dxfId="52" priority="55" operator="equal">
      <formula>"EITHER"</formula>
    </cfRule>
    <cfRule type="cellIs" dxfId="51" priority="56" operator="equal">
      <formula>"MSSB"</formula>
    </cfRule>
    <cfRule type="cellIs" dxfId="50" priority="57" operator="equal">
      <formula>"LOCAL"</formula>
    </cfRule>
  </conditionalFormatting>
  <conditionalFormatting sqref="D2044:D2067">
    <cfRule type="cellIs" dxfId="49" priority="48" operator="equal">
      <formula>"EITHER"</formula>
    </cfRule>
    <cfRule type="cellIs" dxfId="48" priority="49" operator="equal">
      <formula>"MSSB"</formula>
    </cfRule>
    <cfRule type="cellIs" dxfId="47" priority="50" operator="equal">
      <formula>"LOCAL"</formula>
    </cfRule>
  </conditionalFormatting>
  <conditionalFormatting sqref="D643:D666">
    <cfRule type="cellIs" dxfId="46" priority="39" operator="equal">
      <formula>"EITHER"</formula>
    </cfRule>
    <cfRule type="cellIs" dxfId="45" priority="40" operator="equal">
      <formula>"MSSB"</formula>
    </cfRule>
    <cfRule type="cellIs" dxfId="44" priority="41" operator="equal">
      <formula>"LOCAL"</formula>
    </cfRule>
  </conditionalFormatting>
  <conditionalFormatting sqref="O1901:O1920">
    <cfRule type="expression" dxfId="43" priority="36">
      <formula>RIGHT(O1901,2)="  "</formula>
    </cfRule>
    <cfRule type="expression" dxfId="42" priority="37">
      <formula>RIGHT(O1901,1)=" "</formula>
    </cfRule>
  </conditionalFormatting>
  <conditionalFormatting sqref="A1899:H1922 J1899:AO1922 AU1899:XFD1922">
    <cfRule type="expression" dxfId="41" priority="35">
      <formula>IF(ROW() = ROW(), TRUE, FALSE)</formula>
    </cfRule>
  </conditionalFormatting>
  <conditionalFormatting sqref="D1899:D1922">
    <cfRule type="cellIs" dxfId="40" priority="32" operator="equal">
      <formula>"EITHER"</formula>
    </cfRule>
    <cfRule type="cellIs" dxfId="39" priority="33" operator="equal">
      <formula>"MSSB"</formula>
    </cfRule>
    <cfRule type="cellIs" dxfId="38" priority="34" operator="equal">
      <formula>"LOCAL"</formula>
    </cfRule>
  </conditionalFormatting>
  <conditionalFormatting sqref="AP19:AU19 AU20:AU24 AP20:AT2117">
    <cfRule type="expression" dxfId="37" priority="29">
      <formula>IF(ROW() = ROW(), TRUE, FALSE)</formula>
    </cfRule>
  </conditionalFormatting>
  <conditionalFormatting sqref="AP16:AV16 AP15:AS15 AU15:AV15">
    <cfRule type="expression" dxfId="36" priority="28">
      <formula>IF(ROW() = ROW(), TRUE, FALSE)</formula>
    </cfRule>
  </conditionalFormatting>
  <conditionalFormatting sqref="D9">
    <cfRule type="expression" dxfId="35" priority="17">
      <formula>IF(ROW() = ROW(), TRUE, FALSE)</formula>
    </cfRule>
  </conditionalFormatting>
  <conditionalFormatting sqref="D9">
    <cfRule type="cellIs" dxfId="34" priority="14" operator="equal">
      <formula>"EITHER"</formula>
    </cfRule>
    <cfRule type="cellIs" dxfId="33" priority="15" operator="equal">
      <formula>"MSSB"</formula>
    </cfRule>
    <cfRule type="cellIs" dxfId="32" priority="16" operator="equal">
      <formula>"LOCAL"</formula>
    </cfRule>
  </conditionalFormatting>
  <conditionalFormatting sqref="D9">
    <cfRule type="cellIs" dxfId="31" priority="13" operator="notEqual">
      <formula>0</formula>
    </cfRule>
  </conditionalFormatting>
  <conditionalFormatting sqref="AT15">
    <cfRule type="expression" dxfId="30" priority="11">
      <formula>IF(ROW() = ROW(), TRUE, FALSE)</formula>
    </cfRule>
  </conditionalFormatting>
  <conditionalFormatting sqref="I11">
    <cfRule type="expression" dxfId="29" priority="10">
      <formula>IF(ROW() = ROW(), TRUE, FALSE)</formula>
    </cfRule>
  </conditionalFormatting>
  <conditionalFormatting sqref="I11">
    <cfRule type="cellIs" dxfId="28" priority="7" operator="equal">
      <formula>"EITHER"</formula>
    </cfRule>
    <cfRule type="cellIs" dxfId="27" priority="8" operator="equal">
      <formula>"MSSB"</formula>
    </cfRule>
    <cfRule type="cellIs" dxfId="26" priority="9" operator="equal">
      <formula>"LOCAL"</formula>
    </cfRule>
  </conditionalFormatting>
  <conditionalFormatting sqref="I499:I570 I595:I642 I1:I7 I667:I1898 I1923:I2043 I11:I474 I2068:I1048576">
    <cfRule type="cellIs" dxfId="25" priority="6" operator="notEqual">
      <formula>0</formula>
    </cfRule>
  </conditionalFormatting>
  <conditionalFormatting sqref="I475:I498">
    <cfRule type="cellIs" dxfId="24" priority="5" operator="notEqual">
      <formula>0</formula>
    </cfRule>
  </conditionalFormatting>
  <conditionalFormatting sqref="I571:I594">
    <cfRule type="cellIs" dxfId="23" priority="4" operator="notEqual">
      <formula>0</formula>
    </cfRule>
  </conditionalFormatting>
  <conditionalFormatting sqref="I2044:I2067">
    <cfRule type="cellIs" dxfId="22" priority="3" operator="notEqual">
      <formula>0</formula>
    </cfRule>
  </conditionalFormatting>
  <conditionalFormatting sqref="I643:I666">
    <cfRule type="cellIs" dxfId="21" priority="2" operator="notEqual">
      <formula>0</formula>
    </cfRule>
  </conditionalFormatting>
  <conditionalFormatting sqref="I1899:I1922">
    <cfRule type="cellIs" dxfId="20"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9" priority="7">
      <formula>RIGHT(D8,2)="  "</formula>
    </cfRule>
    <cfRule type="expression" dxfId="18" priority="8">
      <formula>RIGHT(D8,1)=" "</formula>
    </cfRule>
  </conditionalFormatting>
  <conditionalFormatting sqref="D9">
    <cfRule type="expression" dxfId="17" priority="5">
      <formula>RIGHT(D9,2)="  "</formula>
    </cfRule>
    <cfRule type="expression" dxfId="16" priority="6">
      <formula>RIGHT(D9,1)=" "</formula>
    </cfRule>
  </conditionalFormatting>
  <conditionalFormatting sqref="D10">
    <cfRule type="expression" dxfId="15" priority="3">
      <formula>RIGHT(D10,2)="  "</formula>
    </cfRule>
    <cfRule type="expression" dxfId="14" priority="4">
      <formula>RIGHT(D10,1)=" "</formula>
    </cfRule>
  </conditionalFormatting>
  <conditionalFormatting sqref="I25:I27">
    <cfRule type="expression" dxfId="13" priority="1">
      <formula>RIGHT(I25,2)="  "</formula>
    </cfRule>
    <cfRule type="expression" dxfId="12"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22"/>
  <sheetViews>
    <sheetView workbookViewId="0">
      <pane ySplit="1" topLeftCell="A2" activePane="bottomLeft" state="frozen"/>
      <selection pane="bottomLeft" activeCell="B5" sqref="A4:B5"/>
    </sheetView>
  </sheetViews>
  <sheetFormatPr defaultRowHeight="14.6" x14ac:dyDescent="0.4"/>
  <cols>
    <col min="1" max="2" width="19.4609375" customWidth="1"/>
    <col min="3" max="3" width="8.921875" style="302" customWidth="1"/>
    <col min="4" max="4" width="14.69140625" customWidth="1"/>
    <col min="5" max="5" width="11.53515625" customWidth="1"/>
    <col min="6" max="6" width="55.69140625" customWidth="1"/>
    <col min="7" max="7" width="19.4609375" customWidth="1"/>
  </cols>
  <sheetData>
    <row r="1" spans="1:7" s="33" customFormat="1" x14ac:dyDescent="0.4">
      <c r="A1" s="33" t="s">
        <v>833</v>
      </c>
      <c r="B1" s="33" t="s">
        <v>834</v>
      </c>
      <c r="C1" s="302" t="s">
        <v>835</v>
      </c>
      <c r="D1" s="33" t="s">
        <v>760</v>
      </c>
      <c r="E1" s="33" t="s">
        <v>836</v>
      </c>
      <c r="F1" s="33" t="s">
        <v>837</v>
      </c>
      <c r="G1" s="33" t="s">
        <v>753</v>
      </c>
    </row>
    <row r="2" spans="1:7" x14ac:dyDescent="0.4">
      <c r="A2" t="s">
        <v>844</v>
      </c>
      <c r="B2" t="s">
        <v>755</v>
      </c>
      <c r="C2" s="302">
        <v>19.8</v>
      </c>
      <c r="D2" t="s">
        <v>842</v>
      </c>
      <c r="G2" t="s">
        <v>758</v>
      </c>
    </row>
    <row r="3" spans="1:7" x14ac:dyDescent="0.4">
      <c r="A3" t="s">
        <v>268</v>
      </c>
      <c r="C3" s="302">
        <v>0.85</v>
      </c>
      <c r="D3" t="s">
        <v>784</v>
      </c>
    </row>
    <row r="4" spans="1:7" x14ac:dyDescent="0.4">
      <c r="A4" t="s">
        <v>305</v>
      </c>
      <c r="B4" t="s">
        <v>776</v>
      </c>
      <c r="C4" s="302">
        <v>57.95</v>
      </c>
      <c r="D4" t="s">
        <v>842</v>
      </c>
      <c r="G4" t="s">
        <v>771</v>
      </c>
    </row>
    <row r="5" spans="1:7" x14ac:dyDescent="0.4">
      <c r="A5" s="114" t="s">
        <v>253</v>
      </c>
      <c r="B5" t="s">
        <v>767</v>
      </c>
      <c r="C5" s="302">
        <v>8.4499999999999993</v>
      </c>
      <c r="D5" t="s">
        <v>842</v>
      </c>
      <c r="G5" t="s">
        <v>773</v>
      </c>
    </row>
    <row r="6" spans="1:7" x14ac:dyDescent="0.4">
      <c r="A6" t="s">
        <v>850</v>
      </c>
      <c r="C6" s="302">
        <v>0</v>
      </c>
      <c r="E6">
        <v>1</v>
      </c>
    </row>
    <row r="7" spans="1:7" x14ac:dyDescent="0.4">
      <c r="A7" t="s">
        <v>281</v>
      </c>
      <c r="B7" s="315" t="s">
        <v>789</v>
      </c>
      <c r="C7" s="302">
        <f>37.8 +
53.25</f>
        <v>91.05</v>
      </c>
    </row>
    <row r="8" spans="1:7" x14ac:dyDescent="0.4">
      <c r="A8" s="117" t="s">
        <v>328</v>
      </c>
      <c r="B8" t="s">
        <v>779</v>
      </c>
      <c r="C8" s="302">
        <v>24.2</v>
      </c>
      <c r="D8" t="s">
        <v>842</v>
      </c>
      <c r="G8" t="s">
        <v>778</v>
      </c>
    </row>
    <row r="9" spans="1:7" x14ac:dyDescent="0.4">
      <c r="A9" s="320" t="s">
        <v>591</v>
      </c>
      <c r="B9" s="114"/>
      <c r="C9" s="302">
        <v>80</v>
      </c>
    </row>
    <row r="10" spans="1:7" x14ac:dyDescent="0.4">
      <c r="A10" t="s">
        <v>672</v>
      </c>
      <c r="C10" s="302">
        <v>60</v>
      </c>
    </row>
    <row r="11" spans="1:7" x14ac:dyDescent="0.4">
      <c r="A11" t="s">
        <v>848</v>
      </c>
      <c r="B11" t="s">
        <v>765</v>
      </c>
      <c r="C11" s="302">
        <v>16</v>
      </c>
      <c r="D11" s="114" t="s">
        <v>842</v>
      </c>
      <c r="G11" t="s">
        <v>764</v>
      </c>
    </row>
    <row r="12" spans="1:7" x14ac:dyDescent="0.4">
      <c r="A12" t="s">
        <v>420</v>
      </c>
      <c r="C12" s="302">
        <v>0.28000000000000003</v>
      </c>
      <c r="D12" s="114"/>
    </row>
    <row r="13" spans="1:7" x14ac:dyDescent="0.4">
      <c r="A13" t="s">
        <v>849</v>
      </c>
      <c r="B13" t="s">
        <v>698</v>
      </c>
      <c r="C13" s="302">
        <v>360</v>
      </c>
    </row>
    <row r="14" spans="1:7" x14ac:dyDescent="0.4">
      <c r="A14" t="s">
        <v>826</v>
      </c>
      <c r="B14" t="s">
        <v>774</v>
      </c>
      <c r="C14" s="302">
        <v>307.2</v>
      </c>
    </row>
    <row r="15" spans="1:7" x14ac:dyDescent="0.4">
      <c r="A15" t="s">
        <v>859</v>
      </c>
      <c r="C15" s="302">
        <v>60</v>
      </c>
      <c r="F15" s="282"/>
    </row>
    <row r="16" spans="1:7" x14ac:dyDescent="0.4">
      <c r="A16" s="135" t="s">
        <v>860</v>
      </c>
      <c r="B16" t="s">
        <v>861</v>
      </c>
      <c r="C16" s="302">
        <v>23.4</v>
      </c>
    </row>
    <row r="17" spans="1:7" x14ac:dyDescent="0.4">
      <c r="A17" s="324" t="s">
        <v>700</v>
      </c>
      <c r="B17" s="114" t="s">
        <v>779</v>
      </c>
      <c r="C17" s="302">
        <v>24.2</v>
      </c>
      <c r="D17" s="114" t="s">
        <v>842</v>
      </c>
    </row>
    <row r="18" spans="1:7" x14ac:dyDescent="0.4">
      <c r="A18" s="324" t="s">
        <v>830</v>
      </c>
      <c r="C18" s="302">
        <v>60</v>
      </c>
    </row>
    <row r="19" spans="1:7" x14ac:dyDescent="0.4">
      <c r="A19" s="324" t="s">
        <v>269</v>
      </c>
      <c r="C19" s="302">
        <v>1.056</v>
      </c>
      <c r="F19" s="282"/>
    </row>
    <row r="20" spans="1:7" x14ac:dyDescent="0.4">
      <c r="G20" s="282"/>
    </row>
    <row r="22" spans="1:7" x14ac:dyDescent="0.4">
      <c r="F22" s="282"/>
    </row>
  </sheetData>
  <sortState ref="A2:G13">
    <sortCondition ref="A2"/>
  </sortState>
  <conditionalFormatting sqref="A8">
    <cfRule type="expression" dxfId="11" priority="1">
      <formula>IF(ROW() = ROW(), TRUE, 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A2" sqref="A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560F-9FF0-4A2C-B635-4D39FB2E358F}">
  <dimension ref="A1:AA23"/>
  <sheetViews>
    <sheetView workbookViewId="0">
      <selection activeCell="L16" sqref="L16:L23"/>
    </sheetView>
  </sheetViews>
  <sheetFormatPr defaultRowHeight="14.6" x14ac:dyDescent="0.4"/>
  <cols>
    <col min="2" max="4" width="9.23046875" style="114"/>
  </cols>
  <sheetData>
    <row r="1" spans="1:27" s="114" customFormat="1" x14ac:dyDescent="0.4">
      <c r="A1" s="114" t="s">
        <v>857</v>
      </c>
    </row>
    <row r="2" spans="1:27" x14ac:dyDescent="0.4">
      <c r="A2" s="33" t="s">
        <v>679</v>
      </c>
      <c r="B2" s="33" t="s">
        <v>838</v>
      </c>
      <c r="C2" s="33" t="s">
        <v>843</v>
      </c>
      <c r="D2" s="33" t="str">
        <f>'Power_$'!C1</f>
        <v>Unit Time</v>
      </c>
      <c r="E2" s="33" t="s">
        <v>833</v>
      </c>
      <c r="F2" s="33" t="s">
        <v>809</v>
      </c>
      <c r="G2" s="33" t="str">
        <f>E2</f>
        <v>Part</v>
      </c>
      <c r="H2" s="33" t="str">
        <f>F2</f>
        <v>Qty</v>
      </c>
      <c r="I2" s="33" t="str">
        <f>G2</f>
        <v>Part</v>
      </c>
      <c r="J2" s="33" t="str">
        <f>H2</f>
        <v>Qty</v>
      </c>
      <c r="K2" s="33" t="str">
        <f t="shared" ref="K2:AA2" si="0">I2</f>
        <v>Part</v>
      </c>
      <c r="L2" s="33" t="str">
        <f t="shared" si="0"/>
        <v>Qty</v>
      </c>
      <c r="M2" s="33" t="str">
        <f t="shared" si="0"/>
        <v>Part</v>
      </c>
      <c r="N2" s="33" t="str">
        <f t="shared" si="0"/>
        <v>Qty</v>
      </c>
      <c r="O2" s="33" t="str">
        <f t="shared" si="0"/>
        <v>Part</v>
      </c>
      <c r="P2" s="33" t="str">
        <f t="shared" si="0"/>
        <v>Qty</v>
      </c>
      <c r="Q2" s="33" t="str">
        <f t="shared" si="0"/>
        <v>Part</v>
      </c>
      <c r="R2" s="33" t="str">
        <f t="shared" si="0"/>
        <v>Qty</v>
      </c>
      <c r="S2" s="33" t="str">
        <f t="shared" si="0"/>
        <v>Part</v>
      </c>
      <c r="T2" s="33" t="str">
        <f t="shared" si="0"/>
        <v>Qty</v>
      </c>
      <c r="U2" s="33" t="str">
        <f t="shared" si="0"/>
        <v>Part</v>
      </c>
      <c r="V2" s="33" t="str">
        <f t="shared" si="0"/>
        <v>Qty</v>
      </c>
      <c r="W2" s="114" t="str">
        <f t="shared" si="0"/>
        <v>Part</v>
      </c>
      <c r="X2" s="114" t="str">
        <f t="shared" si="0"/>
        <v>Qty</v>
      </c>
      <c r="Y2" s="114" t="str">
        <f t="shared" si="0"/>
        <v>Part</v>
      </c>
      <c r="Z2" s="114" t="str">
        <f t="shared" si="0"/>
        <v>Qty</v>
      </c>
      <c r="AA2" s="114" t="str">
        <f t="shared" si="0"/>
        <v>Part</v>
      </c>
    </row>
    <row r="3" spans="1:27" x14ac:dyDescent="0.4">
      <c r="A3" t="s">
        <v>681</v>
      </c>
      <c r="B3" s="114" t="s">
        <v>845</v>
      </c>
      <c r="C3" s="114">
        <f>'Power_$'!B2</f>
        <v>570.25</v>
      </c>
      <c r="D3" s="114">
        <f>'Power_$'!C2</f>
        <v>3</v>
      </c>
      <c r="E3" t="s">
        <v>253</v>
      </c>
      <c r="F3">
        <v>1</v>
      </c>
      <c r="G3" s="114" t="s">
        <v>844</v>
      </c>
      <c r="H3">
        <v>1</v>
      </c>
      <c r="I3" s="114" t="s">
        <v>268</v>
      </c>
      <c r="J3">
        <v>20</v>
      </c>
      <c r="K3" s="114" t="s">
        <v>305</v>
      </c>
      <c r="L3">
        <v>1</v>
      </c>
      <c r="M3" s="114" t="s">
        <v>281</v>
      </c>
      <c r="N3">
        <v>1</v>
      </c>
      <c r="O3" s="114" t="s">
        <v>848</v>
      </c>
      <c r="P3">
        <v>1</v>
      </c>
      <c r="Q3" s="114" t="s">
        <v>849</v>
      </c>
      <c r="R3">
        <v>1</v>
      </c>
      <c r="S3" s="114" t="s">
        <v>850</v>
      </c>
      <c r="T3">
        <v>1</v>
      </c>
      <c r="U3" s="114"/>
      <c r="W3" s="114"/>
    </row>
    <row r="4" spans="1:27" x14ac:dyDescent="0.4">
      <c r="A4" t="s">
        <v>825</v>
      </c>
      <c r="B4" s="114" t="s">
        <v>841</v>
      </c>
      <c r="C4" s="114">
        <f>'Power_$'!B3</f>
        <v>92.5</v>
      </c>
      <c r="D4" s="114">
        <f>'Power_$'!C3</f>
        <v>4.5</v>
      </c>
      <c r="E4" s="114" t="s">
        <v>253</v>
      </c>
      <c r="F4">
        <v>1</v>
      </c>
      <c r="G4" s="114" t="s">
        <v>844</v>
      </c>
      <c r="H4">
        <v>1</v>
      </c>
      <c r="I4" s="114" t="s">
        <v>268</v>
      </c>
      <c r="J4">
        <v>5</v>
      </c>
      <c r="K4" s="114" t="s">
        <v>859</v>
      </c>
      <c r="L4" s="114">
        <v>1</v>
      </c>
      <c r="M4" s="114" t="s">
        <v>850</v>
      </c>
      <c r="N4">
        <v>1</v>
      </c>
    </row>
    <row r="5" spans="1:27" x14ac:dyDescent="0.4">
      <c r="E5" s="114"/>
      <c r="G5" s="114"/>
    </row>
    <row r="6" spans="1:27" x14ac:dyDescent="0.4">
      <c r="E6" s="114"/>
      <c r="G6" s="114"/>
    </row>
    <row r="7" spans="1:27" x14ac:dyDescent="0.4">
      <c r="E7" s="114"/>
      <c r="G7" s="114"/>
    </row>
    <row r="8" spans="1:27" x14ac:dyDescent="0.4">
      <c r="E8" s="114"/>
      <c r="G8" s="114"/>
    </row>
    <row r="9" spans="1:27" x14ac:dyDescent="0.4">
      <c r="E9" s="114"/>
      <c r="G9" s="114"/>
    </row>
    <row r="10" spans="1:27" x14ac:dyDescent="0.4">
      <c r="A10" t="s">
        <v>856</v>
      </c>
      <c r="E10" s="114"/>
      <c r="G10" s="114"/>
    </row>
    <row r="11" spans="1:27" x14ac:dyDescent="0.4">
      <c r="A11" s="33" t="str">
        <f>Power!A2</f>
        <v>Power Supply</v>
      </c>
      <c r="E11" s="33" t="str">
        <f>Power!E2</f>
        <v>Part</v>
      </c>
      <c r="F11" s="33" t="str">
        <f>Power!F2</f>
        <v>Qty</v>
      </c>
      <c r="G11" s="33" t="str">
        <f>Power!G2</f>
        <v>Part</v>
      </c>
      <c r="H11" s="33" t="str">
        <f>Power!H2</f>
        <v>Qty</v>
      </c>
      <c r="I11" s="33" t="str">
        <f>Power!I2</f>
        <v>Part</v>
      </c>
      <c r="J11" s="33" t="str">
        <f>Power!J2</f>
        <v>Qty</v>
      </c>
      <c r="K11" s="33" t="str">
        <f>Power!K2</f>
        <v>Part</v>
      </c>
      <c r="L11" s="33" t="str">
        <f>Power!L2</f>
        <v>Qty</v>
      </c>
      <c r="M11" s="33" t="str">
        <f>Power!M2</f>
        <v>Part</v>
      </c>
      <c r="N11" s="33" t="str">
        <f>Power!N2</f>
        <v>Qty</v>
      </c>
      <c r="O11" s="33" t="str">
        <f>Power!O2</f>
        <v>Part</v>
      </c>
      <c r="P11" s="33" t="str">
        <f>Power!P2</f>
        <v>Qty</v>
      </c>
      <c r="Q11" s="33" t="str">
        <f>Power!Q2</f>
        <v>Part</v>
      </c>
      <c r="R11" s="33" t="str">
        <f>Power!R2</f>
        <v>Qty</v>
      </c>
      <c r="S11" s="33" t="str">
        <f>Power!S2</f>
        <v>Part</v>
      </c>
      <c r="T11" s="33" t="str">
        <f>Power!T2</f>
        <v>Qty</v>
      </c>
      <c r="U11" s="33" t="str">
        <f>Power!U2</f>
        <v>Part</v>
      </c>
      <c r="V11" s="33" t="str">
        <f>Power!V2</f>
        <v>Qty</v>
      </c>
      <c r="W11" s="33" t="str">
        <f>Power!W2</f>
        <v>Part</v>
      </c>
      <c r="X11" s="33" t="str">
        <f>Power!X2</f>
        <v>Qty</v>
      </c>
    </row>
    <row r="12" spans="1:27" x14ac:dyDescent="0.4">
      <c r="A12" s="114" t="str">
        <f>Power!A3</f>
        <v>MSSB</v>
      </c>
      <c r="E12" s="114" t="str">
        <f>Power!E3</f>
        <v>CB 1 Phase 10A</v>
      </c>
      <c r="F12" s="114">
        <f>Power!F3*Selector_PL!$B2</f>
        <v>10</v>
      </c>
      <c r="G12" s="114" t="str">
        <f>Power!G3</f>
        <v>1 Phase Isolator</v>
      </c>
      <c r="H12" s="114">
        <f>Power!H3*Selector_PL!$B2</f>
        <v>10</v>
      </c>
      <c r="I12" s="114" t="str">
        <f>Power!I3</f>
        <v>2.5mm Twin and Earth</v>
      </c>
      <c r="J12" s="114">
        <f>Power!J3*Selector_PL!$B2</f>
        <v>200</v>
      </c>
      <c r="K12" s="114" t="str">
        <f>Power!K3</f>
        <v>Auto/Off/On switch</v>
      </c>
      <c r="L12" s="114">
        <f>Power!L3*Selector_PL!$B2</f>
        <v>10</v>
      </c>
      <c r="M12" s="114" t="str">
        <f>Power!M3</f>
        <v xml:space="preserve">Contactors  + OL </v>
      </c>
      <c r="N12" s="114">
        <f>Power!N3*Selector_PL!$B2</f>
        <v>10</v>
      </c>
      <c r="O12" s="114" t="str">
        <f>Power!O3</f>
        <v>Run &amp; Fault LEDs</v>
      </c>
      <c r="P12" s="114">
        <f>Power!P3*Selector_PL!$B2</f>
        <v>10</v>
      </c>
      <c r="Q12" s="114" t="str">
        <f>Power!Q3</f>
        <v>Traffolyte Labelling</v>
      </c>
      <c r="R12" s="114">
        <f>Power!R3*Selector_PL!$B2</f>
        <v>10</v>
      </c>
      <c r="S12" s="114" t="str">
        <f>Power!S3</f>
        <v>Commissioning/Testing</v>
      </c>
      <c r="T12" s="114">
        <f>Power!T3*Selector_PL!$B2</f>
        <v>10</v>
      </c>
      <c r="U12" s="114">
        <f>Power!U3</f>
        <v>0</v>
      </c>
      <c r="V12" s="114">
        <f>Power!V3*Selector_PL!$B2</f>
        <v>0</v>
      </c>
      <c r="W12" s="114">
        <f>Power!W3</f>
        <v>0</v>
      </c>
      <c r="X12" s="114">
        <f>Power!X3*Selector_PL!$B2</f>
        <v>0</v>
      </c>
    </row>
    <row r="13" spans="1:27" x14ac:dyDescent="0.4">
      <c r="A13" s="114" t="str">
        <f>Power!A4</f>
        <v>Local</v>
      </c>
      <c r="E13" s="114" t="str">
        <f>Power!E4</f>
        <v>CB 1 Phase 10A</v>
      </c>
      <c r="F13" s="114">
        <f>Power!F4*Selector_PL!$B3</f>
        <v>1</v>
      </c>
      <c r="G13" s="114" t="str">
        <f>Power!G4</f>
        <v>1 Phase Isolator</v>
      </c>
      <c r="H13" s="114">
        <f>Power!H4*Selector_PL!$B3</f>
        <v>1</v>
      </c>
      <c r="I13" s="114" t="str">
        <f>Power!I4</f>
        <v>2.5mm Twin and Earth</v>
      </c>
      <c r="J13" s="114">
        <f>Power!J4*Selector_PL!$B3</f>
        <v>5</v>
      </c>
      <c r="K13" s="114" t="str">
        <f>Power!K4</f>
        <v>Controls Enclosure</v>
      </c>
      <c r="L13" s="114">
        <f>Power!L4*Selector_PL!$B3</f>
        <v>1</v>
      </c>
      <c r="M13" s="114" t="str">
        <f>Power!M4</f>
        <v>Commissioning/Testing</v>
      </c>
      <c r="N13" s="114">
        <f>Power!N4*Selector_PL!$B3</f>
        <v>1</v>
      </c>
      <c r="O13" s="114">
        <f>Power!O4</f>
        <v>0</v>
      </c>
      <c r="P13" s="114">
        <f>Power!P4*Selector_PL!$B3</f>
        <v>0</v>
      </c>
      <c r="Q13" s="114">
        <f>Power!Q4</f>
        <v>0</v>
      </c>
      <c r="R13" s="114">
        <f>Power!R4*Selector_PL!$B3</f>
        <v>0</v>
      </c>
      <c r="S13" s="114">
        <f>Power!S4</f>
        <v>0</v>
      </c>
      <c r="T13" s="114">
        <f>Power!T4*Selector_PL!$B3</f>
        <v>0</v>
      </c>
      <c r="U13" s="114">
        <f>Power!U4</f>
        <v>0</v>
      </c>
      <c r="V13" s="114">
        <f>Power!V4*Selector_PL!$B3</f>
        <v>0</v>
      </c>
      <c r="W13" s="114">
        <f>Power!W4</f>
        <v>0</v>
      </c>
      <c r="X13" s="114">
        <f>Power!X4*Selector_PL!$B3</f>
        <v>0</v>
      </c>
    </row>
    <row r="14" spans="1:27" x14ac:dyDescent="0.4">
      <c r="A14" s="114"/>
      <c r="E14" s="114"/>
      <c r="F14" s="114"/>
      <c r="G14" s="114"/>
      <c r="H14" s="114"/>
      <c r="I14" s="114"/>
      <c r="J14" s="114"/>
      <c r="K14" s="114"/>
      <c r="L14" s="114"/>
      <c r="M14" s="114"/>
      <c r="N14" s="114"/>
      <c r="O14" s="114"/>
      <c r="P14" s="114"/>
      <c r="Q14" s="114"/>
      <c r="R14" s="114"/>
      <c r="S14" s="114"/>
      <c r="T14" s="114"/>
      <c r="U14" s="114"/>
    </row>
    <row r="15" spans="1:27" x14ac:dyDescent="0.4">
      <c r="A15" s="114"/>
      <c r="E15" s="114"/>
      <c r="F15" s="114"/>
      <c r="G15" s="114"/>
      <c r="H15" s="114"/>
      <c r="I15" s="114"/>
      <c r="J15" s="114"/>
      <c r="K15" s="114"/>
      <c r="L15" s="114"/>
      <c r="M15" s="114"/>
      <c r="N15" s="114"/>
      <c r="O15" s="114"/>
      <c r="P15" s="114"/>
      <c r="Q15" s="114"/>
      <c r="R15" s="114"/>
      <c r="S15" s="114"/>
      <c r="T15" s="114"/>
      <c r="U15" s="114"/>
    </row>
    <row r="16" spans="1:27" x14ac:dyDescent="0.4">
      <c r="L16" s="114" t="s">
        <v>253</v>
      </c>
    </row>
    <row r="17" spans="12:12" x14ac:dyDescent="0.4">
      <c r="L17" s="114" t="s">
        <v>844</v>
      </c>
    </row>
    <row r="18" spans="12:12" x14ac:dyDescent="0.4">
      <c r="L18" s="114" t="s">
        <v>268</v>
      </c>
    </row>
    <row r="19" spans="12:12" x14ac:dyDescent="0.4">
      <c r="L19" s="114" t="s">
        <v>305</v>
      </c>
    </row>
    <row r="20" spans="12:12" x14ac:dyDescent="0.4">
      <c r="L20" s="114" t="s">
        <v>281</v>
      </c>
    </row>
    <row r="21" spans="12:12" x14ac:dyDescent="0.4">
      <c r="L21" s="114" t="s">
        <v>848</v>
      </c>
    </row>
    <row r="22" spans="12:12" x14ac:dyDescent="0.4">
      <c r="L22" s="114" t="s">
        <v>849</v>
      </c>
    </row>
    <row r="23" spans="12:12" x14ac:dyDescent="0.4">
      <c r="L23" s="114" t="s">
        <v>850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1013122-0120-4F48-B302-2D71E4882DF5}">
          <x14:formula1>
            <xm:f>'Part List'!$A:$A</xm:f>
          </x14:formula1>
          <xm:sqref>H11:K13 E3:H10 E14:H15 I3:K4 M3:M4 O3 Q3 S3 U3 W3 L16:L23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A4F9-248D-4236-92DC-FB356560B4FA}">
  <dimension ref="A1:AA13"/>
  <sheetViews>
    <sheetView workbookViewId="0">
      <selection activeCell="P11" sqref="P11"/>
    </sheetView>
  </sheetViews>
  <sheetFormatPr defaultRowHeight="14.6" x14ac:dyDescent="0.4"/>
  <cols>
    <col min="1" max="1" width="12.15234375" bestFit="1" customWidth="1"/>
    <col min="2" max="2" width="8.4609375" bestFit="1" customWidth="1"/>
    <col min="3" max="3" width="8.921875" style="114" bestFit="1" customWidth="1"/>
    <col min="4" max="4" width="4.921875" style="114" bestFit="1" customWidth="1"/>
    <col min="5" max="5" width="3.84375" bestFit="1" customWidth="1"/>
    <col min="6" max="6" width="4.84375" bestFit="1" customWidth="1"/>
    <col min="7" max="7" width="4.921875" style="114" bestFit="1" customWidth="1"/>
    <col min="8" max="8" width="3.84375" bestFit="1" customWidth="1"/>
    <col min="9" max="9" width="4.84375" bestFit="1" customWidth="1"/>
    <col min="10" max="10" width="4.921875" style="114" bestFit="1" customWidth="1"/>
    <col min="11" max="11" width="3.84375" bestFit="1" customWidth="1"/>
    <col min="12" max="12" width="4.84375" bestFit="1" customWidth="1"/>
    <col min="13" max="13" width="4.921875" style="114" bestFit="1" customWidth="1"/>
    <col min="14" max="14" width="3.84375" bestFit="1" customWidth="1"/>
    <col min="15" max="15" width="5.84375" bestFit="1" customWidth="1"/>
    <col min="16" max="16" width="4.921875" style="114" bestFit="1" customWidth="1"/>
    <col min="17" max="17" width="3.84375" bestFit="1" customWidth="1"/>
    <col min="18" max="18" width="4.15234375" bestFit="1" customWidth="1"/>
    <col min="19" max="19" width="4.921875" style="114" bestFit="1" customWidth="1"/>
    <col min="20" max="20" width="3.84375" bestFit="1" customWidth="1"/>
    <col min="21" max="21" width="4.15234375" bestFit="1" customWidth="1"/>
    <col min="22" max="22" width="4.921875" style="114" bestFit="1" customWidth="1"/>
    <col min="23" max="23" width="3.84375" bestFit="1" customWidth="1"/>
    <col min="24" max="24" width="4.15234375" bestFit="1" customWidth="1"/>
    <col min="25" max="25" width="4.921875" bestFit="1" customWidth="1"/>
    <col min="26" max="26" width="3.84375" bestFit="1" customWidth="1"/>
    <col min="27" max="27" width="4.15234375" bestFit="1" customWidth="1"/>
  </cols>
  <sheetData>
    <row r="1" spans="1:27" x14ac:dyDescent="0.4">
      <c r="A1" s="33" t="str">
        <f>Power!A2</f>
        <v>Power Supply</v>
      </c>
      <c r="B1" s="33" t="str">
        <f>Power!C2</f>
        <v>Unit Cost</v>
      </c>
      <c r="C1" s="114" t="s">
        <v>846</v>
      </c>
      <c r="D1" s="114" t="s">
        <v>847</v>
      </c>
      <c r="E1" s="114" t="str">
        <f>Power!F2</f>
        <v>Qty</v>
      </c>
      <c r="F1" s="114" t="str">
        <f>Power!E2</f>
        <v>Part</v>
      </c>
      <c r="G1" s="114" t="str">
        <f>D1</f>
        <v>Time</v>
      </c>
      <c r="H1" s="114" t="str">
        <f t="shared" ref="H1:X1" si="0">E1</f>
        <v>Qty</v>
      </c>
      <c r="I1" s="114" t="str">
        <f t="shared" si="0"/>
        <v>Part</v>
      </c>
      <c r="J1" s="114" t="str">
        <f t="shared" si="0"/>
        <v>Time</v>
      </c>
      <c r="K1" s="114" t="str">
        <f t="shared" si="0"/>
        <v>Qty</v>
      </c>
      <c r="L1" s="114" t="str">
        <f t="shared" si="0"/>
        <v>Part</v>
      </c>
      <c r="M1" s="114" t="str">
        <f t="shared" si="0"/>
        <v>Time</v>
      </c>
      <c r="N1" s="114" t="str">
        <f t="shared" si="0"/>
        <v>Qty</v>
      </c>
      <c r="O1" s="114" t="str">
        <f t="shared" si="0"/>
        <v>Part</v>
      </c>
      <c r="P1" s="114" t="str">
        <f t="shared" si="0"/>
        <v>Time</v>
      </c>
      <c r="Q1" s="114" t="str">
        <f t="shared" si="0"/>
        <v>Qty</v>
      </c>
      <c r="R1" s="114" t="str">
        <f t="shared" si="0"/>
        <v>Part</v>
      </c>
      <c r="S1" s="114" t="str">
        <f t="shared" si="0"/>
        <v>Time</v>
      </c>
      <c r="T1" s="114" t="str">
        <f t="shared" si="0"/>
        <v>Qty</v>
      </c>
      <c r="U1" s="114" t="str">
        <f t="shared" si="0"/>
        <v>Part</v>
      </c>
      <c r="V1" s="114" t="str">
        <f t="shared" si="0"/>
        <v>Time</v>
      </c>
      <c r="W1" s="114" t="str">
        <f t="shared" si="0"/>
        <v>Qty</v>
      </c>
      <c r="X1" s="114" t="str">
        <f t="shared" si="0"/>
        <v>Part</v>
      </c>
      <c r="Y1" s="114" t="str">
        <f t="shared" ref="Y1" si="1">V1</f>
        <v>Time</v>
      </c>
      <c r="Z1" s="114" t="str">
        <f t="shared" ref="Z1" si="2">W1</f>
        <v>Qty</v>
      </c>
      <c r="AA1" s="114" t="str">
        <f t="shared" ref="AA1" si="3">X1</f>
        <v>Part</v>
      </c>
    </row>
    <row r="2" spans="1:27" x14ac:dyDescent="0.4">
      <c r="A2" s="33" t="str">
        <f>Power!A3</f>
        <v>MSSB</v>
      </c>
      <c r="B2" s="33">
        <f>E2*F2+H2*I2+K2*L2+N2*O2+Q2*R2+T2*U2+W2*X2+Z2*AA2</f>
        <v>570.25</v>
      </c>
      <c r="C2" s="114">
        <f>D2*E2+G2*H2+J2*K2+M2*N2+P2*Q2+S2*T2+V2*W2+Y2*Z2</f>
        <v>3</v>
      </c>
      <c r="D2" s="114">
        <v>1</v>
      </c>
      <c r="E2" s="114">
        <f>Power!F3</f>
        <v>1</v>
      </c>
      <c r="F2" s="114">
        <f>IFERROR(VLOOKUP(Power!E3, 'Part List'!$A:$G, 3, FALSE),0)</f>
        <v>8.4499999999999993</v>
      </c>
      <c r="G2" s="114">
        <v>0</v>
      </c>
      <c r="H2" s="114">
        <f>Power!H3</f>
        <v>1</v>
      </c>
      <c r="I2" s="114">
        <f>IFERROR(VLOOKUP(Power!G3, 'Part List'!$A:$G, 3, FALSE),0)</f>
        <v>19.8</v>
      </c>
      <c r="J2" s="114">
        <f>2/20</f>
        <v>0.1</v>
      </c>
      <c r="K2" s="114">
        <f>Power!J3</f>
        <v>20</v>
      </c>
      <c r="L2" s="114">
        <f>IFERROR(VLOOKUP(Power!I3, 'Part List'!$A:$G, 3, FALSE),0)</f>
        <v>0.85</v>
      </c>
      <c r="N2" s="114">
        <f>Power!L3</f>
        <v>1</v>
      </c>
      <c r="O2" s="114">
        <f>IFERROR(VLOOKUP(Power!K3, 'Part List'!$A:$G, 3, FALSE),0)</f>
        <v>57.95</v>
      </c>
      <c r="Q2" s="114">
        <f>Power!N3</f>
        <v>1</v>
      </c>
      <c r="R2" s="114">
        <f>IFERROR(VLOOKUP(Power!M3, 'Part List'!$A:$G, 3, FALSE),0)</f>
        <v>91.05</v>
      </c>
      <c r="T2" s="114">
        <f>Power!P3</f>
        <v>1</v>
      </c>
      <c r="U2" s="114">
        <f>IFERROR(VLOOKUP(Power!O3, 'Part List'!$A:$G, 3, FALSE),0)</f>
        <v>16</v>
      </c>
      <c r="W2" s="114">
        <f>Power!R3</f>
        <v>1</v>
      </c>
      <c r="X2" s="114">
        <f>IFERROR(VLOOKUP(Power!Q3, 'Part List'!$A:$G, 3, FALSE),0)</f>
        <v>360</v>
      </c>
      <c r="Y2" s="114"/>
      <c r="Z2" s="114">
        <f>Power!T3</f>
        <v>1</v>
      </c>
      <c r="AA2" s="114">
        <f>IFERROR(VLOOKUP(Power!S3, 'Part List'!$A:$G, 3, FALSE),0)</f>
        <v>0</v>
      </c>
    </row>
    <row r="3" spans="1:27" x14ac:dyDescent="0.4">
      <c r="A3" s="33" t="str">
        <f>Power!A4</f>
        <v>Local</v>
      </c>
      <c r="B3" s="33">
        <f t="shared" ref="B3:B8" si="4">E3*F3+H3*I3+K3*L3+N3*O3+Q3*R3+T3*U3+W3*X3+Z3*AA3</f>
        <v>92.5</v>
      </c>
      <c r="C3" s="114">
        <f t="shared" ref="C3:C8" si="5">D3*E3+G3*H3+J3*K3+M3*N3+P3*Q3+S3*T3+V3*W3+Y3*Z3</f>
        <v>4.5</v>
      </c>
      <c r="D3" s="114">
        <v>2</v>
      </c>
      <c r="E3" s="114">
        <f>Power!F4</f>
        <v>1</v>
      </c>
      <c r="F3" s="114">
        <f>IFERROR(VLOOKUP(Power!E4, 'Part List'!$A:$G, 3, FALSE),0)</f>
        <v>8.4499999999999993</v>
      </c>
      <c r="G3" s="114">
        <v>1</v>
      </c>
      <c r="H3" s="114">
        <f>Power!H4</f>
        <v>1</v>
      </c>
      <c r="I3" s="114">
        <f>IFERROR(VLOOKUP(Power!G4, 'Part List'!$A:$G, 3, FALSE),0)</f>
        <v>19.8</v>
      </c>
      <c r="J3" s="114">
        <f t="shared" ref="J3:J8" si="6">2/20</f>
        <v>0.1</v>
      </c>
      <c r="K3" s="114">
        <f>Power!J4</f>
        <v>5</v>
      </c>
      <c r="L3" s="114">
        <f>IFERROR(VLOOKUP(Power!I4, 'Part List'!$A:$G, 3, FALSE),0)</f>
        <v>0.85</v>
      </c>
      <c r="N3" s="114">
        <f>Power!L4</f>
        <v>1</v>
      </c>
      <c r="O3" s="114">
        <f>IFERROR(VLOOKUP(Power!K4, 'Part List'!$A:$G, 3, FALSE),0)</f>
        <v>60</v>
      </c>
      <c r="P3" s="114">
        <v>1</v>
      </c>
      <c r="Q3" s="114">
        <f>Power!N4</f>
        <v>1</v>
      </c>
      <c r="R3" s="114">
        <f>IFERROR(VLOOKUP(Power!M4, 'Part List'!$A:$G, 3, FALSE),0)</f>
        <v>0</v>
      </c>
      <c r="T3" s="114">
        <f>Power!P4</f>
        <v>0</v>
      </c>
      <c r="U3" s="114">
        <f>IFERROR(VLOOKUP(Power!O4, 'Part List'!$A:$G, 3, FALSE),0)</f>
        <v>0</v>
      </c>
      <c r="W3" s="114">
        <f>Power!R4</f>
        <v>0</v>
      </c>
      <c r="X3" s="114">
        <f>IFERROR(VLOOKUP(Power!Q4, 'Part List'!$A:$G, 3, FALSE),0)</f>
        <v>0</v>
      </c>
      <c r="Y3" s="114"/>
      <c r="Z3" s="114">
        <f>Power!T4</f>
        <v>0</v>
      </c>
      <c r="AA3" s="114">
        <f>IFERROR(VLOOKUP(Power!S4, 'Part List'!$A:$G, 3, FALSE),0)</f>
        <v>0</v>
      </c>
    </row>
    <row r="4" spans="1:27" x14ac:dyDescent="0.4">
      <c r="A4" s="33"/>
      <c r="B4" s="33">
        <f t="shared" si="4"/>
        <v>0</v>
      </c>
      <c r="C4" s="114">
        <f t="shared" si="5"/>
        <v>0</v>
      </c>
      <c r="D4" s="114">
        <v>3</v>
      </c>
      <c r="E4" s="114">
        <f>Power!F5</f>
        <v>0</v>
      </c>
      <c r="F4" s="114">
        <f>IFERROR(VLOOKUP(Power!E5, 'Part List'!$A:$G, 3, FALSE),0)</f>
        <v>0</v>
      </c>
      <c r="G4" s="114">
        <v>2</v>
      </c>
      <c r="H4" s="114">
        <f>Power!H5</f>
        <v>0</v>
      </c>
      <c r="I4" s="114">
        <f>IFERROR(VLOOKUP(Power!G5, 'Part List'!$A:$G, 3, FALSE),0)</f>
        <v>0</v>
      </c>
      <c r="J4" s="114">
        <f t="shared" si="6"/>
        <v>0.1</v>
      </c>
      <c r="K4" s="114">
        <f>Power!J5</f>
        <v>0</v>
      </c>
      <c r="L4" s="114">
        <f>IFERROR(VLOOKUP(Power!I5, 'Part List'!$A:$G, 3, FALSE),0)</f>
        <v>0</v>
      </c>
      <c r="N4" s="114">
        <f>Power!L5</f>
        <v>0</v>
      </c>
      <c r="O4" s="114">
        <f>IFERROR(VLOOKUP(Power!K5, 'Part List'!$A:$G, 3, FALSE),0)</f>
        <v>0</v>
      </c>
      <c r="Q4" s="114">
        <f>Power!N5</f>
        <v>0</v>
      </c>
      <c r="R4" s="114">
        <f>IFERROR(VLOOKUP(Power!M5, 'Part List'!$A:$G, 3, FALSE),0)</f>
        <v>0</v>
      </c>
      <c r="T4" s="114">
        <f>Power!P5</f>
        <v>0</v>
      </c>
      <c r="U4" s="114">
        <f>IFERROR(VLOOKUP(Power!O5, 'Part List'!$A:$G, 3, FALSE),0)</f>
        <v>0</v>
      </c>
      <c r="W4" s="114">
        <f>Power!R5</f>
        <v>0</v>
      </c>
      <c r="X4" s="114">
        <f>IFERROR(VLOOKUP(Power!Q5, 'Part List'!$A:$G, 3, FALSE),0)</f>
        <v>0</v>
      </c>
      <c r="Y4" s="114"/>
      <c r="Z4" s="114">
        <f>Power!T5</f>
        <v>0</v>
      </c>
      <c r="AA4" s="114">
        <f>IFERROR(VLOOKUP(Power!S5, 'Part List'!$A:$G, 3, FALSE),0)</f>
        <v>0</v>
      </c>
    </row>
    <row r="5" spans="1:27" x14ac:dyDescent="0.4">
      <c r="A5" s="33"/>
      <c r="B5" s="33">
        <f t="shared" si="4"/>
        <v>0</v>
      </c>
      <c r="C5" s="114">
        <f t="shared" si="5"/>
        <v>0</v>
      </c>
      <c r="D5" s="114">
        <v>4</v>
      </c>
      <c r="E5" s="114">
        <f>Power!F6</f>
        <v>0</v>
      </c>
      <c r="F5" s="114">
        <f>IFERROR(VLOOKUP(Power!E6, 'Part List'!$A:$G, 3, FALSE),0)</f>
        <v>0</v>
      </c>
      <c r="G5" s="114">
        <v>3</v>
      </c>
      <c r="H5" s="114">
        <f>Power!H6</f>
        <v>0</v>
      </c>
      <c r="I5" s="114">
        <f>IFERROR(VLOOKUP(Power!G6, 'Part List'!$A:$G, 3, FALSE),0)</f>
        <v>0</v>
      </c>
      <c r="J5" s="114">
        <f t="shared" si="6"/>
        <v>0.1</v>
      </c>
      <c r="K5" s="114">
        <f>Power!J6</f>
        <v>0</v>
      </c>
      <c r="L5" s="114">
        <f>IFERROR(VLOOKUP(Power!I6, 'Part List'!$A:$G, 3, FALSE),0)</f>
        <v>0</v>
      </c>
      <c r="N5" s="114">
        <f>Power!L6</f>
        <v>0</v>
      </c>
      <c r="O5" s="114">
        <f>IFERROR(VLOOKUP(Power!K6, 'Part List'!$A:$G, 3, FALSE),0)</f>
        <v>0</v>
      </c>
      <c r="Q5" s="114">
        <f>Power!N6</f>
        <v>0</v>
      </c>
      <c r="R5" s="114">
        <f>IFERROR(VLOOKUP(Power!M6, 'Part List'!$A:$G, 3, FALSE),0)</f>
        <v>0</v>
      </c>
      <c r="T5" s="114">
        <f>Power!P6</f>
        <v>0</v>
      </c>
      <c r="U5" s="114">
        <f>IFERROR(VLOOKUP(Power!O6, 'Part List'!$A:$G, 3, FALSE),0)</f>
        <v>0</v>
      </c>
      <c r="W5" s="114">
        <f>Power!R6</f>
        <v>0</v>
      </c>
      <c r="X5" s="114">
        <f>IFERROR(VLOOKUP(Power!Q6, 'Part List'!$A:$G, 3, FALSE),0)</f>
        <v>0</v>
      </c>
      <c r="Y5" s="114"/>
      <c r="Z5" s="114">
        <f>Power!T6</f>
        <v>0</v>
      </c>
      <c r="AA5" s="114">
        <f>IFERROR(VLOOKUP(Power!S6, 'Part List'!$A:$G, 3, FALSE),0)</f>
        <v>0</v>
      </c>
    </row>
    <row r="6" spans="1:27" x14ac:dyDescent="0.4">
      <c r="A6" s="33"/>
      <c r="B6" s="33">
        <f t="shared" si="4"/>
        <v>0</v>
      </c>
      <c r="C6" s="114">
        <f t="shared" si="5"/>
        <v>0</v>
      </c>
      <c r="D6" s="114">
        <v>5</v>
      </c>
      <c r="E6" s="114">
        <f>Power!F7</f>
        <v>0</v>
      </c>
      <c r="F6" s="114">
        <f>IFERROR(VLOOKUP(Power!E7, 'Part List'!$A:$G, 3, FALSE),0)</f>
        <v>0</v>
      </c>
      <c r="G6" s="114">
        <v>4</v>
      </c>
      <c r="H6" s="114">
        <f>Power!H7</f>
        <v>0</v>
      </c>
      <c r="I6" s="114">
        <f>IFERROR(VLOOKUP(Power!G7, 'Part List'!$A:$G, 3, FALSE),0)</f>
        <v>0</v>
      </c>
      <c r="J6" s="114">
        <f t="shared" si="6"/>
        <v>0.1</v>
      </c>
      <c r="K6" s="114">
        <f>Power!J7</f>
        <v>0</v>
      </c>
      <c r="L6" s="114">
        <f>IFERROR(VLOOKUP(Power!I7, 'Part List'!$A:$G, 3, FALSE),0)</f>
        <v>0</v>
      </c>
      <c r="N6" s="114">
        <f>Power!L7</f>
        <v>0</v>
      </c>
      <c r="O6" s="114">
        <f>IFERROR(VLOOKUP(Power!K7, 'Part List'!$A:$G, 3, FALSE),0)</f>
        <v>0</v>
      </c>
      <c r="Q6" s="114">
        <f>Power!N7</f>
        <v>0</v>
      </c>
      <c r="R6" s="114">
        <f>IFERROR(VLOOKUP(Power!M7, 'Part List'!$A:$G, 3, FALSE),0)</f>
        <v>0</v>
      </c>
      <c r="T6" s="114">
        <f>Power!P7</f>
        <v>0</v>
      </c>
      <c r="U6" s="114">
        <f>IFERROR(VLOOKUP(Power!O7, 'Part List'!$A:$G, 3, FALSE),0)</f>
        <v>0</v>
      </c>
      <c r="W6" s="114">
        <f>Power!R7</f>
        <v>0</v>
      </c>
      <c r="X6" s="114">
        <f>IFERROR(VLOOKUP(Power!Q7, 'Part List'!$A:$G, 3, FALSE),0)</f>
        <v>0</v>
      </c>
      <c r="Y6" s="114"/>
      <c r="Z6" s="114">
        <f>Power!T7</f>
        <v>0</v>
      </c>
      <c r="AA6" s="114">
        <f>IFERROR(VLOOKUP(Power!S7, 'Part List'!$A:$G, 3, FALSE),0)</f>
        <v>0</v>
      </c>
    </row>
    <row r="7" spans="1:27" x14ac:dyDescent="0.4">
      <c r="A7" s="33"/>
      <c r="B7" s="33">
        <f t="shared" si="4"/>
        <v>0</v>
      </c>
      <c r="C7" s="114">
        <f t="shared" si="5"/>
        <v>0</v>
      </c>
      <c r="D7" s="114">
        <v>6</v>
      </c>
      <c r="E7" s="114">
        <f>Power!F8</f>
        <v>0</v>
      </c>
      <c r="F7" s="114">
        <f>IFERROR(VLOOKUP(Power!E8, 'Part List'!$A:$G, 3, FALSE),0)</f>
        <v>0</v>
      </c>
      <c r="G7" s="114">
        <v>5</v>
      </c>
      <c r="H7" s="114">
        <f>Power!H8</f>
        <v>0</v>
      </c>
      <c r="I7" s="114">
        <f>IFERROR(VLOOKUP(Power!G8, 'Part List'!$A:$G, 3, FALSE),0)</f>
        <v>0</v>
      </c>
      <c r="J7" s="114">
        <f t="shared" si="6"/>
        <v>0.1</v>
      </c>
      <c r="K7" s="114">
        <f>Power!J8</f>
        <v>0</v>
      </c>
      <c r="L7" s="114">
        <f>IFERROR(VLOOKUP(Power!I8, 'Part List'!$A:$G, 3, FALSE),0)</f>
        <v>0</v>
      </c>
      <c r="N7" s="114">
        <f>Power!L8</f>
        <v>0</v>
      </c>
      <c r="O7" s="114">
        <f>IFERROR(VLOOKUP(Power!K8, 'Part List'!$A:$G, 3, FALSE),0)</f>
        <v>0</v>
      </c>
      <c r="Q7" s="114">
        <f>Power!N8</f>
        <v>0</v>
      </c>
      <c r="R7" s="114">
        <f>IFERROR(VLOOKUP(Power!M8, 'Part List'!$A:$G, 3, FALSE),0)</f>
        <v>0</v>
      </c>
      <c r="T7" s="114">
        <f>Power!P8</f>
        <v>0</v>
      </c>
      <c r="U7" s="114">
        <f>IFERROR(VLOOKUP(Power!O8, 'Part List'!$A:$G, 3, FALSE),0)</f>
        <v>0</v>
      </c>
      <c r="W7" s="114">
        <f>Power!R8</f>
        <v>0</v>
      </c>
      <c r="X7" s="114">
        <f>IFERROR(VLOOKUP(Power!Q8, 'Part List'!$A:$G, 3, FALSE),0)</f>
        <v>0</v>
      </c>
      <c r="Y7" s="114"/>
      <c r="Z7" s="114">
        <f>Power!T8</f>
        <v>0</v>
      </c>
      <c r="AA7" s="114">
        <f>IFERROR(VLOOKUP(Power!S8, 'Part List'!$A:$G, 3, FALSE),0)</f>
        <v>0</v>
      </c>
    </row>
    <row r="8" spans="1:27" x14ac:dyDescent="0.4">
      <c r="A8" s="33"/>
      <c r="B8" s="33">
        <f t="shared" si="4"/>
        <v>0</v>
      </c>
      <c r="C8" s="114">
        <f t="shared" si="5"/>
        <v>0</v>
      </c>
      <c r="D8" s="114">
        <v>7</v>
      </c>
      <c r="E8" s="114">
        <f>Power!F9</f>
        <v>0</v>
      </c>
      <c r="F8" s="114">
        <f>IFERROR(VLOOKUP(Power!E9, 'Part List'!$A:$G, 3, FALSE),0)</f>
        <v>0</v>
      </c>
      <c r="G8" s="114">
        <v>6</v>
      </c>
      <c r="H8" s="114">
        <f>Power!H9</f>
        <v>0</v>
      </c>
      <c r="I8" s="114">
        <f>IFERROR(VLOOKUP(Power!G9, 'Part List'!$A:$G, 3, FALSE),0)</f>
        <v>0</v>
      </c>
      <c r="J8" s="114">
        <f t="shared" si="6"/>
        <v>0.1</v>
      </c>
      <c r="K8" s="114">
        <f>Power!J9</f>
        <v>0</v>
      </c>
      <c r="L8" s="114">
        <f>IFERROR(VLOOKUP(Power!I9, 'Part List'!$A:$G, 3, FALSE),0)</f>
        <v>0</v>
      </c>
      <c r="N8" s="114">
        <f>Power!L9</f>
        <v>0</v>
      </c>
      <c r="O8" s="114">
        <f>IFERROR(VLOOKUP(Power!K9, 'Part List'!$A:$G, 3, FALSE),0)</f>
        <v>0</v>
      </c>
      <c r="Q8" s="114">
        <f>Power!N9</f>
        <v>0</v>
      </c>
      <c r="R8" s="114">
        <f>IFERROR(VLOOKUP(Power!M9, 'Part List'!$A:$G, 3, FALSE),0)</f>
        <v>0</v>
      </c>
      <c r="T8" s="114">
        <f>Power!P9</f>
        <v>0</v>
      </c>
      <c r="U8" s="114">
        <f>IFERROR(VLOOKUP(Power!O9, 'Part List'!$A:$G, 3, FALSE),0)</f>
        <v>0</v>
      </c>
      <c r="W8" s="114">
        <f>Power!R9</f>
        <v>0</v>
      </c>
      <c r="X8" s="114">
        <f>IFERROR(VLOOKUP(Power!Q9, 'Part List'!$A:$G, 3, FALSE),0)</f>
        <v>0</v>
      </c>
      <c r="Y8" s="114"/>
      <c r="Z8" s="114">
        <f>Power!T9</f>
        <v>0</v>
      </c>
      <c r="AA8" s="114">
        <f>IFERROR(VLOOKUP(Power!S9, 'Part List'!$A:$G, 3, FALSE),0)</f>
        <v>0</v>
      </c>
    </row>
    <row r="9" spans="1:27" x14ac:dyDescent="0.4">
      <c r="A9" s="33"/>
      <c r="B9" s="33"/>
      <c r="E9" s="114"/>
      <c r="F9" s="114"/>
      <c r="H9" s="114"/>
      <c r="I9" s="114"/>
      <c r="K9" s="114"/>
      <c r="L9" s="114"/>
      <c r="N9" s="114"/>
      <c r="O9" s="114"/>
      <c r="Q9" s="114"/>
      <c r="R9" s="114"/>
      <c r="T9" s="114"/>
      <c r="U9" s="114"/>
      <c r="W9" s="114"/>
      <c r="X9" s="114"/>
    </row>
    <row r="10" spans="1:27" x14ac:dyDescent="0.4">
      <c r="A10" s="33"/>
      <c r="B10" s="33"/>
      <c r="E10" s="114"/>
      <c r="F10" s="114"/>
      <c r="H10" s="114"/>
      <c r="I10" s="114"/>
      <c r="K10" s="114"/>
      <c r="L10" s="114"/>
      <c r="N10" s="114"/>
      <c r="O10" s="114"/>
      <c r="Q10" s="114"/>
      <c r="R10" s="114"/>
      <c r="T10" s="114"/>
      <c r="U10" s="114"/>
      <c r="W10" s="114"/>
      <c r="X10" s="114"/>
    </row>
    <row r="11" spans="1:27" x14ac:dyDescent="0.4">
      <c r="A11" s="33"/>
      <c r="B11" s="33"/>
      <c r="E11" s="114"/>
      <c r="F11" s="114"/>
      <c r="H11" s="114"/>
      <c r="I11" s="114"/>
      <c r="K11" s="114"/>
      <c r="L11" s="114"/>
      <c r="N11" s="114"/>
      <c r="O11" s="114"/>
      <c r="Q11" s="114"/>
      <c r="R11" s="114"/>
      <c r="T11" s="114"/>
      <c r="U11" s="114"/>
      <c r="W11" s="114"/>
      <c r="X11" s="114"/>
    </row>
    <row r="12" spans="1:27" x14ac:dyDescent="0.4">
      <c r="A12" s="33"/>
      <c r="B12" s="33"/>
      <c r="E12" s="114"/>
      <c r="F12" s="114"/>
      <c r="H12" s="114"/>
      <c r="I12" s="114"/>
      <c r="K12" s="114"/>
      <c r="L12" s="114"/>
      <c r="N12" s="114"/>
      <c r="O12" s="114"/>
      <c r="Q12" s="114"/>
      <c r="R12" s="114"/>
      <c r="T12" s="114"/>
      <c r="U12" s="114"/>
      <c r="W12" s="114"/>
      <c r="X12" s="114"/>
    </row>
    <row r="13" spans="1:27" x14ac:dyDescent="0.4">
      <c r="A13" s="33"/>
      <c r="B13" s="33"/>
      <c r="E13" s="114"/>
      <c r="F13" s="114"/>
      <c r="H13" s="114"/>
      <c r="I13" s="114"/>
      <c r="K13" s="114"/>
      <c r="L13" s="114"/>
      <c r="N13" s="114"/>
      <c r="O13" s="114"/>
      <c r="Q13" s="114"/>
      <c r="R13" s="114"/>
      <c r="T13" s="114"/>
      <c r="U13" s="114"/>
      <c r="W13" s="114"/>
      <c r="X13" s="1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4A3B-064D-4F37-A7DF-87A89C80DA85}">
  <dimension ref="A1:AL33"/>
  <sheetViews>
    <sheetView workbookViewId="0">
      <selection activeCell="O6" sqref="O6:O7"/>
    </sheetView>
  </sheetViews>
  <sheetFormatPr defaultRowHeight="14.6" x14ac:dyDescent="0.4"/>
  <cols>
    <col min="1" max="1" width="25.69140625" style="114" bestFit="1" customWidth="1"/>
    <col min="2" max="2" width="7.3828125" style="114" bestFit="1" customWidth="1"/>
    <col min="3" max="3" width="8.61328125" style="114" bestFit="1" customWidth="1"/>
    <col min="4" max="4" width="8.921875" style="114" bestFit="1" customWidth="1"/>
    <col min="5" max="5" width="14.23046875" style="114" customWidth="1"/>
    <col min="6" max="6" width="3.84375" style="114" bestFit="1" customWidth="1"/>
    <col min="7" max="7" width="14.23046875" style="114" customWidth="1"/>
    <col min="8" max="8" width="4" style="114" customWidth="1"/>
    <col min="9" max="9" width="14.23046875" style="114" customWidth="1"/>
    <col min="10" max="10" width="3.84375" style="114" bestFit="1" customWidth="1"/>
    <col min="11" max="11" width="14.23046875" style="114" customWidth="1"/>
    <col min="12" max="12" width="3.84375" style="114" bestFit="1" customWidth="1"/>
    <col min="13" max="13" width="14.23046875" style="114" customWidth="1"/>
    <col min="14" max="14" width="3.84375" style="114" bestFit="1" customWidth="1"/>
    <col min="15" max="15" width="14.23046875" style="114" customWidth="1"/>
    <col min="16" max="16" width="3.84375" style="114" bestFit="1" customWidth="1"/>
    <col min="17" max="17" width="14.23046875" style="114" customWidth="1"/>
    <col min="18" max="18" width="3.84375" style="114" bestFit="1" customWidth="1"/>
    <col min="19" max="19" width="14.23046875" style="114" customWidth="1"/>
    <col min="20" max="20" width="3.84375" style="114" bestFit="1" customWidth="1"/>
    <col min="21" max="21" width="14.23046875" style="114" customWidth="1"/>
    <col min="22" max="22" width="3.84375" style="114" bestFit="1" customWidth="1"/>
    <col min="23" max="23" width="14.23046875" style="114" customWidth="1"/>
    <col min="24" max="24" width="3.84375" style="114" bestFit="1" customWidth="1"/>
    <col min="25" max="25" width="4.3046875" style="114" bestFit="1" customWidth="1"/>
    <col min="26" max="26" width="3.84375" style="114" bestFit="1" customWidth="1"/>
    <col min="27" max="27" width="4.3046875" style="114" bestFit="1" customWidth="1"/>
    <col min="28" max="28" width="3.84375" style="114" bestFit="1" customWidth="1"/>
    <col min="29" max="29" width="4.3046875" style="114" bestFit="1" customWidth="1"/>
    <col min="30" max="30" width="3.84375" style="114" bestFit="1" customWidth="1"/>
    <col min="31" max="31" width="4.3046875" style="114" bestFit="1" customWidth="1"/>
    <col min="32" max="32" width="3.84375" style="114" bestFit="1" customWidth="1"/>
    <col min="33" max="33" width="4.3046875" style="114" bestFit="1" customWidth="1"/>
    <col min="34" max="34" width="3.84375" style="114" bestFit="1" customWidth="1"/>
    <col min="35" max="35" width="4.3046875" style="114" bestFit="1" customWidth="1"/>
    <col min="36" max="36" width="3.84375" style="114" bestFit="1" customWidth="1"/>
    <col min="37" max="37" width="4.3046875" style="114" bestFit="1" customWidth="1"/>
    <col min="38" max="38" width="3.84375" style="114" bestFit="1" customWidth="1"/>
    <col min="39" max="16384" width="9.23046875" style="114"/>
  </cols>
  <sheetData>
    <row r="1" spans="1:38" x14ac:dyDescent="0.4">
      <c r="A1" s="114" t="s">
        <v>857</v>
      </c>
    </row>
    <row r="2" spans="1:38" x14ac:dyDescent="0.4">
      <c r="A2" s="114" t="s">
        <v>679</v>
      </c>
      <c r="B2" s="114" t="s">
        <v>838</v>
      </c>
      <c r="C2" s="114" t="s">
        <v>843</v>
      </c>
      <c r="D2" s="114" t="s">
        <v>846</v>
      </c>
      <c r="E2" s="114" t="s">
        <v>833</v>
      </c>
      <c r="F2" s="114" t="s">
        <v>809</v>
      </c>
      <c r="G2" s="114" t="str">
        <f t="shared" ref="G2:U2" si="0">E2</f>
        <v>Part</v>
      </c>
      <c r="H2" s="114" t="str">
        <f t="shared" si="0"/>
        <v>Qty</v>
      </c>
      <c r="I2" s="114" t="str">
        <f t="shared" si="0"/>
        <v>Part</v>
      </c>
      <c r="J2" s="114" t="str">
        <f t="shared" si="0"/>
        <v>Qty</v>
      </c>
      <c r="K2" s="114" t="str">
        <f t="shared" si="0"/>
        <v>Part</v>
      </c>
      <c r="L2" s="114" t="str">
        <f t="shared" si="0"/>
        <v>Qty</v>
      </c>
      <c r="M2" s="114" t="str">
        <f t="shared" si="0"/>
        <v>Part</v>
      </c>
      <c r="N2" s="114" t="str">
        <f t="shared" si="0"/>
        <v>Qty</v>
      </c>
      <c r="O2" s="114" t="str">
        <f t="shared" si="0"/>
        <v>Part</v>
      </c>
      <c r="P2" s="114" t="str">
        <f t="shared" si="0"/>
        <v>Qty</v>
      </c>
      <c r="Q2" s="114" t="str">
        <f t="shared" si="0"/>
        <v>Part</v>
      </c>
      <c r="R2" s="114" t="str">
        <f t="shared" si="0"/>
        <v>Qty</v>
      </c>
      <c r="S2" s="114" t="str">
        <f t="shared" si="0"/>
        <v>Part</v>
      </c>
      <c r="T2" s="114" t="str">
        <f t="shared" si="0"/>
        <v>Qty</v>
      </c>
      <c r="U2" s="114" t="str">
        <f t="shared" si="0"/>
        <v>Part</v>
      </c>
      <c r="V2" s="114" t="str">
        <f t="shared" ref="V2:AA2" si="1">T2</f>
        <v>Qty</v>
      </c>
      <c r="W2" s="114" t="str">
        <f t="shared" si="1"/>
        <v>Part</v>
      </c>
      <c r="X2" s="114" t="str">
        <f t="shared" si="1"/>
        <v>Qty</v>
      </c>
      <c r="Y2" s="114" t="str">
        <f t="shared" si="1"/>
        <v>Part</v>
      </c>
      <c r="Z2" s="114" t="str">
        <f t="shared" si="1"/>
        <v>Qty</v>
      </c>
      <c r="AA2" s="114" t="str">
        <f t="shared" si="1"/>
        <v>Part</v>
      </c>
      <c r="AB2" s="114" t="str">
        <f t="shared" ref="AB2" si="2">Z2</f>
        <v>Qty</v>
      </c>
      <c r="AC2" s="114" t="str">
        <f t="shared" ref="AC2" si="3">AA2</f>
        <v>Part</v>
      </c>
      <c r="AD2" s="114" t="str">
        <f t="shared" ref="AD2" si="4">AB2</f>
        <v>Qty</v>
      </c>
      <c r="AE2" s="114" t="str">
        <f t="shared" ref="AE2" si="5">AC2</f>
        <v>Part</v>
      </c>
      <c r="AF2" s="114" t="str">
        <f t="shared" ref="AF2" si="6">AD2</f>
        <v>Qty</v>
      </c>
      <c r="AG2" s="114" t="str">
        <f t="shared" ref="AG2" si="7">AE2</f>
        <v>Part</v>
      </c>
      <c r="AH2" s="114" t="str">
        <f t="shared" ref="AH2" si="8">AF2</f>
        <v>Qty</v>
      </c>
      <c r="AI2" s="114" t="str">
        <f t="shared" ref="AI2" si="9">AG2</f>
        <v>Part</v>
      </c>
      <c r="AJ2" s="114" t="str">
        <f t="shared" ref="AJ2" si="10">AH2</f>
        <v>Qty</v>
      </c>
      <c r="AK2" s="114" t="str">
        <f t="shared" ref="AK2" si="11">AI2</f>
        <v>Part</v>
      </c>
      <c r="AL2" s="114" t="str">
        <f t="shared" ref="AL2" si="12">AJ2</f>
        <v>Qty</v>
      </c>
    </row>
    <row r="3" spans="1:38" x14ac:dyDescent="0.4">
      <c r="A3" s="114" t="s">
        <v>831</v>
      </c>
      <c r="B3" s="321"/>
      <c r="C3" s="300">
        <f>'Fan_F$'!B2</f>
        <v>0.85</v>
      </c>
      <c r="D3" s="323">
        <f>'Fan_F$'!C2</f>
        <v>1</v>
      </c>
      <c r="F3" s="114">
        <v>1</v>
      </c>
      <c r="G3" s="114" t="s">
        <v>268</v>
      </c>
      <c r="H3" s="114">
        <v>1</v>
      </c>
      <c r="J3" s="114">
        <v>1</v>
      </c>
      <c r="L3" s="114">
        <v>1</v>
      </c>
      <c r="N3" s="114">
        <v>1</v>
      </c>
      <c r="P3" s="114">
        <v>1</v>
      </c>
      <c r="R3" s="114">
        <v>1</v>
      </c>
      <c r="T3" s="114">
        <v>1</v>
      </c>
    </row>
    <row r="4" spans="1:38" x14ac:dyDescent="0.4">
      <c r="A4" s="114" t="s">
        <v>832</v>
      </c>
      <c r="C4" s="300">
        <f>'Fan_F$'!B3</f>
        <v>0.85</v>
      </c>
      <c r="D4" s="323">
        <f>'Fan_F$'!C3</f>
        <v>1</v>
      </c>
      <c r="F4" s="114">
        <v>1</v>
      </c>
      <c r="G4" s="114" t="s">
        <v>268</v>
      </c>
      <c r="H4" s="114">
        <v>1</v>
      </c>
      <c r="J4" s="114">
        <v>1</v>
      </c>
      <c r="L4" s="114">
        <v>1</v>
      </c>
      <c r="N4" s="114">
        <v>1</v>
      </c>
      <c r="P4" s="114">
        <v>1</v>
      </c>
      <c r="R4" s="114">
        <v>1</v>
      </c>
      <c r="T4" s="114">
        <v>1</v>
      </c>
    </row>
    <row r="5" spans="1:38" x14ac:dyDescent="0.4">
      <c r="A5" s="114" t="s">
        <v>865</v>
      </c>
      <c r="C5" s="300">
        <f>'Fan_F$'!B4</f>
        <v>0</v>
      </c>
      <c r="D5" s="323">
        <f>'Fan_F$'!C4</f>
        <v>0</v>
      </c>
      <c r="F5" s="114">
        <v>1</v>
      </c>
      <c r="H5" s="114">
        <v>1</v>
      </c>
      <c r="J5" s="114">
        <v>1</v>
      </c>
      <c r="L5" s="114">
        <v>1</v>
      </c>
      <c r="N5" s="114">
        <v>1</v>
      </c>
      <c r="P5" s="114">
        <v>1</v>
      </c>
      <c r="R5" s="114">
        <v>1</v>
      </c>
      <c r="T5" s="114">
        <v>1</v>
      </c>
    </row>
    <row r="6" spans="1:38" x14ac:dyDescent="0.4">
      <c r="A6" s="114" t="s">
        <v>827</v>
      </c>
      <c r="C6" s="300">
        <f>'Fan_F$'!B5</f>
        <v>24.48</v>
      </c>
      <c r="D6" s="323">
        <f>'Fan_F$'!C5</f>
        <v>2</v>
      </c>
      <c r="F6" s="114">
        <v>1</v>
      </c>
      <c r="G6" s="114" t="s">
        <v>420</v>
      </c>
      <c r="H6" s="114">
        <v>1</v>
      </c>
      <c r="J6" s="114">
        <v>1</v>
      </c>
      <c r="L6" s="114">
        <v>1</v>
      </c>
      <c r="N6" s="114">
        <v>1</v>
      </c>
      <c r="O6" s="114" t="s">
        <v>328</v>
      </c>
      <c r="P6" s="114">
        <v>1</v>
      </c>
      <c r="R6" s="114">
        <v>1</v>
      </c>
      <c r="T6" s="114">
        <v>1</v>
      </c>
    </row>
    <row r="7" spans="1:38" x14ac:dyDescent="0.4">
      <c r="A7" s="114" t="s">
        <v>862</v>
      </c>
      <c r="C7" s="300">
        <f>'Fan_F$'!B6</f>
        <v>47.879999999999995</v>
      </c>
      <c r="D7" s="323">
        <f>'Fan_F$'!C6</f>
        <v>2</v>
      </c>
      <c r="E7" s="114" t="s">
        <v>860</v>
      </c>
      <c r="F7" s="114">
        <v>1</v>
      </c>
      <c r="G7" s="114" t="s">
        <v>420</v>
      </c>
      <c r="H7" s="114">
        <v>1</v>
      </c>
      <c r="J7" s="114">
        <v>1</v>
      </c>
      <c r="L7" s="114">
        <v>1</v>
      </c>
      <c r="N7" s="114">
        <v>1</v>
      </c>
      <c r="O7" s="114" t="s">
        <v>700</v>
      </c>
      <c r="P7" s="114">
        <v>1</v>
      </c>
      <c r="R7" s="114">
        <v>1</v>
      </c>
      <c r="T7" s="114">
        <v>1</v>
      </c>
    </row>
    <row r="8" spans="1:38" x14ac:dyDescent="0.4">
      <c r="A8" s="114" t="s">
        <v>829</v>
      </c>
      <c r="C8" s="300">
        <f>'Fan_F$'!B7</f>
        <v>24.48</v>
      </c>
      <c r="D8" s="323">
        <f>'Fan_F$'!C7</f>
        <v>2</v>
      </c>
      <c r="F8" s="114">
        <v>1</v>
      </c>
      <c r="G8" s="114" t="s">
        <v>420</v>
      </c>
      <c r="H8" s="114">
        <v>1</v>
      </c>
      <c r="J8" s="114">
        <v>1</v>
      </c>
      <c r="L8" s="114">
        <v>1</v>
      </c>
      <c r="N8" s="114">
        <v>1</v>
      </c>
      <c r="O8" s="114" t="s">
        <v>328</v>
      </c>
      <c r="P8" s="114">
        <v>1</v>
      </c>
      <c r="R8" s="114">
        <v>1</v>
      </c>
      <c r="T8" s="114">
        <v>1</v>
      </c>
    </row>
    <row r="9" spans="1:38" x14ac:dyDescent="0.4">
      <c r="A9" s="114" t="s">
        <v>828</v>
      </c>
      <c r="C9" s="300">
        <f>'Fan_F$'!B8</f>
        <v>24.48</v>
      </c>
      <c r="D9" s="323">
        <f>'Fan_F$'!C8</f>
        <v>2</v>
      </c>
      <c r="F9" s="114">
        <v>1</v>
      </c>
      <c r="G9" s="114" t="s">
        <v>420</v>
      </c>
      <c r="H9" s="114">
        <v>1</v>
      </c>
      <c r="J9" s="114">
        <v>1</v>
      </c>
      <c r="L9" s="114">
        <v>1</v>
      </c>
      <c r="N9" s="114">
        <v>1</v>
      </c>
      <c r="O9" s="114" t="s">
        <v>328</v>
      </c>
      <c r="P9" s="114">
        <v>1</v>
      </c>
      <c r="R9" s="114">
        <v>1</v>
      </c>
      <c r="T9" s="114">
        <v>1</v>
      </c>
    </row>
    <row r="10" spans="1:38" x14ac:dyDescent="0.4">
      <c r="A10" s="114" t="s">
        <v>855</v>
      </c>
      <c r="C10" s="300">
        <f>'Fan_F$'!B9</f>
        <v>84.48</v>
      </c>
      <c r="D10" s="323">
        <f>'Fan_F$'!C9</f>
        <v>2</v>
      </c>
      <c r="E10" s="114" t="s">
        <v>672</v>
      </c>
      <c r="F10" s="114">
        <v>1</v>
      </c>
      <c r="G10" s="114" t="s">
        <v>420</v>
      </c>
      <c r="H10" s="114">
        <v>1</v>
      </c>
      <c r="J10" s="114">
        <v>1</v>
      </c>
      <c r="L10" s="114">
        <v>1</v>
      </c>
      <c r="N10" s="114">
        <v>1</v>
      </c>
      <c r="O10" s="114" t="s">
        <v>328</v>
      </c>
      <c r="P10" s="114">
        <v>1</v>
      </c>
      <c r="R10" s="114">
        <v>1</v>
      </c>
      <c r="T10" s="114">
        <v>1</v>
      </c>
    </row>
    <row r="11" spans="1:38" x14ac:dyDescent="0.4">
      <c r="A11" s="114" t="s">
        <v>826</v>
      </c>
      <c r="C11" s="300">
        <f>'Fan_F$'!B10</f>
        <v>331.67999999999995</v>
      </c>
      <c r="D11" s="323">
        <f>'Fan_F$'!C10</f>
        <v>2</v>
      </c>
      <c r="E11" s="114" t="s">
        <v>826</v>
      </c>
      <c r="F11" s="114">
        <v>1</v>
      </c>
      <c r="G11" s="114" t="s">
        <v>420</v>
      </c>
      <c r="H11" s="114">
        <v>1</v>
      </c>
      <c r="J11" s="114">
        <v>1</v>
      </c>
      <c r="L11" s="114">
        <v>1</v>
      </c>
      <c r="N11" s="114">
        <v>1</v>
      </c>
      <c r="O11" s="114" t="s">
        <v>328</v>
      </c>
      <c r="P11" s="114">
        <v>1</v>
      </c>
      <c r="R11" s="114">
        <v>1</v>
      </c>
      <c r="T11" s="114">
        <v>1</v>
      </c>
    </row>
    <row r="12" spans="1:38" x14ac:dyDescent="0.4">
      <c r="A12" s="114" t="s">
        <v>830</v>
      </c>
      <c r="C12" s="300">
        <f>'Fan_F$'!B11</f>
        <v>60</v>
      </c>
      <c r="D12" s="323">
        <f>'Fan_F$'!C11</f>
        <v>2</v>
      </c>
      <c r="E12" s="114" t="s">
        <v>830</v>
      </c>
      <c r="F12" s="114">
        <v>1</v>
      </c>
      <c r="H12" s="114">
        <v>1</v>
      </c>
      <c r="J12" s="114">
        <v>1</v>
      </c>
      <c r="L12" s="114">
        <v>1</v>
      </c>
      <c r="N12" s="114">
        <v>1</v>
      </c>
      <c r="P12" s="114">
        <v>1</v>
      </c>
      <c r="R12" s="114">
        <v>1</v>
      </c>
      <c r="T12" s="114">
        <v>1</v>
      </c>
    </row>
    <row r="13" spans="1:38" x14ac:dyDescent="0.4">
      <c r="A13" s="114" t="s">
        <v>824</v>
      </c>
      <c r="C13" s="300">
        <f>'Fan_F$'!B12</f>
        <v>80</v>
      </c>
      <c r="D13" s="323">
        <f>'Fan_F$'!C12</f>
        <v>0</v>
      </c>
      <c r="E13" s="114" t="s">
        <v>591</v>
      </c>
      <c r="F13" s="114">
        <v>1</v>
      </c>
      <c r="H13" s="114">
        <v>1</v>
      </c>
      <c r="J13" s="114">
        <v>1</v>
      </c>
      <c r="L13" s="114">
        <v>1</v>
      </c>
      <c r="N13" s="114">
        <v>1</v>
      </c>
      <c r="P13" s="114">
        <v>1</v>
      </c>
      <c r="R13" s="114">
        <v>1</v>
      </c>
      <c r="T13" s="114">
        <v>1</v>
      </c>
    </row>
    <row r="14" spans="1:38" x14ac:dyDescent="0.4">
      <c r="A14" s="114" t="s">
        <v>863</v>
      </c>
      <c r="C14" s="300">
        <f>'Fan_F$'!B13</f>
        <v>57.95</v>
      </c>
      <c r="D14" s="323">
        <f>'Fan_F$'!C13</f>
        <v>2</v>
      </c>
      <c r="F14" s="114">
        <v>1</v>
      </c>
      <c r="H14" s="114">
        <v>1</v>
      </c>
      <c r="J14" s="114">
        <v>1</v>
      </c>
      <c r="L14" s="114">
        <v>1</v>
      </c>
      <c r="M14" s="114" t="s">
        <v>305</v>
      </c>
      <c r="N14" s="114">
        <v>1</v>
      </c>
      <c r="P14" s="114">
        <v>1</v>
      </c>
      <c r="R14" s="114">
        <v>1</v>
      </c>
      <c r="T14" s="114">
        <v>1</v>
      </c>
    </row>
    <row r="15" spans="1:38" x14ac:dyDescent="0.4">
      <c r="A15" s="114" t="s">
        <v>864</v>
      </c>
      <c r="C15" s="300">
        <f>'Fan_F$'!B14</f>
        <v>33.96</v>
      </c>
      <c r="D15" s="323">
        <f>'Fan_F$'!C14</f>
        <v>2</v>
      </c>
      <c r="E15" s="114" t="s">
        <v>269</v>
      </c>
      <c r="F15" s="114">
        <v>10</v>
      </c>
      <c r="G15" s="114" t="s">
        <v>860</v>
      </c>
      <c r="H15" s="114">
        <v>1</v>
      </c>
      <c r="J15" s="114">
        <v>1</v>
      </c>
      <c r="L15" s="114">
        <v>1</v>
      </c>
      <c r="N15" s="114">
        <v>1</v>
      </c>
      <c r="P15" s="114">
        <v>1</v>
      </c>
      <c r="R15" s="114">
        <v>1</v>
      </c>
      <c r="T15" s="114">
        <v>1</v>
      </c>
    </row>
    <row r="20" spans="1:38" x14ac:dyDescent="0.4">
      <c r="A20" s="114" t="s">
        <v>858</v>
      </c>
    </row>
    <row r="21" spans="1:38" s="33" customFormat="1" x14ac:dyDescent="0.4">
      <c r="A21" s="33" t="str">
        <f>A2</f>
        <v>Power Supply</v>
      </c>
      <c r="E21" s="33" t="str">
        <f>E2</f>
        <v>Part</v>
      </c>
      <c r="F21" s="33" t="str">
        <f t="shared" ref="F21:AL21" si="13">F2</f>
        <v>Qty</v>
      </c>
      <c r="G21" s="33" t="str">
        <f t="shared" si="13"/>
        <v>Part</v>
      </c>
      <c r="H21" s="33" t="str">
        <f t="shared" si="13"/>
        <v>Qty</v>
      </c>
      <c r="I21" s="33" t="str">
        <f t="shared" si="13"/>
        <v>Part</v>
      </c>
      <c r="J21" s="33" t="str">
        <f t="shared" si="13"/>
        <v>Qty</v>
      </c>
      <c r="K21" s="33" t="str">
        <f t="shared" si="13"/>
        <v>Part</v>
      </c>
      <c r="L21" s="33" t="str">
        <f t="shared" si="13"/>
        <v>Qty</v>
      </c>
      <c r="M21" s="33" t="str">
        <f t="shared" si="13"/>
        <v>Part</v>
      </c>
      <c r="N21" s="33" t="str">
        <f t="shared" si="13"/>
        <v>Qty</v>
      </c>
      <c r="O21" s="33" t="str">
        <f t="shared" si="13"/>
        <v>Part</v>
      </c>
      <c r="P21" s="33" t="str">
        <f t="shared" si="13"/>
        <v>Qty</v>
      </c>
      <c r="Q21" s="33" t="str">
        <f t="shared" si="13"/>
        <v>Part</v>
      </c>
      <c r="R21" s="33" t="str">
        <f t="shared" si="13"/>
        <v>Qty</v>
      </c>
      <c r="S21" s="33" t="str">
        <f t="shared" si="13"/>
        <v>Part</v>
      </c>
      <c r="T21" s="33" t="str">
        <f t="shared" si="13"/>
        <v>Qty</v>
      </c>
      <c r="U21" s="33" t="str">
        <f t="shared" si="13"/>
        <v>Part</v>
      </c>
      <c r="V21" s="33" t="str">
        <f t="shared" si="13"/>
        <v>Qty</v>
      </c>
      <c r="W21" s="33" t="str">
        <f t="shared" si="13"/>
        <v>Part</v>
      </c>
      <c r="X21" s="33" t="str">
        <f t="shared" si="13"/>
        <v>Qty</v>
      </c>
      <c r="Y21" s="33" t="str">
        <f t="shared" si="13"/>
        <v>Part</v>
      </c>
      <c r="Z21" s="33" t="str">
        <f t="shared" si="13"/>
        <v>Qty</v>
      </c>
      <c r="AA21" s="33" t="str">
        <f t="shared" si="13"/>
        <v>Part</v>
      </c>
      <c r="AB21" s="33" t="str">
        <f t="shared" si="13"/>
        <v>Qty</v>
      </c>
      <c r="AC21" s="33" t="str">
        <f t="shared" si="13"/>
        <v>Part</v>
      </c>
      <c r="AD21" s="33" t="str">
        <f t="shared" si="13"/>
        <v>Qty</v>
      </c>
      <c r="AE21" s="33" t="str">
        <f t="shared" si="13"/>
        <v>Part</v>
      </c>
      <c r="AF21" s="33" t="str">
        <f t="shared" si="13"/>
        <v>Qty</v>
      </c>
      <c r="AG21" s="33" t="str">
        <f t="shared" si="13"/>
        <v>Part</v>
      </c>
      <c r="AH21" s="33" t="str">
        <f t="shared" si="13"/>
        <v>Qty</v>
      </c>
      <c r="AI21" s="33" t="str">
        <f t="shared" si="13"/>
        <v>Part</v>
      </c>
      <c r="AJ21" s="33" t="str">
        <f t="shared" si="13"/>
        <v>Qty</v>
      </c>
      <c r="AK21" s="33" t="str">
        <f t="shared" si="13"/>
        <v>Part</v>
      </c>
      <c r="AL21" s="33" t="str">
        <f t="shared" si="13"/>
        <v>Qty</v>
      </c>
    </row>
    <row r="22" spans="1:38" x14ac:dyDescent="0.4">
      <c r="A22" s="114" t="str">
        <f t="shared" ref="A22:A33" si="14">A3</f>
        <v>BMS Provisions</v>
      </c>
      <c r="E22" s="114">
        <f>E3</f>
        <v>0</v>
      </c>
      <c r="F22" s="114">
        <f>IFERROR(F3*VLOOKUP($A22,Selector_PL!$A:$B,2,FALSE),0)</f>
        <v>0</v>
      </c>
      <c r="G22" s="114" t="str">
        <f t="shared" ref="G22" si="15">G3</f>
        <v>2.5mm Twin and Earth</v>
      </c>
      <c r="H22" s="114">
        <f>IFERROR(H3*VLOOKUP($A22,Selector_PL!$A:$B,2,FALSE),0)</f>
        <v>0</v>
      </c>
      <c r="I22" s="114">
        <f t="shared" ref="I22" si="16">I3</f>
        <v>0</v>
      </c>
      <c r="J22" s="114">
        <f>IFERROR(J3*VLOOKUP($A22,Selector_PL!$A:$B,2,FALSE),0)</f>
        <v>0</v>
      </c>
      <c r="K22" s="114">
        <f t="shared" ref="K22" si="17">K3</f>
        <v>0</v>
      </c>
      <c r="L22" s="114">
        <f>IFERROR(L3*VLOOKUP($A22,Selector_PL!$A:$B,2,FALSE),0)</f>
        <v>0</v>
      </c>
      <c r="M22" s="114">
        <f t="shared" ref="M22" si="18">M3</f>
        <v>0</v>
      </c>
      <c r="N22" s="114">
        <f>IFERROR(N3*VLOOKUP($A22,Selector_PL!$A:$B,2,FALSE),0)</f>
        <v>0</v>
      </c>
      <c r="O22" s="114">
        <f t="shared" ref="O22" si="19">O3</f>
        <v>0</v>
      </c>
      <c r="P22" s="114">
        <f>IFERROR(P3*VLOOKUP($A22,Selector_PL!$A:$B,2,FALSE),0)</f>
        <v>0</v>
      </c>
      <c r="Q22" s="114">
        <f t="shared" ref="Q22" si="20">Q3</f>
        <v>0</v>
      </c>
      <c r="R22" s="114">
        <f>IFERROR(R3*VLOOKUP($A22,Selector_PL!$A:$B,2,FALSE),0)</f>
        <v>0</v>
      </c>
      <c r="S22" s="114">
        <f t="shared" ref="S22" si="21">S3</f>
        <v>0</v>
      </c>
      <c r="T22" s="114">
        <f>IFERROR(T3*VLOOKUP($A22,Selector_PL!$A:$B,2,FALSE),0)</f>
        <v>0</v>
      </c>
      <c r="U22" s="114">
        <f t="shared" ref="U22" si="22">U3</f>
        <v>0</v>
      </c>
      <c r="V22" s="114">
        <f>IFERROR(V3*VLOOKUP($A22,Selector_PL!$A:$B,2,FALSE),0)</f>
        <v>0</v>
      </c>
      <c r="W22" s="114">
        <f t="shared" ref="W22" si="23">W3</f>
        <v>0</v>
      </c>
      <c r="X22" s="114">
        <f>IFERROR(X3*VLOOKUP($A22,Selector_PL!$A:$B,2,FALSE),0)</f>
        <v>0</v>
      </c>
      <c r="Y22" s="114">
        <f t="shared" ref="Y22" si="24">Y3</f>
        <v>0</v>
      </c>
      <c r="Z22" s="114">
        <f>IFERROR(Z3*VLOOKUP($A22,Selector_PL!$A:$B,2,FALSE),0)</f>
        <v>0</v>
      </c>
      <c r="AA22" s="114">
        <f t="shared" ref="AA22" si="25">AA3</f>
        <v>0</v>
      </c>
      <c r="AB22" s="114">
        <f>IFERROR(AB3*VLOOKUP($A22,Selector_PL!$A:$B,2,FALSE),0)</f>
        <v>0</v>
      </c>
      <c r="AC22" s="114">
        <f t="shared" ref="AC22" si="26">AC3</f>
        <v>0</v>
      </c>
      <c r="AD22" s="114">
        <f>IFERROR(AD3*VLOOKUP($A22,Selector_PL!$A:$B,2,FALSE),0)</f>
        <v>0</v>
      </c>
      <c r="AE22" s="114">
        <f t="shared" ref="AE22" si="27">AE3</f>
        <v>0</v>
      </c>
      <c r="AF22" s="114">
        <f>IFERROR(AF3*VLOOKUP($A22,Selector_PL!$A:$B,2,FALSE),0)</f>
        <v>0</v>
      </c>
      <c r="AG22" s="114">
        <f t="shared" ref="AG22" si="28">AG3</f>
        <v>0</v>
      </c>
      <c r="AH22" s="114">
        <f>IFERROR(AH3*VLOOKUP($A22,Selector_PL!$A:$B,2,FALSE),0)</f>
        <v>0</v>
      </c>
      <c r="AI22" s="114">
        <f t="shared" ref="AI22" si="29">AI3</f>
        <v>0</v>
      </c>
      <c r="AJ22" s="114">
        <f>IFERROR(AJ3*VLOOKUP($A22,Selector_PL!$A:$B,2,FALSE),0)</f>
        <v>0</v>
      </c>
      <c r="AK22" s="114">
        <f t="shared" ref="AK22" si="30">AK3</f>
        <v>0</v>
      </c>
      <c r="AL22" s="114">
        <f>IFERROR(AL3*VLOOKUP($A22,Selector_PL!$A:$B,2,FALSE),0)</f>
        <v>0</v>
      </c>
    </row>
    <row r="23" spans="1:38" x14ac:dyDescent="0.4">
      <c r="A23" s="114" t="str">
        <f t="shared" si="14"/>
        <v>Fire Shutdown</v>
      </c>
      <c r="E23" s="114">
        <f t="shared" ref="E23:E33" si="31">E4</f>
        <v>0</v>
      </c>
      <c r="F23" s="114">
        <f>IFERROR(F4*VLOOKUP($A23,Selector_PL!$A:$B,2,FALSE),0)</f>
        <v>0</v>
      </c>
      <c r="G23" s="114" t="str">
        <f t="shared" ref="G23" si="32">G4</f>
        <v>2.5mm Twin and Earth</v>
      </c>
      <c r="H23" s="114">
        <f>IFERROR(H4*VLOOKUP($A23,Selector_PL!$A:$B,2,FALSE),0)</f>
        <v>0</v>
      </c>
      <c r="I23" s="114">
        <f t="shared" ref="I23" si="33">I4</f>
        <v>0</v>
      </c>
      <c r="J23" s="114">
        <f>IFERROR(J4*VLOOKUP($A23,Selector_PL!$A:$B,2,FALSE),0)</f>
        <v>0</v>
      </c>
      <c r="K23" s="114">
        <f t="shared" ref="K23" si="34">K4</f>
        <v>0</v>
      </c>
      <c r="L23" s="114">
        <f>IFERROR(L4*VLOOKUP($A23,Selector_PL!$A:$B,2,FALSE),0)</f>
        <v>0</v>
      </c>
      <c r="M23" s="114">
        <f t="shared" ref="M23" si="35">M4</f>
        <v>0</v>
      </c>
      <c r="N23" s="114">
        <f>IFERROR(N4*VLOOKUP($A23,Selector_PL!$A:$B,2,FALSE),0)</f>
        <v>0</v>
      </c>
      <c r="O23" s="114">
        <f t="shared" ref="O23" si="36">O4</f>
        <v>0</v>
      </c>
      <c r="P23" s="114">
        <f>IFERROR(P4*VLOOKUP($A23,Selector_PL!$A:$B,2,FALSE),0)</f>
        <v>0</v>
      </c>
      <c r="Q23" s="114">
        <f t="shared" ref="Q23" si="37">Q4</f>
        <v>0</v>
      </c>
      <c r="R23" s="114">
        <f>IFERROR(R4*VLOOKUP($A23,Selector_PL!$A:$B,2,FALSE),0)</f>
        <v>0</v>
      </c>
      <c r="S23" s="114">
        <f t="shared" ref="S23" si="38">S4</f>
        <v>0</v>
      </c>
      <c r="T23" s="114">
        <f>IFERROR(T4*VLOOKUP($A23,Selector_PL!$A:$B,2,FALSE),0)</f>
        <v>0</v>
      </c>
      <c r="U23" s="114">
        <f t="shared" ref="U23" si="39">U4</f>
        <v>0</v>
      </c>
      <c r="V23" s="114">
        <f>IFERROR(V4*VLOOKUP($A23,Selector_PL!$A:$B,2,FALSE),0)</f>
        <v>0</v>
      </c>
      <c r="W23" s="114">
        <f t="shared" ref="W23" si="40">W4</f>
        <v>0</v>
      </c>
      <c r="X23" s="114">
        <f>IFERROR(X4*VLOOKUP($A23,Selector_PL!$A:$B,2,FALSE),0)</f>
        <v>0</v>
      </c>
      <c r="Y23" s="114">
        <f t="shared" ref="Y23" si="41">Y4</f>
        <v>0</v>
      </c>
      <c r="Z23" s="114">
        <f>IFERROR(Z4*VLOOKUP($A23,Selector_PL!$A:$B,2,FALSE),0)</f>
        <v>0</v>
      </c>
      <c r="AA23" s="114">
        <f t="shared" ref="AA23" si="42">AA4</f>
        <v>0</v>
      </c>
      <c r="AB23" s="114">
        <f>IFERROR(AB4*VLOOKUP($A23,Selector_PL!$A:$B,2,FALSE),0)</f>
        <v>0</v>
      </c>
      <c r="AC23" s="114">
        <f t="shared" ref="AC23" si="43">AC4</f>
        <v>0</v>
      </c>
      <c r="AD23" s="114">
        <f>IFERROR(AD4*VLOOKUP($A23,Selector_PL!$A:$B,2,FALSE),0)</f>
        <v>0</v>
      </c>
      <c r="AE23" s="114">
        <f t="shared" ref="AE23" si="44">AE4</f>
        <v>0</v>
      </c>
      <c r="AF23" s="114">
        <f>IFERROR(AF4*VLOOKUP($A23,Selector_PL!$A:$B,2,FALSE),0)</f>
        <v>0</v>
      </c>
      <c r="AG23" s="114">
        <f t="shared" ref="AG23" si="45">AG4</f>
        <v>0</v>
      </c>
      <c r="AH23" s="114">
        <f>IFERROR(AH4*VLOOKUP($A23,Selector_PL!$A:$B,2,FALSE),0)</f>
        <v>0</v>
      </c>
      <c r="AI23" s="114">
        <f t="shared" ref="AI23" si="46">AI4</f>
        <v>0</v>
      </c>
      <c r="AJ23" s="114">
        <f>IFERROR(AJ4*VLOOKUP($A23,Selector_PL!$A:$B,2,FALSE),0)</f>
        <v>0</v>
      </c>
      <c r="AK23" s="114">
        <f t="shared" ref="AK23" si="47">AK4</f>
        <v>0</v>
      </c>
      <c r="AL23" s="114">
        <f>IFERROR(AL4*VLOOKUP($A23,Selector_PL!$A:$B,2,FALSE),0)</f>
        <v>0</v>
      </c>
    </row>
    <row r="24" spans="1:38" x14ac:dyDescent="0.4">
      <c r="A24" s="114" t="str">
        <f t="shared" si="14"/>
        <v>NULL</v>
      </c>
      <c r="E24" s="114">
        <f t="shared" si="31"/>
        <v>0</v>
      </c>
      <c r="F24" s="114">
        <f>IFERROR(F5*VLOOKUP($A24,Selector_PL!$A:$B,2,FALSE),0)</f>
        <v>0</v>
      </c>
      <c r="G24" s="114">
        <f t="shared" ref="G24" si="48">G5</f>
        <v>0</v>
      </c>
      <c r="H24" s="114">
        <f>IFERROR(H5*VLOOKUP($A24,Selector_PL!$A:$B,2,FALSE),0)</f>
        <v>0</v>
      </c>
      <c r="I24" s="114">
        <f t="shared" ref="I24" si="49">I5</f>
        <v>0</v>
      </c>
      <c r="J24" s="114">
        <f>IFERROR(J5*VLOOKUP($A24,Selector_PL!$A:$B,2,FALSE),0)</f>
        <v>0</v>
      </c>
      <c r="K24" s="114">
        <f t="shared" ref="K24" si="50">K5</f>
        <v>0</v>
      </c>
      <c r="L24" s="114">
        <f>IFERROR(L5*VLOOKUP($A24,Selector_PL!$A:$B,2,FALSE),0)</f>
        <v>0</v>
      </c>
      <c r="M24" s="114">
        <f t="shared" ref="M24" si="51">M5</f>
        <v>0</v>
      </c>
      <c r="N24" s="114">
        <f>IFERROR(N5*VLOOKUP($A24,Selector_PL!$A:$B,2,FALSE),0)</f>
        <v>0</v>
      </c>
      <c r="O24" s="114">
        <f t="shared" ref="O24" si="52">O5</f>
        <v>0</v>
      </c>
      <c r="P24" s="114">
        <f>IFERROR(P5*VLOOKUP($A24,Selector_PL!$A:$B,2,FALSE),0)</f>
        <v>0</v>
      </c>
      <c r="Q24" s="114">
        <f t="shared" ref="Q24" si="53">Q5</f>
        <v>0</v>
      </c>
      <c r="R24" s="114">
        <f>IFERROR(R5*VLOOKUP($A24,Selector_PL!$A:$B,2,FALSE),0)</f>
        <v>0</v>
      </c>
      <c r="S24" s="114">
        <f t="shared" ref="S24" si="54">S5</f>
        <v>0</v>
      </c>
      <c r="T24" s="114">
        <f>IFERROR(T5*VLOOKUP($A24,Selector_PL!$A:$B,2,FALSE),0)</f>
        <v>0</v>
      </c>
      <c r="U24" s="114">
        <f t="shared" ref="U24" si="55">U5</f>
        <v>0</v>
      </c>
      <c r="V24" s="114">
        <f>IFERROR(V5*VLOOKUP($A24,Selector_PL!$A:$B,2,FALSE),0)</f>
        <v>0</v>
      </c>
      <c r="W24" s="114">
        <f t="shared" ref="W24" si="56">W5</f>
        <v>0</v>
      </c>
      <c r="X24" s="114">
        <f>IFERROR(X5*VLOOKUP($A24,Selector_PL!$A:$B,2,FALSE),0)</f>
        <v>0</v>
      </c>
      <c r="Y24" s="114">
        <f t="shared" ref="Y24" si="57">Y5</f>
        <v>0</v>
      </c>
      <c r="Z24" s="114">
        <f>IFERROR(Z5*VLOOKUP($A24,Selector_PL!$A:$B,2,FALSE),0)</f>
        <v>0</v>
      </c>
      <c r="AA24" s="114">
        <f t="shared" ref="AA24" si="58">AA5</f>
        <v>0</v>
      </c>
      <c r="AB24" s="114">
        <f>IFERROR(AB5*VLOOKUP($A24,Selector_PL!$A:$B,2,FALSE),0)</f>
        <v>0</v>
      </c>
      <c r="AC24" s="114">
        <f t="shared" ref="AC24" si="59">AC5</f>
        <v>0</v>
      </c>
      <c r="AD24" s="114">
        <f>IFERROR(AD5*VLOOKUP($A24,Selector_PL!$A:$B,2,FALSE),0)</f>
        <v>0</v>
      </c>
      <c r="AE24" s="114">
        <f t="shared" ref="AE24" si="60">AE5</f>
        <v>0</v>
      </c>
      <c r="AF24" s="114">
        <f>IFERROR(AF5*VLOOKUP($A24,Selector_PL!$A:$B,2,FALSE),0)</f>
        <v>0</v>
      </c>
      <c r="AG24" s="114">
        <f t="shared" ref="AG24" si="61">AG5</f>
        <v>0</v>
      </c>
      <c r="AH24" s="114">
        <f>IFERROR(AH5*VLOOKUP($A24,Selector_PL!$A:$B,2,FALSE),0)</f>
        <v>0</v>
      </c>
      <c r="AI24" s="114">
        <f t="shared" ref="AI24" si="62">AI5</f>
        <v>0</v>
      </c>
      <c r="AJ24" s="114">
        <f>IFERROR(AJ5*VLOOKUP($A24,Selector_PL!$A:$B,2,FALSE),0)</f>
        <v>0</v>
      </c>
      <c r="AK24" s="114">
        <f t="shared" ref="AK24" si="63">AK5</f>
        <v>0</v>
      </c>
      <c r="AL24" s="114">
        <f>IFERROR(AL5*VLOOKUP($A24,Selector_PL!$A:$B,2,FALSE),0)</f>
        <v>0</v>
      </c>
    </row>
    <row r="25" spans="1:38" x14ac:dyDescent="0.4">
      <c r="A25" s="114" t="str">
        <f t="shared" si="14"/>
        <v>Interlock</v>
      </c>
      <c r="E25" s="114">
        <f t="shared" si="31"/>
        <v>0</v>
      </c>
      <c r="F25" s="114">
        <f>IFERROR(F6*VLOOKUP($A25,Selector_PL!$A:$B,2,FALSE),0)</f>
        <v>0</v>
      </c>
      <c r="G25" s="114" t="str">
        <f t="shared" ref="G25" si="64">G6</f>
        <v>Switchboard Cable 1mm</v>
      </c>
      <c r="H25" s="114">
        <f>IFERROR(H6*VLOOKUP($A25,Selector_PL!$A:$B,2,FALSE),0)</f>
        <v>0</v>
      </c>
      <c r="I25" s="114">
        <f t="shared" ref="I25:I30" si="65">I6</f>
        <v>0</v>
      </c>
      <c r="J25" s="114">
        <f>IFERROR(J6*VLOOKUP($A25,Selector_PL!$A:$B,2,FALSE),0)</f>
        <v>0</v>
      </c>
      <c r="K25" s="114">
        <f t="shared" ref="K25" si="66">K6</f>
        <v>0</v>
      </c>
      <c r="L25" s="114">
        <f>IFERROR(L6*VLOOKUP($A25,Selector_PL!$A:$B,2,FALSE),0)</f>
        <v>0</v>
      </c>
      <c r="M25" s="114">
        <f t="shared" ref="M25" si="67">M6</f>
        <v>0</v>
      </c>
      <c r="N25" s="114">
        <f>IFERROR(N6*VLOOKUP($A25,Selector_PL!$A:$B,2,FALSE),0)</f>
        <v>0</v>
      </c>
      <c r="O25" s="114" t="str">
        <f t="shared" ref="O25:O30" si="68">O6</f>
        <v>Fire Relay</v>
      </c>
      <c r="P25" s="114">
        <f>IFERROR(P6*VLOOKUP($A25,Selector_PL!$A:$B,2,FALSE),0)</f>
        <v>0</v>
      </c>
      <c r="Q25" s="114">
        <f t="shared" ref="Q25" si="69">Q6</f>
        <v>0</v>
      </c>
      <c r="R25" s="114">
        <f>IFERROR(R6*VLOOKUP($A25,Selector_PL!$A:$B,2,FALSE),0)</f>
        <v>0</v>
      </c>
      <c r="S25" s="114">
        <f t="shared" ref="S25" si="70">S6</f>
        <v>0</v>
      </c>
      <c r="T25" s="114">
        <f>IFERROR(T6*VLOOKUP($A25,Selector_PL!$A:$B,2,FALSE),0)</f>
        <v>0</v>
      </c>
      <c r="U25" s="114">
        <f t="shared" ref="U25" si="71">U6</f>
        <v>0</v>
      </c>
      <c r="V25" s="114">
        <f>IFERROR(V6*VLOOKUP($A25,Selector_PL!$A:$B,2,FALSE),0)</f>
        <v>0</v>
      </c>
      <c r="W25" s="114">
        <f t="shared" ref="W25" si="72">W6</f>
        <v>0</v>
      </c>
      <c r="X25" s="114">
        <f>IFERROR(X6*VLOOKUP($A25,Selector_PL!$A:$B,2,FALSE),0)</f>
        <v>0</v>
      </c>
      <c r="Y25" s="114">
        <f t="shared" ref="Y25" si="73">Y6</f>
        <v>0</v>
      </c>
      <c r="Z25" s="114">
        <f>IFERROR(Z6*VLOOKUP($A25,Selector_PL!$A:$B,2,FALSE),0)</f>
        <v>0</v>
      </c>
      <c r="AA25" s="114">
        <f t="shared" ref="AA25" si="74">AA6</f>
        <v>0</v>
      </c>
      <c r="AB25" s="114">
        <f>IFERROR(AB6*VLOOKUP($A25,Selector_PL!$A:$B,2,FALSE),0)</f>
        <v>0</v>
      </c>
      <c r="AC25" s="114">
        <f t="shared" ref="AC25" si="75">AC6</f>
        <v>0</v>
      </c>
      <c r="AD25" s="114">
        <f>IFERROR(AD6*VLOOKUP($A25,Selector_PL!$A:$B,2,FALSE),0)</f>
        <v>0</v>
      </c>
      <c r="AE25" s="114">
        <f t="shared" ref="AE25" si="76">AE6</f>
        <v>0</v>
      </c>
      <c r="AF25" s="114">
        <f>IFERROR(AF6*VLOOKUP($A25,Selector_PL!$A:$B,2,FALSE),0)</f>
        <v>0</v>
      </c>
      <c r="AG25" s="114">
        <f t="shared" ref="AG25" si="77">AG6</f>
        <v>0</v>
      </c>
      <c r="AH25" s="114">
        <f>IFERROR(AH6*VLOOKUP($A25,Selector_PL!$A:$B,2,FALSE),0)</f>
        <v>0</v>
      </c>
      <c r="AI25" s="114">
        <f t="shared" ref="AI25" si="78">AI6</f>
        <v>0</v>
      </c>
      <c r="AJ25" s="114">
        <f>IFERROR(AJ6*VLOOKUP($A25,Selector_PL!$A:$B,2,FALSE),0)</f>
        <v>0</v>
      </c>
      <c r="AK25" s="114">
        <f t="shared" ref="AK25" si="79">AK6</f>
        <v>0</v>
      </c>
      <c r="AL25" s="114">
        <f>IFERROR(AL6*VLOOKUP($A25,Selector_PL!$A:$B,2,FALSE),0)</f>
        <v>0</v>
      </c>
    </row>
    <row r="26" spans="1:38" x14ac:dyDescent="0.4">
      <c r="A26" s="114" t="str">
        <f t="shared" si="14"/>
        <v>Interlock with Associated Units</v>
      </c>
      <c r="E26" s="114" t="str">
        <f t="shared" si="31"/>
        <v>Current Switch</v>
      </c>
      <c r="F26" s="114">
        <f>IFERROR(F7*VLOOKUP($A26,Selector_PL!$A:$B,2,FALSE),0)</f>
        <v>0</v>
      </c>
      <c r="G26" s="114" t="str">
        <f t="shared" ref="G26" si="80">G7</f>
        <v>Switchboard Cable 1mm</v>
      </c>
      <c r="H26" s="114">
        <f>IFERROR(H7*VLOOKUP($A26,Selector_PL!$A:$B,2,FALSE),0)</f>
        <v>0</v>
      </c>
      <c r="I26" s="114">
        <f t="shared" si="65"/>
        <v>0</v>
      </c>
      <c r="J26" s="114">
        <f>IFERROR(J7*VLOOKUP($A26,Selector_PL!$A:$B,2,FALSE),0)</f>
        <v>0</v>
      </c>
      <c r="K26" s="114">
        <f t="shared" ref="K26" si="81">K7</f>
        <v>0</v>
      </c>
      <c r="L26" s="114">
        <f>IFERROR(L7*VLOOKUP($A26,Selector_PL!$A:$B,2,FALSE),0)</f>
        <v>0</v>
      </c>
      <c r="M26" s="114">
        <f t="shared" ref="M26" si="82">M7</f>
        <v>0</v>
      </c>
      <c r="N26" s="114">
        <f>IFERROR(N7*VLOOKUP($A26,Selector_PL!$A:$B,2,FALSE),0)</f>
        <v>0</v>
      </c>
      <c r="O26" s="114" t="str">
        <f t="shared" si="68"/>
        <v>General Relay</v>
      </c>
      <c r="P26" s="114">
        <f>IFERROR(P7*VLOOKUP($A26,Selector_PL!$A:$B,2,FALSE),0)</f>
        <v>0</v>
      </c>
      <c r="Q26" s="114">
        <f t="shared" ref="Q26" si="83">Q7</f>
        <v>0</v>
      </c>
      <c r="R26" s="114">
        <f>IFERROR(R7*VLOOKUP($A26,Selector_PL!$A:$B,2,FALSE),0)</f>
        <v>0</v>
      </c>
      <c r="S26" s="114">
        <f t="shared" ref="S26" si="84">S7</f>
        <v>0</v>
      </c>
      <c r="T26" s="114">
        <f>IFERROR(T7*VLOOKUP($A26,Selector_PL!$A:$B,2,FALSE),0)</f>
        <v>0</v>
      </c>
      <c r="U26" s="114">
        <f t="shared" ref="U26" si="85">U7</f>
        <v>0</v>
      </c>
      <c r="V26" s="114">
        <f>IFERROR(V7*VLOOKUP($A26,Selector_PL!$A:$B,2,FALSE),0)</f>
        <v>0</v>
      </c>
      <c r="W26" s="114">
        <f t="shared" ref="W26" si="86">W7</f>
        <v>0</v>
      </c>
      <c r="X26" s="114">
        <f>IFERROR(X7*VLOOKUP($A26,Selector_PL!$A:$B,2,FALSE),0)</f>
        <v>0</v>
      </c>
      <c r="Y26" s="114">
        <f t="shared" ref="Y26" si="87">Y7</f>
        <v>0</v>
      </c>
      <c r="Z26" s="114">
        <f>IFERROR(Z7*VLOOKUP($A26,Selector_PL!$A:$B,2,FALSE),0)</f>
        <v>0</v>
      </c>
      <c r="AA26" s="114">
        <f t="shared" ref="AA26" si="88">AA7</f>
        <v>0</v>
      </c>
      <c r="AB26" s="114">
        <f>IFERROR(AB7*VLOOKUP($A26,Selector_PL!$A:$B,2,FALSE),0)</f>
        <v>0</v>
      </c>
      <c r="AC26" s="114">
        <f t="shared" ref="AC26" si="89">AC7</f>
        <v>0</v>
      </c>
      <c r="AD26" s="114">
        <f>IFERROR(AD7*VLOOKUP($A26,Selector_PL!$A:$B,2,FALSE),0)</f>
        <v>0</v>
      </c>
      <c r="AE26" s="114">
        <f t="shared" ref="AE26" si="90">AE7</f>
        <v>0</v>
      </c>
      <c r="AF26" s="114">
        <f>IFERROR(AF7*VLOOKUP($A26,Selector_PL!$A:$B,2,FALSE),0)</f>
        <v>0</v>
      </c>
      <c r="AG26" s="114">
        <f t="shared" ref="AG26" si="91">AG7</f>
        <v>0</v>
      </c>
      <c r="AH26" s="114">
        <f>IFERROR(AH7*VLOOKUP($A26,Selector_PL!$A:$B,2,FALSE),0)</f>
        <v>0</v>
      </c>
      <c r="AI26" s="114">
        <f t="shared" ref="AI26" si="92">AI7</f>
        <v>0</v>
      </c>
      <c r="AJ26" s="114">
        <f>IFERROR(AJ7*VLOOKUP($A26,Selector_PL!$A:$B,2,FALSE),0)</f>
        <v>0</v>
      </c>
      <c r="AK26" s="114">
        <f t="shared" ref="AK26" si="93">AK7</f>
        <v>0</v>
      </c>
      <c r="AL26" s="114">
        <f>IFERROR(AL7*VLOOKUP($A26,Selector_PL!$A:$B,2,FALSE),0)</f>
        <v>0</v>
      </c>
    </row>
    <row r="27" spans="1:38" x14ac:dyDescent="0.4">
      <c r="A27" s="114" t="str">
        <f t="shared" si="14"/>
        <v>Interlock with Lighting Circuit</v>
      </c>
      <c r="E27" s="114">
        <f t="shared" si="31"/>
        <v>0</v>
      </c>
      <c r="F27" s="114">
        <f>IFERROR(F8*VLOOKUP($A27,Selector_PL!$A:$B,2,FALSE),0)</f>
        <v>0</v>
      </c>
      <c r="G27" s="114" t="str">
        <f t="shared" ref="G27" si="94">G8</f>
        <v>Switchboard Cable 1mm</v>
      </c>
      <c r="H27" s="114">
        <f>IFERROR(H8*VLOOKUP($A27,Selector_PL!$A:$B,2,FALSE),0)</f>
        <v>0</v>
      </c>
      <c r="I27" s="114">
        <f t="shared" si="65"/>
        <v>0</v>
      </c>
      <c r="J27" s="114">
        <f>IFERROR(J8*VLOOKUP($A27,Selector_PL!$A:$B,2,FALSE),0)</f>
        <v>0</v>
      </c>
      <c r="K27" s="114">
        <f t="shared" ref="K27" si="95">K8</f>
        <v>0</v>
      </c>
      <c r="L27" s="114">
        <f>IFERROR(L8*VLOOKUP($A27,Selector_PL!$A:$B,2,FALSE),0)</f>
        <v>0</v>
      </c>
      <c r="M27" s="114">
        <f t="shared" ref="M27" si="96">M8</f>
        <v>0</v>
      </c>
      <c r="N27" s="114">
        <f>IFERROR(N8*VLOOKUP($A27,Selector_PL!$A:$B,2,FALSE),0)</f>
        <v>0</v>
      </c>
      <c r="O27" s="114" t="str">
        <f t="shared" si="68"/>
        <v>Fire Relay</v>
      </c>
      <c r="P27" s="114">
        <f>IFERROR(P8*VLOOKUP($A27,Selector_PL!$A:$B,2,FALSE),0)</f>
        <v>0</v>
      </c>
      <c r="Q27" s="114">
        <f t="shared" ref="Q27" si="97">Q8</f>
        <v>0</v>
      </c>
      <c r="R27" s="114">
        <f>IFERROR(R8*VLOOKUP($A27,Selector_PL!$A:$B,2,FALSE),0)</f>
        <v>0</v>
      </c>
      <c r="S27" s="114">
        <f t="shared" ref="S27" si="98">S8</f>
        <v>0</v>
      </c>
      <c r="T27" s="114">
        <f>IFERROR(T8*VLOOKUP($A27,Selector_PL!$A:$B,2,FALSE),0)</f>
        <v>0</v>
      </c>
      <c r="U27" s="114">
        <f t="shared" ref="U27" si="99">U8</f>
        <v>0</v>
      </c>
      <c r="V27" s="114">
        <f>IFERROR(V8*VLOOKUP($A27,Selector_PL!$A:$B,2,FALSE),0)</f>
        <v>0</v>
      </c>
      <c r="W27" s="114">
        <f t="shared" ref="W27" si="100">W8</f>
        <v>0</v>
      </c>
      <c r="X27" s="114">
        <f>IFERROR(X8*VLOOKUP($A27,Selector_PL!$A:$B,2,FALSE),0)</f>
        <v>0</v>
      </c>
      <c r="Y27" s="114">
        <f t="shared" ref="Y27" si="101">Y8</f>
        <v>0</v>
      </c>
      <c r="Z27" s="114">
        <f>IFERROR(Z8*VLOOKUP($A27,Selector_PL!$A:$B,2,FALSE),0)</f>
        <v>0</v>
      </c>
      <c r="AA27" s="114">
        <f t="shared" ref="AA27" si="102">AA8</f>
        <v>0</v>
      </c>
      <c r="AB27" s="114">
        <f>IFERROR(AB8*VLOOKUP($A27,Selector_PL!$A:$B,2,FALSE),0)</f>
        <v>0</v>
      </c>
      <c r="AC27" s="114">
        <f t="shared" ref="AC27" si="103">AC8</f>
        <v>0</v>
      </c>
      <c r="AD27" s="114">
        <f>IFERROR(AD8*VLOOKUP($A27,Selector_PL!$A:$B,2,FALSE),0)</f>
        <v>0</v>
      </c>
      <c r="AE27" s="114">
        <f t="shared" ref="AE27" si="104">AE8</f>
        <v>0</v>
      </c>
      <c r="AF27" s="114">
        <f>IFERROR(AF8*VLOOKUP($A27,Selector_PL!$A:$B,2,FALSE),0)</f>
        <v>0</v>
      </c>
      <c r="AG27" s="114">
        <f t="shared" ref="AG27" si="105">AG8</f>
        <v>0</v>
      </c>
      <c r="AH27" s="114">
        <f>IFERROR(AH8*VLOOKUP($A27,Selector_PL!$A:$B,2,FALSE),0)</f>
        <v>0</v>
      </c>
      <c r="AI27" s="114">
        <f t="shared" ref="AI27" si="106">AI8</f>
        <v>0</v>
      </c>
      <c r="AJ27" s="114">
        <f>IFERROR(AJ8*VLOOKUP($A27,Selector_PL!$A:$B,2,FALSE),0)</f>
        <v>0</v>
      </c>
      <c r="AK27" s="114">
        <f t="shared" ref="AK27" si="107">AK8</f>
        <v>0</v>
      </c>
      <c r="AL27" s="114">
        <f>IFERROR(AL8*VLOOKUP($A27,Selector_PL!$A:$B,2,FALSE),0)</f>
        <v>0</v>
      </c>
    </row>
    <row r="28" spans="1:38" x14ac:dyDescent="0.4">
      <c r="A28" s="114" t="str">
        <f t="shared" si="14"/>
        <v>Interlock with Local Switch</v>
      </c>
      <c r="E28" s="114">
        <f t="shared" si="31"/>
        <v>0</v>
      </c>
      <c r="F28" s="114">
        <f>IFERROR(F9*VLOOKUP($A28,Selector_PL!$A:$B,2,FALSE),0)</f>
        <v>0</v>
      </c>
      <c r="G28" s="114" t="str">
        <f t="shared" ref="G28" si="108">G9</f>
        <v>Switchboard Cable 1mm</v>
      </c>
      <c r="H28" s="114">
        <f>IFERROR(H9*VLOOKUP($A28,Selector_PL!$A:$B,2,FALSE),0)</f>
        <v>0</v>
      </c>
      <c r="I28" s="114">
        <f t="shared" si="65"/>
        <v>0</v>
      </c>
      <c r="J28" s="114">
        <f>IFERROR(J9*VLOOKUP($A28,Selector_PL!$A:$B,2,FALSE),0)</f>
        <v>0</v>
      </c>
      <c r="K28" s="114">
        <f t="shared" ref="K28" si="109">K9</f>
        <v>0</v>
      </c>
      <c r="L28" s="114">
        <f>IFERROR(L9*VLOOKUP($A28,Selector_PL!$A:$B,2,FALSE),0)</f>
        <v>0</v>
      </c>
      <c r="M28" s="114">
        <f t="shared" ref="M28" si="110">M9</f>
        <v>0</v>
      </c>
      <c r="N28" s="114">
        <f>IFERROR(N9*VLOOKUP($A28,Selector_PL!$A:$B,2,FALSE),0)</f>
        <v>0</v>
      </c>
      <c r="O28" s="114" t="str">
        <f t="shared" si="68"/>
        <v>Fire Relay</v>
      </c>
      <c r="P28" s="114">
        <f>IFERROR(P9*VLOOKUP($A28,Selector_PL!$A:$B,2,FALSE),0)</f>
        <v>0</v>
      </c>
      <c r="Q28" s="114">
        <f t="shared" ref="Q28" si="111">Q9</f>
        <v>0</v>
      </c>
      <c r="R28" s="114">
        <f>IFERROR(R9*VLOOKUP($A28,Selector_PL!$A:$B,2,FALSE),0)</f>
        <v>0</v>
      </c>
      <c r="S28" s="114">
        <f t="shared" ref="S28" si="112">S9</f>
        <v>0</v>
      </c>
      <c r="T28" s="114">
        <f>IFERROR(T9*VLOOKUP($A28,Selector_PL!$A:$B,2,FALSE),0)</f>
        <v>0</v>
      </c>
      <c r="U28" s="114">
        <f t="shared" ref="U28" si="113">U9</f>
        <v>0</v>
      </c>
      <c r="V28" s="114">
        <f>IFERROR(V9*VLOOKUP($A28,Selector_PL!$A:$B,2,FALSE),0)</f>
        <v>0</v>
      </c>
      <c r="W28" s="114">
        <f t="shared" ref="W28" si="114">W9</f>
        <v>0</v>
      </c>
      <c r="X28" s="114">
        <f>IFERROR(X9*VLOOKUP($A28,Selector_PL!$A:$B,2,FALSE),0)</f>
        <v>0</v>
      </c>
      <c r="Y28" s="114">
        <f t="shared" ref="Y28" si="115">Y9</f>
        <v>0</v>
      </c>
      <c r="Z28" s="114">
        <f>IFERROR(Z9*VLOOKUP($A28,Selector_PL!$A:$B,2,FALSE),0)</f>
        <v>0</v>
      </c>
      <c r="AA28" s="114">
        <f t="shared" ref="AA28" si="116">AA9</f>
        <v>0</v>
      </c>
      <c r="AB28" s="114">
        <f>IFERROR(AB9*VLOOKUP($A28,Selector_PL!$A:$B,2,FALSE),0)</f>
        <v>0</v>
      </c>
      <c r="AC28" s="114">
        <f t="shared" ref="AC28" si="117">AC9</f>
        <v>0</v>
      </c>
      <c r="AD28" s="114">
        <f>IFERROR(AD9*VLOOKUP($A28,Selector_PL!$A:$B,2,FALSE),0)</f>
        <v>0</v>
      </c>
      <c r="AE28" s="114">
        <f t="shared" ref="AE28" si="118">AE9</f>
        <v>0</v>
      </c>
      <c r="AF28" s="114">
        <f>IFERROR(AF9*VLOOKUP($A28,Selector_PL!$A:$B,2,FALSE),0)</f>
        <v>0</v>
      </c>
      <c r="AG28" s="114">
        <f t="shared" ref="AG28" si="119">AG9</f>
        <v>0</v>
      </c>
      <c r="AH28" s="114">
        <f>IFERROR(AH9*VLOOKUP($A28,Selector_PL!$A:$B,2,FALSE),0)</f>
        <v>0</v>
      </c>
      <c r="AI28" s="114">
        <f t="shared" ref="AI28" si="120">AI9</f>
        <v>0</v>
      </c>
      <c r="AJ28" s="114">
        <f>IFERROR(AJ9*VLOOKUP($A28,Selector_PL!$A:$B,2,FALSE),0)</f>
        <v>0</v>
      </c>
      <c r="AK28" s="114">
        <f t="shared" ref="AK28" si="121">AK9</f>
        <v>0</v>
      </c>
      <c r="AL28" s="114">
        <f>IFERROR(AL9*VLOOKUP($A28,Selector_PL!$A:$B,2,FALSE),0)</f>
        <v>0</v>
      </c>
    </row>
    <row r="29" spans="1:38" x14ac:dyDescent="0.4">
      <c r="A29" s="114" t="str">
        <f t="shared" si="14"/>
        <v>Interlock With Reed Switch</v>
      </c>
      <c r="E29" s="114" t="str">
        <f t="shared" si="31"/>
        <v>Reed Switch</v>
      </c>
      <c r="F29" s="114">
        <f>IFERROR(F10*VLOOKUP($A29,Selector_PL!$A:$B,2,FALSE),0)</f>
        <v>1</v>
      </c>
      <c r="G29" s="114" t="str">
        <f t="shared" ref="G29" si="122">G10</f>
        <v>Switchboard Cable 1mm</v>
      </c>
      <c r="H29" s="114">
        <f>IFERROR(H10*VLOOKUP($A29,Selector_PL!$A:$B,2,FALSE),0)</f>
        <v>1</v>
      </c>
      <c r="I29" s="114">
        <f t="shared" si="65"/>
        <v>0</v>
      </c>
      <c r="J29" s="114">
        <f>IFERROR(J10*VLOOKUP($A29,Selector_PL!$A:$B,2,FALSE),0)</f>
        <v>1</v>
      </c>
      <c r="K29" s="114">
        <f t="shared" ref="K29" si="123">K10</f>
        <v>0</v>
      </c>
      <c r="L29" s="114">
        <f>IFERROR(L10*VLOOKUP($A29,Selector_PL!$A:$B,2,FALSE),0)</f>
        <v>1</v>
      </c>
      <c r="M29" s="114">
        <f t="shared" ref="M29" si="124">M10</f>
        <v>0</v>
      </c>
      <c r="N29" s="114">
        <f>IFERROR(N10*VLOOKUP($A29,Selector_PL!$A:$B,2,FALSE),0)</f>
        <v>1</v>
      </c>
      <c r="O29" s="114" t="str">
        <f t="shared" si="68"/>
        <v>Fire Relay</v>
      </c>
      <c r="P29" s="114">
        <f>IFERROR(P10*VLOOKUP($A29,Selector_PL!$A:$B,2,FALSE),0)</f>
        <v>1</v>
      </c>
      <c r="Q29" s="114">
        <f t="shared" ref="Q29" si="125">Q10</f>
        <v>0</v>
      </c>
      <c r="R29" s="114">
        <f>IFERROR(R10*VLOOKUP($A29,Selector_PL!$A:$B,2,FALSE),0)</f>
        <v>1</v>
      </c>
      <c r="S29" s="114">
        <f t="shared" ref="S29" si="126">S10</f>
        <v>0</v>
      </c>
      <c r="T29" s="114">
        <f>IFERROR(T10*VLOOKUP($A29,Selector_PL!$A:$B,2,FALSE),0)</f>
        <v>1</v>
      </c>
      <c r="U29" s="114">
        <f t="shared" ref="U29" si="127">U10</f>
        <v>0</v>
      </c>
      <c r="V29" s="114">
        <f>IFERROR(V10*VLOOKUP($A29,Selector_PL!$A:$B,2,FALSE),0)</f>
        <v>0</v>
      </c>
      <c r="W29" s="114">
        <f t="shared" ref="W29" si="128">W10</f>
        <v>0</v>
      </c>
      <c r="X29" s="114">
        <f>IFERROR(X10*VLOOKUP($A29,Selector_PL!$A:$B,2,FALSE),0)</f>
        <v>0</v>
      </c>
      <c r="Y29" s="114">
        <f t="shared" ref="Y29" si="129">Y10</f>
        <v>0</v>
      </c>
      <c r="Z29" s="114">
        <f>IFERROR(Z10*VLOOKUP($A29,Selector_PL!$A:$B,2,FALSE),0)</f>
        <v>0</v>
      </c>
      <c r="AA29" s="114">
        <f t="shared" ref="AA29" si="130">AA10</f>
        <v>0</v>
      </c>
      <c r="AB29" s="114">
        <f>IFERROR(AB10*VLOOKUP($A29,Selector_PL!$A:$B,2,FALSE),0)</f>
        <v>0</v>
      </c>
      <c r="AC29" s="114">
        <f t="shared" ref="AC29" si="131">AC10</f>
        <v>0</v>
      </c>
      <c r="AD29" s="114">
        <f>IFERROR(AD10*VLOOKUP($A29,Selector_PL!$A:$B,2,FALSE),0)</f>
        <v>0</v>
      </c>
      <c r="AE29" s="114">
        <f t="shared" ref="AE29" si="132">AE10</f>
        <v>0</v>
      </c>
      <c r="AF29" s="114">
        <f>IFERROR(AF10*VLOOKUP($A29,Selector_PL!$A:$B,2,FALSE),0)</f>
        <v>0</v>
      </c>
      <c r="AG29" s="114">
        <f t="shared" ref="AG29" si="133">AG10</f>
        <v>0</v>
      </c>
      <c r="AH29" s="114">
        <f>IFERROR(AH10*VLOOKUP($A29,Selector_PL!$A:$B,2,FALSE),0)</f>
        <v>0</v>
      </c>
      <c r="AI29" s="114">
        <f t="shared" ref="AI29" si="134">AI10</f>
        <v>0</v>
      </c>
      <c r="AJ29" s="114">
        <f>IFERROR(AJ10*VLOOKUP($A29,Selector_PL!$A:$B,2,FALSE),0)</f>
        <v>0</v>
      </c>
      <c r="AK29" s="114">
        <f t="shared" ref="AK29" si="135">AK10</f>
        <v>0</v>
      </c>
      <c r="AL29" s="114">
        <f>IFERROR(AL10*VLOOKUP($A29,Selector_PL!$A:$B,2,FALSE),0)</f>
        <v>0</v>
      </c>
    </row>
    <row r="30" spans="1:38" x14ac:dyDescent="0.4">
      <c r="A30" s="114" t="str">
        <f t="shared" si="14"/>
        <v>Mechanical Thermostat</v>
      </c>
      <c r="E30" s="114" t="str">
        <f t="shared" si="31"/>
        <v>Mechanical Thermostat</v>
      </c>
      <c r="F30" s="114">
        <f>IFERROR(F11*VLOOKUP($A30,Selector_PL!$A:$B,2,FALSE),0)</f>
        <v>0</v>
      </c>
      <c r="G30" s="114" t="str">
        <f t="shared" ref="G30" si="136">G11</f>
        <v>Switchboard Cable 1mm</v>
      </c>
      <c r="H30" s="114">
        <f>IFERROR(H11*VLOOKUP($A30,Selector_PL!$A:$B,2,FALSE),0)</f>
        <v>0</v>
      </c>
      <c r="I30" s="114">
        <f t="shared" si="65"/>
        <v>0</v>
      </c>
      <c r="J30" s="114">
        <f>IFERROR(J11*VLOOKUP($A30,Selector_PL!$A:$B,2,FALSE),0)</f>
        <v>0</v>
      </c>
      <c r="K30" s="114">
        <f t="shared" ref="K30" si="137">K11</f>
        <v>0</v>
      </c>
      <c r="L30" s="114">
        <f>IFERROR(L11*VLOOKUP($A30,Selector_PL!$A:$B,2,FALSE),0)</f>
        <v>0</v>
      </c>
      <c r="M30" s="114">
        <f t="shared" ref="M30" si="138">M11</f>
        <v>0</v>
      </c>
      <c r="N30" s="114">
        <f>IFERROR(N11*VLOOKUP($A30,Selector_PL!$A:$B,2,FALSE),0)</f>
        <v>0</v>
      </c>
      <c r="O30" s="114" t="str">
        <f t="shared" si="68"/>
        <v>Fire Relay</v>
      </c>
      <c r="P30" s="114">
        <f>IFERROR(P11*VLOOKUP($A30,Selector_PL!$A:$B,2,FALSE),0)</f>
        <v>0</v>
      </c>
      <c r="Q30" s="114">
        <f t="shared" ref="Q30" si="139">Q11</f>
        <v>0</v>
      </c>
      <c r="R30" s="114">
        <f>IFERROR(R11*VLOOKUP($A30,Selector_PL!$A:$B,2,FALSE),0)</f>
        <v>0</v>
      </c>
      <c r="S30" s="114">
        <f t="shared" ref="S30" si="140">S11</f>
        <v>0</v>
      </c>
      <c r="T30" s="114">
        <f>IFERROR(T11*VLOOKUP($A30,Selector_PL!$A:$B,2,FALSE),0)</f>
        <v>0</v>
      </c>
      <c r="U30" s="114">
        <f t="shared" ref="U30" si="141">U11</f>
        <v>0</v>
      </c>
      <c r="V30" s="114">
        <f>IFERROR(V11*VLOOKUP($A30,Selector_PL!$A:$B,2,FALSE),0)</f>
        <v>0</v>
      </c>
      <c r="W30" s="114">
        <f t="shared" ref="W30" si="142">W11</f>
        <v>0</v>
      </c>
      <c r="X30" s="114">
        <f>IFERROR(X11*VLOOKUP($A30,Selector_PL!$A:$B,2,FALSE),0)</f>
        <v>0</v>
      </c>
      <c r="Y30" s="114">
        <f t="shared" ref="Y30" si="143">Y11</f>
        <v>0</v>
      </c>
      <c r="Z30" s="114">
        <f>IFERROR(Z11*VLOOKUP($A30,Selector_PL!$A:$B,2,FALSE),0)</f>
        <v>0</v>
      </c>
      <c r="AA30" s="114">
        <f t="shared" ref="AA30" si="144">AA11</f>
        <v>0</v>
      </c>
      <c r="AB30" s="114">
        <f>IFERROR(AB11*VLOOKUP($A30,Selector_PL!$A:$B,2,FALSE),0)</f>
        <v>0</v>
      </c>
      <c r="AC30" s="114">
        <f t="shared" ref="AC30" si="145">AC11</f>
        <v>0</v>
      </c>
      <c r="AD30" s="114">
        <f>IFERROR(AD11*VLOOKUP($A30,Selector_PL!$A:$B,2,FALSE),0)</f>
        <v>0</v>
      </c>
      <c r="AE30" s="114">
        <f t="shared" ref="AE30" si="146">AE11</f>
        <v>0</v>
      </c>
      <c r="AF30" s="114">
        <f>IFERROR(AF11*VLOOKUP($A30,Selector_PL!$A:$B,2,FALSE),0)</f>
        <v>0</v>
      </c>
      <c r="AG30" s="114">
        <f t="shared" ref="AG30" si="147">AG11</f>
        <v>0</v>
      </c>
      <c r="AH30" s="114">
        <f>IFERROR(AH11*VLOOKUP($A30,Selector_PL!$A:$B,2,FALSE),0)</f>
        <v>0</v>
      </c>
      <c r="AI30" s="114">
        <f t="shared" ref="AI30" si="148">AI11</f>
        <v>0</v>
      </c>
      <c r="AJ30" s="114">
        <f>IFERROR(AJ11*VLOOKUP($A30,Selector_PL!$A:$B,2,FALSE),0)</f>
        <v>0</v>
      </c>
      <c r="AK30" s="114">
        <f t="shared" ref="AK30" si="149">AK11</f>
        <v>0</v>
      </c>
      <c r="AL30" s="114">
        <f>IFERROR(AL11*VLOOKUP($A30,Selector_PL!$A:$B,2,FALSE),0)</f>
        <v>0</v>
      </c>
    </row>
    <row r="31" spans="1:38" x14ac:dyDescent="0.4">
      <c r="A31" s="114" t="str">
        <f t="shared" si="14"/>
        <v>Run On Timer</v>
      </c>
      <c r="E31" s="114" t="str">
        <f t="shared" si="31"/>
        <v>Run On Timer</v>
      </c>
      <c r="F31" s="114">
        <f>IFERROR(F12*VLOOKUP($A31,Selector_PL!$A:$B,2,FALSE),0)</f>
        <v>0</v>
      </c>
      <c r="G31" s="114">
        <f t="shared" ref="G31" si="150">G12</f>
        <v>0</v>
      </c>
      <c r="H31" s="114">
        <f>IFERROR(H12*VLOOKUP($A31,Selector_PL!$A:$B,2,FALSE),0)</f>
        <v>0</v>
      </c>
      <c r="I31" s="114">
        <f t="shared" ref="I31" si="151">I12</f>
        <v>0</v>
      </c>
      <c r="J31" s="114">
        <f>IFERROR(J12*VLOOKUP($A31,Selector_PL!$A:$B,2,FALSE),0)</f>
        <v>0</v>
      </c>
      <c r="K31" s="114">
        <f t="shared" ref="K31" si="152">K12</f>
        <v>0</v>
      </c>
      <c r="L31" s="114">
        <f>IFERROR(L12*VLOOKUP($A31,Selector_PL!$A:$B,2,FALSE),0)</f>
        <v>0</v>
      </c>
      <c r="M31" s="114">
        <f t="shared" ref="M31" si="153">M12</f>
        <v>0</v>
      </c>
      <c r="N31" s="114">
        <f>IFERROR(N12*VLOOKUP($A31,Selector_PL!$A:$B,2,FALSE),0)</f>
        <v>0</v>
      </c>
      <c r="O31" s="114">
        <f t="shared" ref="O31" si="154">O12</f>
        <v>0</v>
      </c>
      <c r="P31" s="114">
        <f>IFERROR(P12*VLOOKUP($A31,Selector_PL!$A:$B,2,FALSE),0)</f>
        <v>0</v>
      </c>
      <c r="Q31" s="114">
        <f t="shared" ref="Q31" si="155">Q12</f>
        <v>0</v>
      </c>
      <c r="R31" s="114">
        <f>IFERROR(R12*VLOOKUP($A31,Selector_PL!$A:$B,2,FALSE),0)</f>
        <v>0</v>
      </c>
      <c r="S31" s="114">
        <f t="shared" ref="S31" si="156">S12</f>
        <v>0</v>
      </c>
      <c r="T31" s="114">
        <f>IFERROR(T12*VLOOKUP($A31,Selector_PL!$A:$B,2,FALSE),0)</f>
        <v>0</v>
      </c>
      <c r="U31" s="114">
        <f t="shared" ref="U31" si="157">U12</f>
        <v>0</v>
      </c>
      <c r="V31" s="114">
        <f>IFERROR(V12*VLOOKUP($A31,Selector_PL!$A:$B,2,FALSE),0)</f>
        <v>0</v>
      </c>
      <c r="W31" s="114">
        <f t="shared" ref="W31" si="158">W12</f>
        <v>0</v>
      </c>
      <c r="X31" s="114">
        <f>IFERROR(X12*VLOOKUP($A31,Selector_PL!$A:$B,2,FALSE),0)</f>
        <v>0</v>
      </c>
      <c r="Y31" s="114">
        <f t="shared" ref="Y31" si="159">Y12</f>
        <v>0</v>
      </c>
      <c r="Z31" s="114">
        <f>IFERROR(Z12*VLOOKUP($A31,Selector_PL!$A:$B,2,FALSE),0)</f>
        <v>0</v>
      </c>
      <c r="AA31" s="114">
        <f t="shared" ref="AA31" si="160">AA12</f>
        <v>0</v>
      </c>
      <c r="AB31" s="114">
        <f>IFERROR(AB12*VLOOKUP($A31,Selector_PL!$A:$B,2,FALSE),0)</f>
        <v>0</v>
      </c>
      <c r="AC31" s="114">
        <f t="shared" ref="AC31" si="161">AC12</f>
        <v>0</v>
      </c>
      <c r="AD31" s="114">
        <f>IFERROR(AD12*VLOOKUP($A31,Selector_PL!$A:$B,2,FALSE),0)</f>
        <v>0</v>
      </c>
      <c r="AE31" s="114">
        <f t="shared" ref="AE31" si="162">AE12</f>
        <v>0</v>
      </c>
      <c r="AF31" s="114">
        <f>IFERROR(AF12*VLOOKUP($A31,Selector_PL!$A:$B,2,FALSE),0)</f>
        <v>0</v>
      </c>
      <c r="AG31" s="114">
        <f t="shared" ref="AG31" si="163">AG12</f>
        <v>0</v>
      </c>
      <c r="AH31" s="114">
        <f>IFERROR(AH12*VLOOKUP($A31,Selector_PL!$A:$B,2,FALSE),0)</f>
        <v>0</v>
      </c>
      <c r="AI31" s="114">
        <f t="shared" ref="AI31" si="164">AI12</f>
        <v>0</v>
      </c>
      <c r="AJ31" s="114">
        <f>IFERROR(AJ12*VLOOKUP($A31,Selector_PL!$A:$B,2,FALSE),0)</f>
        <v>0</v>
      </c>
      <c r="AK31" s="114">
        <f t="shared" ref="AK31" si="165">AK12</f>
        <v>0</v>
      </c>
      <c r="AL31" s="114">
        <f>IFERROR(AL12*VLOOKUP($A31,Selector_PL!$A:$B,2,FALSE),0)</f>
        <v>0</v>
      </c>
    </row>
    <row r="32" spans="1:38" x14ac:dyDescent="0.4">
      <c r="A32" s="114" t="str">
        <f t="shared" si="14"/>
        <v>Time Clock</v>
      </c>
      <c r="E32" s="114" t="str">
        <f t="shared" si="31"/>
        <v>Programable Timeclock controller</v>
      </c>
      <c r="F32" s="114">
        <f>IFERROR(F13*VLOOKUP($A32,Selector_PL!$A:$B,2,FALSE),0)</f>
        <v>0</v>
      </c>
      <c r="G32" s="114">
        <f t="shared" ref="G32:G33" si="166">G13</f>
        <v>0</v>
      </c>
      <c r="H32" s="114">
        <f>IFERROR(H13*VLOOKUP($A32,Selector_PL!$A:$B,2,FALSE),0)</f>
        <v>0</v>
      </c>
      <c r="I32" s="114">
        <f t="shared" ref="I32:I33" si="167">I13</f>
        <v>0</v>
      </c>
      <c r="J32" s="114">
        <f>IFERROR(J13*VLOOKUP($A32,Selector_PL!$A:$B,2,FALSE),0)</f>
        <v>0</v>
      </c>
      <c r="K32" s="114">
        <f t="shared" ref="K32:K33" si="168">K13</f>
        <v>0</v>
      </c>
      <c r="L32" s="114">
        <f>IFERROR(L13*VLOOKUP($A32,Selector_PL!$A:$B,2,FALSE),0)</f>
        <v>0</v>
      </c>
      <c r="M32" s="114">
        <f t="shared" ref="M32:M33" si="169">M13</f>
        <v>0</v>
      </c>
      <c r="N32" s="114">
        <f>IFERROR(N13*VLOOKUP($A32,Selector_PL!$A:$B,2,FALSE),0)</f>
        <v>0</v>
      </c>
      <c r="O32" s="114">
        <f t="shared" ref="O32:O33" si="170">O13</f>
        <v>0</v>
      </c>
      <c r="P32" s="114">
        <f>IFERROR(P13*VLOOKUP($A32,Selector_PL!$A:$B,2,FALSE),0)</f>
        <v>0</v>
      </c>
      <c r="Q32" s="114">
        <f t="shared" ref="Q32:Q33" si="171">Q13</f>
        <v>0</v>
      </c>
      <c r="R32" s="114">
        <f>IFERROR(R13*VLOOKUP($A32,Selector_PL!$A:$B,2,FALSE),0)</f>
        <v>0</v>
      </c>
      <c r="S32" s="114">
        <f t="shared" ref="S32:S33" si="172">S13</f>
        <v>0</v>
      </c>
      <c r="T32" s="114">
        <f>IFERROR(T13*VLOOKUP($A32,Selector_PL!$A:$B,2,FALSE),0)</f>
        <v>0</v>
      </c>
      <c r="U32" s="114">
        <f t="shared" ref="U32:U33" si="173">U13</f>
        <v>0</v>
      </c>
      <c r="V32" s="114">
        <f>IFERROR(V13*VLOOKUP($A32,Selector_PL!$A:$B,2,FALSE),0)</f>
        <v>0</v>
      </c>
      <c r="W32" s="114">
        <f t="shared" ref="W32:W33" si="174">W13</f>
        <v>0</v>
      </c>
      <c r="X32" s="114">
        <f>IFERROR(X13*VLOOKUP($A32,Selector_PL!$A:$B,2,FALSE),0)</f>
        <v>0</v>
      </c>
      <c r="Y32" s="114">
        <f t="shared" ref="Y32:Y33" si="175">Y13</f>
        <v>0</v>
      </c>
      <c r="Z32" s="114">
        <f>IFERROR(Z13*VLOOKUP($A32,Selector_PL!$A:$B,2,FALSE),0)</f>
        <v>0</v>
      </c>
      <c r="AA32" s="114">
        <f t="shared" ref="AA32:AA33" si="176">AA13</f>
        <v>0</v>
      </c>
      <c r="AB32" s="114">
        <f>IFERROR(AB13*VLOOKUP($A32,Selector_PL!$A:$B,2,FALSE),0)</f>
        <v>0</v>
      </c>
      <c r="AC32" s="114">
        <f t="shared" ref="AC32:AC33" si="177">AC13</f>
        <v>0</v>
      </c>
      <c r="AD32" s="114">
        <f>IFERROR(AD13*VLOOKUP($A32,Selector_PL!$A:$B,2,FALSE),0)</f>
        <v>0</v>
      </c>
      <c r="AE32" s="114">
        <f t="shared" ref="AE32:AE33" si="178">AE13</f>
        <v>0</v>
      </c>
      <c r="AF32" s="114">
        <f>IFERROR(AF13*VLOOKUP($A32,Selector_PL!$A:$B,2,FALSE),0)</f>
        <v>0</v>
      </c>
      <c r="AG32" s="114">
        <f t="shared" ref="AG32:AG33" si="179">AG13</f>
        <v>0</v>
      </c>
      <c r="AH32" s="114">
        <f>IFERROR(AH13*VLOOKUP($A32,Selector_PL!$A:$B,2,FALSE),0)</f>
        <v>0</v>
      </c>
      <c r="AI32" s="114">
        <f t="shared" ref="AI32:AI33" si="180">AI13</f>
        <v>0</v>
      </c>
      <c r="AJ32" s="114">
        <f>IFERROR(AJ13*VLOOKUP($A32,Selector_PL!$A:$B,2,FALSE),0)</f>
        <v>0</v>
      </c>
      <c r="AK32" s="114">
        <f t="shared" ref="AK32:AK33" si="181">AK13</f>
        <v>0</v>
      </c>
      <c r="AL32" s="114">
        <f>IFERROR(AL13*VLOOKUP($A32,Selector_PL!$A:$B,2,FALSE),0)</f>
        <v>0</v>
      </c>
    </row>
    <row r="33" spans="1:38" x14ac:dyDescent="0.4">
      <c r="A33" s="114" t="str">
        <f t="shared" si="14"/>
        <v>Local Switch</v>
      </c>
      <c r="E33" s="114">
        <f t="shared" si="31"/>
        <v>0</v>
      </c>
      <c r="F33" s="114">
        <f>IFERROR(F14*VLOOKUP($A33,Selector_PL!$A:$B,2,FALSE),0)</f>
        <v>0</v>
      </c>
      <c r="G33" s="114">
        <f t="shared" si="166"/>
        <v>0</v>
      </c>
      <c r="H33" s="114">
        <f>IFERROR(H14*VLOOKUP($A33,Selector_PL!$A:$B,2,FALSE),0)</f>
        <v>0</v>
      </c>
      <c r="I33" s="114">
        <f t="shared" si="167"/>
        <v>0</v>
      </c>
      <c r="J33" s="114">
        <f>IFERROR(J14*VLOOKUP($A33,Selector_PL!$A:$B,2,FALSE),0)</f>
        <v>0</v>
      </c>
      <c r="K33" s="114">
        <f t="shared" si="168"/>
        <v>0</v>
      </c>
      <c r="L33" s="114">
        <f>IFERROR(L14*VLOOKUP($A33,Selector_PL!$A:$B,2,FALSE),0)</f>
        <v>0</v>
      </c>
      <c r="M33" s="114" t="str">
        <f t="shared" si="169"/>
        <v>Auto/Off/On switch</v>
      </c>
      <c r="N33" s="114">
        <f>IFERROR(N14*VLOOKUP($A33,Selector_PL!$A:$B,2,FALSE),0)</f>
        <v>0</v>
      </c>
      <c r="O33" s="114">
        <f t="shared" si="170"/>
        <v>0</v>
      </c>
      <c r="P33" s="114">
        <f>IFERROR(P14*VLOOKUP($A33,Selector_PL!$A:$B,2,FALSE),0)</f>
        <v>0</v>
      </c>
      <c r="Q33" s="114">
        <f t="shared" si="171"/>
        <v>0</v>
      </c>
      <c r="R33" s="114">
        <f>IFERROR(R14*VLOOKUP($A33,Selector_PL!$A:$B,2,FALSE),0)</f>
        <v>0</v>
      </c>
      <c r="S33" s="114">
        <f t="shared" si="172"/>
        <v>0</v>
      </c>
      <c r="T33" s="114">
        <f>IFERROR(T14*VLOOKUP($A33,Selector_PL!$A:$B,2,FALSE),0)</f>
        <v>0</v>
      </c>
      <c r="U33" s="114">
        <f t="shared" si="173"/>
        <v>0</v>
      </c>
      <c r="V33" s="114">
        <f>IFERROR(V14*VLOOKUP($A33,Selector_PL!$A:$B,2,FALSE),0)</f>
        <v>0</v>
      </c>
      <c r="W33" s="114">
        <f t="shared" si="174"/>
        <v>0</v>
      </c>
      <c r="X33" s="114">
        <f>IFERROR(X14*VLOOKUP($A33,Selector_PL!$A:$B,2,FALSE),0)</f>
        <v>0</v>
      </c>
      <c r="Y33" s="114">
        <f t="shared" si="175"/>
        <v>0</v>
      </c>
      <c r="Z33" s="114">
        <f>IFERROR(Z14*VLOOKUP($A33,Selector_PL!$A:$B,2,FALSE),0)</f>
        <v>0</v>
      </c>
      <c r="AA33" s="114">
        <f t="shared" si="176"/>
        <v>0</v>
      </c>
      <c r="AB33" s="114">
        <f>IFERROR(AB14*VLOOKUP($A33,Selector_PL!$A:$B,2,FALSE),0)</f>
        <v>0</v>
      </c>
      <c r="AC33" s="114">
        <f t="shared" si="177"/>
        <v>0</v>
      </c>
      <c r="AD33" s="114">
        <f>IFERROR(AD14*VLOOKUP($A33,Selector_PL!$A:$B,2,FALSE),0)</f>
        <v>0</v>
      </c>
      <c r="AE33" s="114">
        <f t="shared" si="178"/>
        <v>0</v>
      </c>
      <c r="AF33" s="114">
        <f>IFERROR(AF14*VLOOKUP($A33,Selector_PL!$A:$B,2,FALSE),0)</f>
        <v>0</v>
      </c>
      <c r="AG33" s="114">
        <f t="shared" si="179"/>
        <v>0</v>
      </c>
      <c r="AH33" s="114">
        <f>IFERROR(AH14*VLOOKUP($A33,Selector_PL!$A:$B,2,FALSE),0)</f>
        <v>0</v>
      </c>
      <c r="AI33" s="114">
        <f t="shared" si="180"/>
        <v>0</v>
      </c>
      <c r="AJ33" s="114">
        <f>IFERROR(AJ14*VLOOKUP($A33,Selector_PL!$A:$B,2,FALSE),0)</f>
        <v>0</v>
      </c>
      <c r="AK33" s="114">
        <f t="shared" si="181"/>
        <v>0</v>
      </c>
      <c r="AL33" s="114">
        <f>IFERROR(AL14*VLOOKUP($A33,Selector_PL!$A:$B,2,FALSE),0)</f>
        <v>0</v>
      </c>
    </row>
  </sheetData>
  <sortState ref="A3:AL13">
    <sortCondition ref="A13"/>
  </sortState>
  <conditionalFormatting sqref="P17:Q20">
    <cfRule type="expression" dxfId="10" priority="7">
      <formula>RIGHT(P17,2)="  "</formula>
    </cfRule>
    <cfRule type="expression" dxfId="9" priority="8">
      <formula>RIGHT(P17,1)=" "</formula>
    </cfRule>
  </conditionalFormatting>
  <conditionalFormatting sqref="P17:Q20">
    <cfRule type="expression" dxfId="8" priority="6">
      <formula>IF(ROW() = ROW(), TRUE, FALSE)</formula>
    </cfRule>
  </conditionalFormatting>
  <conditionalFormatting sqref="O17">
    <cfRule type="expression" dxfId="7" priority="2">
      <formula>IF(ROW() = ROW(), TRUE, FALSE)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E75B029-9AE7-4F12-9989-BF2457337593}">
          <x14:formula1>
            <xm:f>'Part List'!$A:$A</xm:f>
          </x14:formula1>
          <xm:sqref>E3:E15 Q8:Q11 Q3 O3 M3 K3 Q6 S6:S11 I3:I15 M6:M15 K6:K15 O6:O15 G3:G15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424-D950-4B98-8C86-0E1A661322AC}">
  <dimension ref="A1:AA16"/>
  <sheetViews>
    <sheetView workbookViewId="0">
      <selection activeCell="F20" sqref="F20"/>
    </sheetView>
  </sheetViews>
  <sheetFormatPr defaultRowHeight="14.6" x14ac:dyDescent="0.4"/>
  <cols>
    <col min="1" max="1" width="25.765625" style="114" bestFit="1" customWidth="1"/>
    <col min="2" max="2" width="8.61328125" style="114" bestFit="1" customWidth="1"/>
    <col min="3" max="3" width="8.921875" style="114" bestFit="1" customWidth="1"/>
    <col min="4" max="4" width="4.921875" style="114" bestFit="1" customWidth="1"/>
    <col min="5" max="5" width="3.84375" style="114" bestFit="1" customWidth="1"/>
    <col min="6" max="6" width="7.61328125" style="302" bestFit="1" customWidth="1"/>
    <col min="7" max="7" width="4.921875" style="114" bestFit="1" customWidth="1"/>
    <col min="8" max="8" width="3.84375" style="114" bestFit="1" customWidth="1"/>
    <col min="9" max="9" width="7.61328125" style="302" bestFit="1" customWidth="1"/>
    <col min="10" max="10" width="4.921875" style="114" bestFit="1" customWidth="1"/>
    <col min="11" max="11" width="3.84375" style="114" bestFit="1" customWidth="1"/>
    <col min="12" max="12" width="7.61328125" style="302" bestFit="1" customWidth="1"/>
    <col min="13" max="13" width="4.921875" style="114" bestFit="1" customWidth="1"/>
    <col min="14" max="14" width="3.84375" style="114" bestFit="1" customWidth="1"/>
    <col min="15" max="15" width="7.61328125" style="302" bestFit="1" customWidth="1"/>
    <col min="16" max="16" width="4.921875" style="114" bestFit="1" customWidth="1"/>
    <col min="17" max="17" width="3.84375" style="114" bestFit="1" customWidth="1"/>
    <col min="18" max="18" width="7.61328125" style="302" bestFit="1" customWidth="1"/>
    <col min="19" max="19" width="4.921875" style="114" bestFit="1" customWidth="1"/>
    <col min="20" max="20" width="3.84375" style="114" bestFit="1" customWidth="1"/>
    <col min="21" max="21" width="8.61328125" style="302" bestFit="1" customWidth="1"/>
    <col min="22" max="22" width="4.921875" style="114" bestFit="1" customWidth="1"/>
    <col min="23" max="23" width="3.84375" style="114" bestFit="1" customWidth="1"/>
    <col min="24" max="24" width="8.61328125" style="302" bestFit="1" customWidth="1"/>
    <col min="25" max="25" width="4.921875" style="114" bestFit="1" customWidth="1"/>
    <col min="26" max="26" width="3.84375" style="114" bestFit="1" customWidth="1"/>
    <col min="27" max="27" width="5.69140625" style="114" bestFit="1" customWidth="1"/>
    <col min="28" max="16384" width="9.23046875" style="114"/>
  </cols>
  <sheetData>
    <row r="1" spans="1:27" x14ac:dyDescent="0.4">
      <c r="A1" s="33" t="str">
        <f>Power!A2</f>
        <v>Power Supply</v>
      </c>
      <c r="B1" s="33" t="str">
        <f>Fan_F!C2</f>
        <v>Unit Cost</v>
      </c>
      <c r="C1" s="114" t="s">
        <v>846</v>
      </c>
      <c r="D1" s="114" t="s">
        <v>847</v>
      </c>
      <c r="E1" s="114" t="str">
        <f>Power!F2</f>
        <v>Qty</v>
      </c>
      <c r="F1" s="302" t="str">
        <f>Power!E2</f>
        <v>Part</v>
      </c>
      <c r="G1" s="114" t="str">
        <f>D1</f>
        <v>Time</v>
      </c>
      <c r="H1" s="114" t="str">
        <f t="shared" ref="H1:X1" si="0">E1</f>
        <v>Qty</v>
      </c>
      <c r="I1" s="302" t="str">
        <f t="shared" si="0"/>
        <v>Part</v>
      </c>
      <c r="J1" s="114" t="str">
        <f t="shared" si="0"/>
        <v>Time</v>
      </c>
      <c r="K1" s="114" t="str">
        <f t="shared" si="0"/>
        <v>Qty</v>
      </c>
      <c r="L1" s="302" t="str">
        <f t="shared" si="0"/>
        <v>Part</v>
      </c>
      <c r="M1" s="114" t="str">
        <f t="shared" si="0"/>
        <v>Time</v>
      </c>
      <c r="N1" s="114" t="str">
        <f t="shared" si="0"/>
        <v>Qty</v>
      </c>
      <c r="O1" s="302" t="str">
        <f t="shared" si="0"/>
        <v>Part</v>
      </c>
      <c r="P1" s="114" t="str">
        <f t="shared" si="0"/>
        <v>Time</v>
      </c>
      <c r="Q1" s="114" t="str">
        <f t="shared" si="0"/>
        <v>Qty</v>
      </c>
      <c r="R1" s="302" t="str">
        <f t="shared" si="0"/>
        <v>Part</v>
      </c>
      <c r="S1" s="114" t="str">
        <f t="shared" si="0"/>
        <v>Time</v>
      </c>
      <c r="T1" s="114" t="str">
        <f t="shared" si="0"/>
        <v>Qty</v>
      </c>
      <c r="U1" s="302" t="str">
        <f t="shared" si="0"/>
        <v>Part</v>
      </c>
      <c r="V1" s="114" t="str">
        <f t="shared" si="0"/>
        <v>Time</v>
      </c>
      <c r="W1" s="114" t="str">
        <f t="shared" si="0"/>
        <v>Qty</v>
      </c>
      <c r="X1" s="302" t="str">
        <f t="shared" si="0"/>
        <v>Part</v>
      </c>
      <c r="Y1" s="114" t="str">
        <f t="shared" ref="Y1" si="1">V1</f>
        <v>Time</v>
      </c>
      <c r="Z1" s="114" t="str">
        <f t="shared" ref="Z1" si="2">W1</f>
        <v>Qty</v>
      </c>
      <c r="AA1" s="302" t="str">
        <f t="shared" ref="AA1" si="3">X1</f>
        <v>Part</v>
      </c>
    </row>
    <row r="2" spans="1:27" x14ac:dyDescent="0.4">
      <c r="A2" s="33" t="str">
        <f>Fan_F!A3</f>
        <v>BMS Provisions</v>
      </c>
      <c r="B2" s="316">
        <f>E2*F2+H2*I2+K2*L2+N2*O2+Q2*R2+T2*U2+W2*X2+Z2*AA2</f>
        <v>0.85</v>
      </c>
      <c r="C2" s="114">
        <f>D2*E2+G2*H2+J2*K2+M2*N2+P2*Q2+S2*T2+V2*W2+Y2*Z2</f>
        <v>1</v>
      </c>
      <c r="E2" s="114">
        <f>Fan_F!F3</f>
        <v>1</v>
      </c>
      <c r="F2" s="302">
        <f>IFERROR(VLOOKUP(Fan_F!E3, 'Part List'!$A:$G, 3, FALSE),0)</f>
        <v>0</v>
      </c>
      <c r="G2" s="114">
        <v>1</v>
      </c>
      <c r="H2" s="114">
        <f>Fan_F!H3</f>
        <v>1</v>
      </c>
      <c r="I2" s="302">
        <f>IFERROR(VLOOKUP(Fan_F!G3, 'Part List'!$A:$G, 3, FALSE),0)</f>
        <v>0.85</v>
      </c>
      <c r="K2" s="114">
        <f>Fan_F!J3</f>
        <v>1</v>
      </c>
      <c r="L2" s="302">
        <f>IFERROR(VLOOKUP(Fan_F!I3, 'Part List'!$A:$G, 3, FALSE),0)</f>
        <v>0</v>
      </c>
      <c r="N2" s="114">
        <f>Fan_F!L3</f>
        <v>1</v>
      </c>
      <c r="O2" s="302">
        <f>IFERROR(VLOOKUP(Fan_F!K3, 'Part List'!$A:$G, 3, FALSE),0)</f>
        <v>0</v>
      </c>
      <c r="Q2" s="114">
        <f>Fan_F!N3</f>
        <v>1</v>
      </c>
      <c r="R2" s="302">
        <f>IFERROR(VLOOKUP(Fan_F!M3, 'Part List'!$A:$G, 3, FALSE),0)</f>
        <v>0</v>
      </c>
      <c r="T2" s="114">
        <f>Fan_F!P3</f>
        <v>1</v>
      </c>
      <c r="U2" s="302">
        <f>IFERROR(VLOOKUP(Fan_F!O3, 'Part List'!$A:$G, 3, FALSE),0)</f>
        <v>0</v>
      </c>
      <c r="W2" s="114">
        <f>Fan_F!R3</f>
        <v>1</v>
      </c>
      <c r="X2" s="302">
        <f>IFERROR(VLOOKUP(Fan_F!Q3, 'Part List'!$A:$G, 3, FALSE),0)</f>
        <v>0</v>
      </c>
      <c r="Z2" s="114">
        <f>Fan_F!T3</f>
        <v>1</v>
      </c>
      <c r="AA2" s="302">
        <f>IFERROR(VLOOKUP(Fan_F!S3, 'Part List'!$A:$G, 3, FALSE),0)</f>
        <v>0</v>
      </c>
    </row>
    <row r="3" spans="1:27" x14ac:dyDescent="0.4">
      <c r="A3" s="33" t="str">
        <f>Fan_F!A4</f>
        <v>Fire Shutdown</v>
      </c>
      <c r="B3" s="316">
        <f t="shared" ref="B3:B16" si="4">E3*F3+H3*I3+K3*L3+N3*O3+Q3*R3+T3*U3+W3*X3+Z3*AA3</f>
        <v>0.85</v>
      </c>
      <c r="C3" s="114">
        <f t="shared" ref="C3:C16" si="5">D3*E3+G3*H3+J3*K3+M3*N3+P3*Q3+S3*T3+V3*W3+Y3*Z3</f>
        <v>1</v>
      </c>
      <c r="E3" s="114">
        <f>Fan_F!F4</f>
        <v>1</v>
      </c>
      <c r="F3" s="302">
        <f>IFERROR(VLOOKUP(Fan_F!E4, 'Part List'!$A:$G, 3, FALSE),0)</f>
        <v>0</v>
      </c>
      <c r="G3" s="114">
        <v>1</v>
      </c>
      <c r="H3" s="114">
        <f>Fan_F!H4</f>
        <v>1</v>
      </c>
      <c r="I3" s="302">
        <f>IFERROR(VLOOKUP(Fan_F!G4, 'Part List'!$A:$G, 3, FALSE),0)</f>
        <v>0.85</v>
      </c>
      <c r="K3" s="114">
        <f>Fan_F!J4</f>
        <v>1</v>
      </c>
      <c r="L3" s="302">
        <f>IFERROR(VLOOKUP(Fan_F!I4, 'Part List'!$A:$G, 3, FALSE),0)</f>
        <v>0</v>
      </c>
      <c r="N3" s="114">
        <f>Fan_F!L4</f>
        <v>1</v>
      </c>
      <c r="O3" s="302">
        <f>IFERROR(VLOOKUP(Fan_F!K4, 'Part List'!$A:$G, 3, FALSE),0)</f>
        <v>0</v>
      </c>
      <c r="Q3" s="114">
        <f>Fan_F!N4</f>
        <v>1</v>
      </c>
      <c r="R3" s="302">
        <f>IFERROR(VLOOKUP(Fan_F!M4, 'Part List'!$A:$G, 3, FALSE),0)</f>
        <v>0</v>
      </c>
      <c r="T3" s="114">
        <f>Fan_F!P4</f>
        <v>1</v>
      </c>
      <c r="U3" s="302">
        <f>IFERROR(VLOOKUP(Fan_F!O4, 'Part List'!$A:$G, 3, FALSE),0)</f>
        <v>0</v>
      </c>
      <c r="W3" s="114">
        <f>Fan_F!R4</f>
        <v>1</v>
      </c>
      <c r="X3" s="302">
        <f>IFERROR(VLOOKUP(Fan_F!Q4, 'Part List'!$A:$G, 3, FALSE),0)</f>
        <v>0</v>
      </c>
      <c r="Z3" s="114">
        <f>Fan_F!T4</f>
        <v>1</v>
      </c>
      <c r="AA3" s="302">
        <f>IFERROR(VLOOKUP(Fan_F!S4, 'Part List'!$A:$G, 3, FALSE),0)</f>
        <v>0</v>
      </c>
    </row>
    <row r="4" spans="1:27" x14ac:dyDescent="0.4">
      <c r="A4" s="33" t="str">
        <f>Fan_F!A5</f>
        <v>NULL</v>
      </c>
      <c r="B4" s="316">
        <f t="shared" si="4"/>
        <v>0</v>
      </c>
      <c r="C4" s="114">
        <f t="shared" si="5"/>
        <v>0</v>
      </c>
      <c r="E4" s="114">
        <f>Fan_F!F5</f>
        <v>1</v>
      </c>
      <c r="F4" s="302">
        <f>IFERROR(VLOOKUP(Fan_F!E5, 'Part List'!$A:$G, 3, FALSE),0)</f>
        <v>0</v>
      </c>
      <c r="H4" s="114">
        <f>Fan_F!H5</f>
        <v>1</v>
      </c>
      <c r="I4" s="302">
        <f>IFERROR(VLOOKUP(Fan_F!G5, 'Part List'!$A:$G, 3, FALSE),0)</f>
        <v>0</v>
      </c>
      <c r="K4" s="114">
        <f>Fan_F!J5</f>
        <v>1</v>
      </c>
      <c r="L4" s="302">
        <f>IFERROR(VLOOKUP(Fan_F!I5, 'Part List'!$A:$G, 3, FALSE),0)</f>
        <v>0</v>
      </c>
      <c r="N4" s="114">
        <f>Fan_F!L5</f>
        <v>1</v>
      </c>
      <c r="O4" s="302">
        <f>IFERROR(VLOOKUP(Fan_F!K5, 'Part List'!$A:$G, 3, FALSE),0)</f>
        <v>0</v>
      </c>
      <c r="Q4" s="114">
        <f>Fan_F!N5</f>
        <v>1</v>
      </c>
      <c r="R4" s="302">
        <f>IFERROR(VLOOKUP(Fan_F!M5, 'Part List'!$A:$G, 3, FALSE),0)</f>
        <v>0</v>
      </c>
      <c r="T4" s="114">
        <f>Fan_F!P5</f>
        <v>1</v>
      </c>
      <c r="U4" s="302">
        <f>IFERROR(VLOOKUP(Fan_F!O5, 'Part List'!$A:$G, 3, FALSE),0)</f>
        <v>0</v>
      </c>
      <c r="W4" s="114">
        <f>Fan_F!R5</f>
        <v>1</v>
      </c>
      <c r="X4" s="302">
        <f>IFERROR(VLOOKUP(Fan_F!Q5, 'Part List'!$A:$G, 3, FALSE),0)</f>
        <v>0</v>
      </c>
      <c r="Z4" s="114">
        <f>Fan_F!T5</f>
        <v>1</v>
      </c>
      <c r="AA4" s="302">
        <f>IFERROR(VLOOKUP(Fan_F!S5, 'Part List'!$A:$G, 3, FALSE),0)</f>
        <v>0</v>
      </c>
    </row>
    <row r="5" spans="1:27" x14ac:dyDescent="0.4">
      <c r="A5" s="33" t="str">
        <f>Fan_F!A6</f>
        <v>Interlock</v>
      </c>
      <c r="B5" s="316">
        <f t="shared" si="4"/>
        <v>24.48</v>
      </c>
      <c r="C5" s="114">
        <f t="shared" si="5"/>
        <v>2</v>
      </c>
      <c r="E5" s="114">
        <f>Fan_F!F6</f>
        <v>1</v>
      </c>
      <c r="F5" s="302">
        <f>IFERROR(VLOOKUP(Fan_F!E6, 'Part List'!$A:$G, 3, FALSE),0)</f>
        <v>0</v>
      </c>
      <c r="G5" s="114">
        <v>2</v>
      </c>
      <c r="H5" s="114">
        <f>Fan_F!H6</f>
        <v>1</v>
      </c>
      <c r="I5" s="302">
        <f>IFERROR(VLOOKUP(Fan_F!G6, 'Part List'!$A:$G, 3, FALSE),0)</f>
        <v>0.28000000000000003</v>
      </c>
      <c r="K5" s="114">
        <f>Fan_F!J6</f>
        <v>1</v>
      </c>
      <c r="L5" s="302">
        <f>IFERROR(VLOOKUP(Fan_F!I6, 'Part List'!$A:$G, 3, FALSE),0)</f>
        <v>0</v>
      </c>
      <c r="N5" s="114">
        <f>Fan_F!L6</f>
        <v>1</v>
      </c>
      <c r="O5" s="302">
        <f>IFERROR(VLOOKUP(Fan_F!K6, 'Part List'!$A:$G, 3, FALSE),0)</f>
        <v>0</v>
      </c>
      <c r="Q5" s="114">
        <f>Fan_F!N6</f>
        <v>1</v>
      </c>
      <c r="R5" s="302">
        <f>IFERROR(VLOOKUP(Fan_F!M6, 'Part List'!$A:$G, 3, FALSE),0)</f>
        <v>0</v>
      </c>
      <c r="T5" s="114">
        <f>Fan_F!P6</f>
        <v>1</v>
      </c>
      <c r="U5" s="302">
        <f>IFERROR(VLOOKUP(Fan_F!O6, 'Part List'!$A:$G, 3, FALSE),0)</f>
        <v>24.2</v>
      </c>
      <c r="W5" s="114">
        <f>Fan_F!R6</f>
        <v>1</v>
      </c>
      <c r="X5" s="302">
        <f>IFERROR(VLOOKUP(Fan_F!Q6, 'Part List'!$A:$G, 3, FALSE),0)</f>
        <v>0</v>
      </c>
      <c r="Z5" s="114">
        <f>Fan_F!T6</f>
        <v>1</v>
      </c>
      <c r="AA5" s="302">
        <f>IFERROR(VLOOKUP(Fan_F!S6, 'Part List'!$A:$G, 3, FALSE),0)</f>
        <v>0</v>
      </c>
    </row>
    <row r="6" spans="1:27" x14ac:dyDescent="0.4">
      <c r="A6" s="33" t="str">
        <f>Fan_F!A7</f>
        <v>Interlock with Associated Units</v>
      </c>
      <c r="B6" s="316">
        <f t="shared" si="4"/>
        <v>47.879999999999995</v>
      </c>
      <c r="C6" s="114">
        <f t="shared" si="5"/>
        <v>2</v>
      </c>
      <c r="E6" s="114">
        <f>Fan_F!F7</f>
        <v>1</v>
      </c>
      <c r="F6" s="302">
        <f>IFERROR(VLOOKUP(Fan_F!E7, 'Part List'!$A:$G, 3, FALSE),0)</f>
        <v>23.4</v>
      </c>
      <c r="G6" s="114">
        <v>2</v>
      </c>
      <c r="H6" s="114">
        <f>Fan_F!H7</f>
        <v>1</v>
      </c>
      <c r="I6" s="302">
        <f>IFERROR(VLOOKUP(Fan_F!G7, 'Part List'!$A:$G, 3, FALSE),0)</f>
        <v>0.28000000000000003</v>
      </c>
      <c r="K6" s="114">
        <f>Fan_F!J7</f>
        <v>1</v>
      </c>
      <c r="L6" s="302">
        <f>IFERROR(VLOOKUP(Fan_F!I7, 'Part List'!$A:$G, 3, FALSE),0)</f>
        <v>0</v>
      </c>
      <c r="N6" s="114">
        <f>Fan_F!L7</f>
        <v>1</v>
      </c>
      <c r="O6" s="302">
        <f>IFERROR(VLOOKUP(Fan_F!K7, 'Part List'!$A:$G, 3, FALSE),0)</f>
        <v>0</v>
      </c>
      <c r="Q6" s="114">
        <f>Fan_F!N7</f>
        <v>1</v>
      </c>
      <c r="R6" s="302">
        <f>IFERROR(VLOOKUP(Fan_F!M7, 'Part List'!$A:$G, 3, FALSE),0)</f>
        <v>0</v>
      </c>
      <c r="T6" s="114">
        <f>Fan_F!P7</f>
        <v>1</v>
      </c>
      <c r="U6" s="302">
        <f>IFERROR(VLOOKUP(Fan_F!O7, 'Part List'!$A:$G, 3, FALSE),0)</f>
        <v>24.2</v>
      </c>
      <c r="W6" s="114">
        <f>Fan_F!R7</f>
        <v>1</v>
      </c>
      <c r="X6" s="302">
        <f>IFERROR(VLOOKUP(Fan_F!Q7, 'Part List'!$A:$G, 3, FALSE),0)</f>
        <v>0</v>
      </c>
      <c r="Z6" s="114">
        <f>Fan_F!T7</f>
        <v>1</v>
      </c>
      <c r="AA6" s="302">
        <f>IFERROR(VLOOKUP(Fan_F!S7, 'Part List'!$A:$G, 3, FALSE),0)</f>
        <v>0</v>
      </c>
    </row>
    <row r="7" spans="1:27" x14ac:dyDescent="0.4">
      <c r="A7" s="33" t="str">
        <f>Fan_F!A8</f>
        <v>Interlock with Lighting Circuit</v>
      </c>
      <c r="B7" s="316">
        <f t="shared" si="4"/>
        <v>24.48</v>
      </c>
      <c r="C7" s="114">
        <f t="shared" si="5"/>
        <v>2</v>
      </c>
      <c r="E7" s="114">
        <f>Fan_F!F8</f>
        <v>1</v>
      </c>
      <c r="F7" s="302">
        <f>IFERROR(VLOOKUP(Fan_F!E8, 'Part List'!$A:$G, 3, FALSE),0)</f>
        <v>0</v>
      </c>
      <c r="G7" s="114">
        <v>2</v>
      </c>
      <c r="H7" s="114">
        <f>Fan_F!H8</f>
        <v>1</v>
      </c>
      <c r="I7" s="302">
        <f>IFERROR(VLOOKUP(Fan_F!G8, 'Part List'!$A:$G, 3, FALSE),0)</f>
        <v>0.28000000000000003</v>
      </c>
      <c r="K7" s="114">
        <f>Fan_F!J8</f>
        <v>1</v>
      </c>
      <c r="L7" s="302">
        <f>IFERROR(VLOOKUP(Fan_F!I8, 'Part List'!$A:$G, 3, FALSE),0)</f>
        <v>0</v>
      </c>
      <c r="N7" s="114">
        <f>Fan_F!L8</f>
        <v>1</v>
      </c>
      <c r="O7" s="302">
        <f>IFERROR(VLOOKUP(Fan_F!K8, 'Part List'!$A:$G, 3, FALSE),0)</f>
        <v>0</v>
      </c>
      <c r="Q7" s="114">
        <f>Fan_F!N8</f>
        <v>1</v>
      </c>
      <c r="R7" s="302">
        <f>IFERROR(VLOOKUP(Fan_F!M8, 'Part List'!$A:$G, 3, FALSE),0)</f>
        <v>0</v>
      </c>
      <c r="T7" s="114">
        <f>Fan_F!P8</f>
        <v>1</v>
      </c>
      <c r="U7" s="302">
        <f>IFERROR(VLOOKUP(Fan_F!O8, 'Part List'!$A:$G, 3, FALSE),0)</f>
        <v>24.2</v>
      </c>
      <c r="W7" s="114">
        <f>Fan_F!R8</f>
        <v>1</v>
      </c>
      <c r="X7" s="302">
        <f>IFERROR(VLOOKUP(Fan_F!Q8, 'Part List'!$A:$G, 3, FALSE),0)</f>
        <v>0</v>
      </c>
      <c r="Z7" s="114">
        <f>Fan_F!T8</f>
        <v>1</v>
      </c>
      <c r="AA7" s="302">
        <f>IFERROR(VLOOKUP(Fan_F!S8, 'Part List'!$A:$G, 3, FALSE),0)</f>
        <v>0</v>
      </c>
    </row>
    <row r="8" spans="1:27" x14ac:dyDescent="0.4">
      <c r="A8" s="33" t="str">
        <f>Fan_F!A9</f>
        <v>Interlock with Local Switch</v>
      </c>
      <c r="B8" s="316">
        <f t="shared" si="4"/>
        <v>24.48</v>
      </c>
      <c r="C8" s="114">
        <f t="shared" si="5"/>
        <v>2</v>
      </c>
      <c r="E8" s="114">
        <f>Fan_F!F9</f>
        <v>1</v>
      </c>
      <c r="F8" s="302">
        <f>IFERROR(VLOOKUP(Fan_F!E9, 'Part List'!$A:$G, 3, FALSE),0)</f>
        <v>0</v>
      </c>
      <c r="G8" s="114">
        <v>2</v>
      </c>
      <c r="H8" s="114">
        <f>Fan_F!H9</f>
        <v>1</v>
      </c>
      <c r="I8" s="302">
        <f>IFERROR(VLOOKUP(Fan_F!G9, 'Part List'!$A:$G, 3, FALSE),0)</f>
        <v>0.28000000000000003</v>
      </c>
      <c r="K8" s="114">
        <f>Fan_F!J9</f>
        <v>1</v>
      </c>
      <c r="L8" s="302">
        <f>IFERROR(VLOOKUP(Fan_F!I9, 'Part List'!$A:$G, 3, FALSE),0)</f>
        <v>0</v>
      </c>
      <c r="N8" s="114">
        <f>Fan_F!L9</f>
        <v>1</v>
      </c>
      <c r="O8" s="302">
        <f>IFERROR(VLOOKUP(Fan_F!K9, 'Part List'!$A:$G, 3, FALSE),0)</f>
        <v>0</v>
      </c>
      <c r="Q8" s="114">
        <f>Fan_F!N9</f>
        <v>1</v>
      </c>
      <c r="R8" s="302">
        <f>IFERROR(VLOOKUP(Fan_F!M9, 'Part List'!$A:$G, 3, FALSE),0)</f>
        <v>0</v>
      </c>
      <c r="T8" s="114">
        <f>Fan_F!P9</f>
        <v>1</v>
      </c>
      <c r="U8" s="302">
        <f>IFERROR(VLOOKUP(Fan_F!O9, 'Part List'!$A:$G, 3, FALSE),0)</f>
        <v>24.2</v>
      </c>
      <c r="W8" s="114">
        <f>Fan_F!R9</f>
        <v>1</v>
      </c>
      <c r="X8" s="302">
        <f>IFERROR(VLOOKUP(Fan_F!Q9, 'Part List'!$A:$G, 3, FALSE),0)</f>
        <v>0</v>
      </c>
      <c r="Z8" s="114">
        <f>Fan_F!T9</f>
        <v>1</v>
      </c>
      <c r="AA8" s="302">
        <f>IFERROR(VLOOKUP(Fan_F!S9, 'Part List'!$A:$G, 3, FALSE),0)</f>
        <v>0</v>
      </c>
    </row>
    <row r="9" spans="1:27" x14ac:dyDescent="0.4">
      <c r="A9" s="33" t="str">
        <f>Fan_F!A10</f>
        <v>Interlock With Reed Switch</v>
      </c>
      <c r="B9" s="316">
        <f t="shared" si="4"/>
        <v>84.48</v>
      </c>
      <c r="C9" s="114">
        <f t="shared" si="5"/>
        <v>2</v>
      </c>
      <c r="E9" s="114">
        <f>Fan_F!F10</f>
        <v>1</v>
      </c>
      <c r="F9" s="302">
        <f>IFERROR(VLOOKUP(Fan_F!E10, 'Part List'!$A:$G, 3, FALSE),0)</f>
        <v>60</v>
      </c>
      <c r="G9" s="114">
        <v>2</v>
      </c>
      <c r="H9" s="114">
        <f>Fan_F!H10</f>
        <v>1</v>
      </c>
      <c r="I9" s="302">
        <f>IFERROR(VLOOKUP(Fan_F!G10, 'Part List'!$A:$G, 3, FALSE),0)</f>
        <v>0.28000000000000003</v>
      </c>
      <c r="K9" s="114">
        <f>Fan_F!J10</f>
        <v>1</v>
      </c>
      <c r="L9" s="302">
        <f>IFERROR(VLOOKUP(Fan_F!I10, 'Part List'!$A:$G, 3, FALSE),0)</f>
        <v>0</v>
      </c>
      <c r="N9" s="114">
        <f>Fan_F!L10</f>
        <v>1</v>
      </c>
      <c r="O9" s="302">
        <f>IFERROR(VLOOKUP(Fan_F!K10, 'Part List'!$A:$G, 3, FALSE),0)</f>
        <v>0</v>
      </c>
      <c r="Q9" s="114">
        <f>Fan_F!N10</f>
        <v>1</v>
      </c>
      <c r="R9" s="302">
        <f>IFERROR(VLOOKUP(Fan_F!M10, 'Part List'!$A:$G, 3, FALSE),0)</f>
        <v>0</v>
      </c>
      <c r="T9" s="114">
        <f>Fan_F!P10</f>
        <v>1</v>
      </c>
      <c r="U9" s="302">
        <f>IFERROR(VLOOKUP(Fan_F!O10, 'Part List'!$A:$G, 3, FALSE),0)</f>
        <v>24.2</v>
      </c>
      <c r="W9" s="114">
        <f>Fan_F!R10</f>
        <v>1</v>
      </c>
      <c r="X9" s="302">
        <f>IFERROR(VLOOKUP(Fan_F!Q10, 'Part List'!$A:$G, 3, FALSE),0)</f>
        <v>0</v>
      </c>
      <c r="Z9" s="114">
        <f>Fan_F!T10</f>
        <v>1</v>
      </c>
      <c r="AA9" s="302">
        <f>IFERROR(VLOOKUP(Fan_F!S10, 'Part List'!$A:$G, 3, FALSE),0)</f>
        <v>0</v>
      </c>
    </row>
    <row r="10" spans="1:27" x14ac:dyDescent="0.4">
      <c r="A10" s="33" t="str">
        <f>Fan_F!A11</f>
        <v>Mechanical Thermostat</v>
      </c>
      <c r="B10" s="316">
        <f t="shared" si="4"/>
        <v>331.67999999999995</v>
      </c>
      <c r="C10" s="114">
        <f t="shared" si="5"/>
        <v>2</v>
      </c>
      <c r="E10" s="114">
        <f>Fan_F!F11</f>
        <v>1</v>
      </c>
      <c r="F10" s="302">
        <f>IFERROR(VLOOKUP(Fan_F!E11, 'Part List'!$A:$G, 3, FALSE),0)</f>
        <v>307.2</v>
      </c>
      <c r="G10" s="114">
        <v>2</v>
      </c>
      <c r="H10" s="114">
        <f>Fan_F!H11</f>
        <v>1</v>
      </c>
      <c r="I10" s="302">
        <f>IFERROR(VLOOKUP(Fan_F!G11, 'Part List'!$A:$G, 3, FALSE),0)</f>
        <v>0.28000000000000003</v>
      </c>
      <c r="K10" s="114">
        <f>Fan_F!J11</f>
        <v>1</v>
      </c>
      <c r="L10" s="302">
        <f>IFERROR(VLOOKUP(Fan_F!I11, 'Part List'!$A:$G, 3, FALSE),0)</f>
        <v>0</v>
      </c>
      <c r="N10" s="114">
        <f>Fan_F!L11</f>
        <v>1</v>
      </c>
      <c r="O10" s="302">
        <f>IFERROR(VLOOKUP(Fan_F!K11, 'Part List'!$A:$G, 3, FALSE),0)</f>
        <v>0</v>
      </c>
      <c r="Q10" s="114">
        <f>Fan_F!N11</f>
        <v>1</v>
      </c>
      <c r="R10" s="302">
        <f>IFERROR(VLOOKUP(Fan_F!M11, 'Part List'!$A:$G, 3, FALSE),0)</f>
        <v>0</v>
      </c>
      <c r="T10" s="114">
        <f>Fan_F!P11</f>
        <v>1</v>
      </c>
      <c r="U10" s="302">
        <f>IFERROR(VLOOKUP(Fan_F!O11, 'Part List'!$A:$G, 3, FALSE),0)</f>
        <v>24.2</v>
      </c>
      <c r="W10" s="114">
        <f>Fan_F!R11</f>
        <v>1</v>
      </c>
      <c r="X10" s="302">
        <f>IFERROR(VLOOKUP(Fan_F!Q11, 'Part List'!$A:$G, 3, FALSE),0)</f>
        <v>0</v>
      </c>
      <c r="Z10" s="114">
        <f>Fan_F!T11</f>
        <v>1</v>
      </c>
      <c r="AA10" s="302">
        <f>IFERROR(VLOOKUP(Fan_F!S11, 'Part List'!$A:$G, 3, FALSE),0)</f>
        <v>0</v>
      </c>
    </row>
    <row r="11" spans="1:27" x14ac:dyDescent="0.4">
      <c r="A11" s="33" t="str">
        <f>Fan_F!A12</f>
        <v>Run On Timer</v>
      </c>
      <c r="B11" s="316">
        <f t="shared" si="4"/>
        <v>60</v>
      </c>
      <c r="C11" s="114">
        <f t="shared" si="5"/>
        <v>2</v>
      </c>
      <c r="D11" s="114">
        <v>2</v>
      </c>
      <c r="E11" s="114">
        <f>Fan_F!F12</f>
        <v>1</v>
      </c>
      <c r="F11" s="302">
        <f>IFERROR(VLOOKUP(Fan_F!E12, 'Part List'!$A:$G, 3, FALSE),0)</f>
        <v>60</v>
      </c>
      <c r="H11" s="114">
        <f>Fan_F!H12</f>
        <v>1</v>
      </c>
      <c r="I11" s="302">
        <f>IFERROR(VLOOKUP(Fan_F!G12, 'Part List'!$A:$G, 3, FALSE),0)</f>
        <v>0</v>
      </c>
      <c r="K11" s="114">
        <f>Fan_F!J12</f>
        <v>1</v>
      </c>
      <c r="L11" s="302">
        <f>IFERROR(VLOOKUP(Fan_F!I12, 'Part List'!$A:$G, 3, FALSE),0)</f>
        <v>0</v>
      </c>
      <c r="N11" s="114">
        <f>Fan_F!L12</f>
        <v>1</v>
      </c>
      <c r="O11" s="302">
        <f>IFERROR(VLOOKUP(Fan_F!K12, 'Part List'!$A:$G, 3, FALSE),0)</f>
        <v>0</v>
      </c>
      <c r="Q11" s="114">
        <f>Fan_F!N12</f>
        <v>1</v>
      </c>
      <c r="R11" s="302">
        <f>IFERROR(VLOOKUP(Fan_F!M12, 'Part List'!$A:$G, 3, FALSE),0)</f>
        <v>0</v>
      </c>
      <c r="T11" s="114">
        <f>Fan_F!P12</f>
        <v>1</v>
      </c>
      <c r="U11" s="302">
        <f>IFERROR(VLOOKUP(Fan_F!O12, 'Part List'!$A:$G, 3, FALSE),0)</f>
        <v>0</v>
      </c>
      <c r="W11" s="114">
        <f>Fan_F!R12</f>
        <v>1</v>
      </c>
      <c r="X11" s="302">
        <f>IFERROR(VLOOKUP(Fan_F!Q12, 'Part List'!$A:$G, 3, FALSE),0)</f>
        <v>0</v>
      </c>
      <c r="Z11" s="114">
        <f>Fan_F!T12</f>
        <v>1</v>
      </c>
      <c r="AA11" s="302">
        <f>IFERROR(VLOOKUP(Fan_F!S12, 'Part List'!$A:$G, 3, FALSE),0)</f>
        <v>0</v>
      </c>
    </row>
    <row r="12" spans="1:27" x14ac:dyDescent="0.4">
      <c r="A12" s="33" t="str">
        <f>Fan_F!A13</f>
        <v>Time Clock</v>
      </c>
      <c r="B12" s="316">
        <f t="shared" si="4"/>
        <v>80</v>
      </c>
      <c r="C12" s="114">
        <f t="shared" si="5"/>
        <v>0</v>
      </c>
      <c r="E12" s="114">
        <f>Fan_F!F13</f>
        <v>1</v>
      </c>
      <c r="F12" s="302">
        <f>IFERROR(VLOOKUP(Fan_F!E13, 'Part List'!$A:$G, 3, FALSE),0)</f>
        <v>80</v>
      </c>
      <c r="H12" s="114">
        <f>Fan_F!H13</f>
        <v>1</v>
      </c>
      <c r="I12" s="302">
        <f>IFERROR(VLOOKUP(Fan_F!G13, 'Part List'!$A:$G, 3, FALSE),0)</f>
        <v>0</v>
      </c>
      <c r="K12" s="114">
        <f>Fan_F!J13</f>
        <v>1</v>
      </c>
      <c r="L12" s="302">
        <f>IFERROR(VLOOKUP(Fan_F!I13, 'Part List'!$A:$G, 3, FALSE),0)</f>
        <v>0</v>
      </c>
      <c r="N12" s="114">
        <f>Fan_F!L13</f>
        <v>1</v>
      </c>
      <c r="O12" s="302">
        <f>IFERROR(VLOOKUP(Fan_F!K13, 'Part List'!$A:$G, 3, FALSE),0)</f>
        <v>0</v>
      </c>
      <c r="Q12" s="114">
        <f>Fan_F!N13</f>
        <v>1</v>
      </c>
      <c r="R12" s="302">
        <f>IFERROR(VLOOKUP(Fan_F!M13, 'Part List'!$A:$G, 3, FALSE),0)</f>
        <v>0</v>
      </c>
      <c r="T12" s="114">
        <f>Fan_F!P13</f>
        <v>1</v>
      </c>
      <c r="U12" s="302">
        <f>IFERROR(VLOOKUP(Fan_F!O13, 'Part List'!$A:$G, 3, FALSE),0)</f>
        <v>0</v>
      </c>
      <c r="W12" s="114">
        <f>Fan_F!R13</f>
        <v>1</v>
      </c>
      <c r="X12" s="302">
        <f>IFERROR(VLOOKUP(Fan_F!Q13, 'Part List'!$A:$G, 3, FALSE),0)</f>
        <v>0</v>
      </c>
      <c r="Z12" s="114">
        <f>Fan_F!T13</f>
        <v>1</v>
      </c>
      <c r="AA12" s="302">
        <f>IFERROR(VLOOKUP(Fan_F!S13, 'Part List'!$A:$G, 3, FALSE),0)</f>
        <v>0</v>
      </c>
    </row>
    <row r="13" spans="1:27" x14ac:dyDescent="0.4">
      <c r="A13" s="33" t="str">
        <f>Fan_F!A14</f>
        <v>Local Switch</v>
      </c>
      <c r="B13" s="316">
        <f t="shared" si="4"/>
        <v>57.95</v>
      </c>
      <c r="C13" s="114">
        <f t="shared" si="5"/>
        <v>2</v>
      </c>
      <c r="E13" s="114">
        <f>Fan_F!F14</f>
        <v>1</v>
      </c>
      <c r="F13" s="302">
        <f>IFERROR(VLOOKUP(Fan_F!E14, 'Part List'!$A:$G, 3, FALSE),0)</f>
        <v>0</v>
      </c>
      <c r="H13" s="114">
        <f>Fan_F!H14</f>
        <v>1</v>
      </c>
      <c r="I13" s="302">
        <f>IFERROR(VLOOKUP(Fan_F!G14, 'Part List'!$A:$G, 3, FALSE),0)</f>
        <v>0</v>
      </c>
      <c r="K13" s="114">
        <f>Fan_F!J14</f>
        <v>1</v>
      </c>
      <c r="L13" s="302">
        <f>IFERROR(VLOOKUP(Fan_F!I14, 'Part List'!$A:$G, 3, FALSE),0)</f>
        <v>0</v>
      </c>
      <c r="N13" s="114">
        <f>Fan_F!L14</f>
        <v>1</v>
      </c>
      <c r="O13" s="302">
        <f>IFERROR(VLOOKUP(Fan_F!K14, 'Part List'!$A:$G, 3, FALSE),0)</f>
        <v>0</v>
      </c>
      <c r="P13" s="114">
        <v>2</v>
      </c>
      <c r="Q13" s="114">
        <f>Fan_F!N14</f>
        <v>1</v>
      </c>
      <c r="R13" s="302">
        <f>IFERROR(VLOOKUP(Fan_F!M14, 'Part List'!$A:$G, 3, FALSE),0)</f>
        <v>57.95</v>
      </c>
      <c r="T13" s="114">
        <f>Fan_F!P14</f>
        <v>1</v>
      </c>
      <c r="U13" s="302">
        <f>IFERROR(VLOOKUP(Fan_F!O14, 'Part List'!$A:$G, 3, FALSE),0)</f>
        <v>0</v>
      </c>
      <c r="W13" s="114">
        <f>Fan_F!R14</f>
        <v>1</v>
      </c>
      <c r="X13" s="302">
        <f>IFERROR(VLOOKUP(Fan_F!Q14, 'Part List'!$A:$G, 3, FALSE),0)</f>
        <v>0</v>
      </c>
      <c r="Z13" s="114">
        <f>Fan_F!T14</f>
        <v>1</v>
      </c>
      <c r="AA13" s="302">
        <f>IFERROR(VLOOKUP(Fan_F!S14, 'Part List'!$A:$G, 3, FALSE),0)</f>
        <v>0</v>
      </c>
    </row>
    <row r="14" spans="1:27" x14ac:dyDescent="0.4">
      <c r="A14" s="33" t="str">
        <f>Fan_F!A15</f>
        <v>Run Status Light</v>
      </c>
      <c r="B14" s="316">
        <f t="shared" si="4"/>
        <v>33.96</v>
      </c>
      <c r="C14" s="114">
        <f t="shared" si="5"/>
        <v>2</v>
      </c>
      <c r="E14" s="114">
        <f>Fan_F!F15</f>
        <v>10</v>
      </c>
      <c r="F14" s="302">
        <f>IFERROR(VLOOKUP(Fan_F!E15, 'Part List'!$A:$G, 3, FALSE),0)</f>
        <v>1.056</v>
      </c>
      <c r="G14" s="114">
        <v>2</v>
      </c>
      <c r="H14" s="114">
        <f>Fan_F!H15</f>
        <v>1</v>
      </c>
      <c r="I14" s="302">
        <f>IFERROR(VLOOKUP(Fan_F!G15, 'Part List'!$A:$G, 3, FALSE),0)</f>
        <v>23.4</v>
      </c>
      <c r="K14" s="114">
        <f>Fan_F!J15</f>
        <v>1</v>
      </c>
      <c r="L14" s="302">
        <f>IFERROR(VLOOKUP(Fan_F!I15, 'Part List'!$A:$G, 3, FALSE),0)</f>
        <v>0</v>
      </c>
      <c r="N14" s="114">
        <f>Fan_F!L15</f>
        <v>1</v>
      </c>
      <c r="O14" s="302">
        <f>IFERROR(VLOOKUP(Fan_F!K15, 'Part List'!$A:$G, 3, FALSE),0)</f>
        <v>0</v>
      </c>
      <c r="Q14" s="114">
        <f>Fan_F!N15</f>
        <v>1</v>
      </c>
      <c r="R14" s="302">
        <f>IFERROR(VLOOKUP(Fan_F!M15, 'Part List'!$A:$G, 3, FALSE),0)</f>
        <v>0</v>
      </c>
      <c r="T14" s="114">
        <f>Fan_F!P15</f>
        <v>1</v>
      </c>
      <c r="U14" s="302">
        <f>IFERROR(VLOOKUP(Fan_F!O15, 'Part List'!$A:$G, 3, FALSE),0)</f>
        <v>0</v>
      </c>
      <c r="W14" s="114">
        <f>Fan_F!R15</f>
        <v>1</v>
      </c>
      <c r="X14" s="302">
        <f>IFERROR(VLOOKUP(Fan_F!Q15, 'Part List'!$A:$G, 3, FALSE),0)</f>
        <v>0</v>
      </c>
      <c r="Z14" s="114">
        <f>Fan_F!T15</f>
        <v>1</v>
      </c>
      <c r="AA14" s="302">
        <f>IFERROR(VLOOKUP(Fan_F!S15, 'Part List'!$A:$G, 3, FALSE),0)</f>
        <v>0</v>
      </c>
    </row>
    <row r="15" spans="1:27" x14ac:dyDescent="0.4">
      <c r="A15" s="33">
        <f>Fan_F!A16</f>
        <v>0</v>
      </c>
      <c r="B15" s="316">
        <f t="shared" si="4"/>
        <v>0</v>
      </c>
      <c r="C15" s="114">
        <f t="shared" si="5"/>
        <v>0</v>
      </c>
      <c r="E15" s="114">
        <f>Fan_F!F16</f>
        <v>0</v>
      </c>
      <c r="F15" s="302">
        <f>IFERROR(VLOOKUP(Fan_F!E16, 'Part List'!$A:$G, 3, FALSE),0)</f>
        <v>0</v>
      </c>
      <c r="H15" s="114">
        <f>Fan_F!H16</f>
        <v>0</v>
      </c>
      <c r="I15" s="302">
        <f>IFERROR(VLOOKUP(Fan_F!G16, 'Part List'!$A:$G, 3, FALSE),0)</f>
        <v>0</v>
      </c>
      <c r="K15" s="114">
        <f>Fan_F!J16</f>
        <v>0</v>
      </c>
      <c r="L15" s="302">
        <f>IFERROR(VLOOKUP(Fan_F!I16, 'Part List'!$A:$G, 3, FALSE),0)</f>
        <v>0</v>
      </c>
      <c r="N15" s="114">
        <f>Fan_F!L16</f>
        <v>0</v>
      </c>
      <c r="O15" s="302">
        <f>IFERROR(VLOOKUP(Fan_F!K16, 'Part List'!$A:$G, 3, FALSE),0)</f>
        <v>0</v>
      </c>
      <c r="Q15" s="114">
        <f>Fan_F!N16</f>
        <v>0</v>
      </c>
      <c r="R15" s="302">
        <f>IFERROR(VLOOKUP(Fan_F!M16, 'Part List'!$A:$G, 3, FALSE),0)</f>
        <v>0</v>
      </c>
      <c r="T15" s="114">
        <f>Fan_F!P16</f>
        <v>0</v>
      </c>
      <c r="U15" s="302">
        <f>IFERROR(VLOOKUP(Fan_F!O16, 'Part List'!$A:$G, 3, FALSE),0)</f>
        <v>0</v>
      </c>
      <c r="W15" s="114">
        <f>Fan_F!R16</f>
        <v>0</v>
      </c>
      <c r="X15" s="302">
        <f>IFERROR(VLOOKUP(Fan_F!Q16, 'Part List'!$A:$G, 3, FALSE),0)</f>
        <v>0</v>
      </c>
      <c r="Z15" s="114">
        <f>Fan_F!T16</f>
        <v>0</v>
      </c>
      <c r="AA15" s="302">
        <f>IFERROR(VLOOKUP(Fan_F!S16, 'Part List'!$A:$G, 3, FALSE),0)</f>
        <v>0</v>
      </c>
    </row>
    <row r="16" spans="1:27" x14ac:dyDescent="0.4">
      <c r="A16" s="33">
        <f>Fan_F!A17</f>
        <v>0</v>
      </c>
      <c r="B16" s="316">
        <f t="shared" si="4"/>
        <v>0</v>
      </c>
      <c r="C16" s="114">
        <f t="shared" si="5"/>
        <v>0</v>
      </c>
      <c r="E16" s="114">
        <f>Fan_F!F17</f>
        <v>0</v>
      </c>
      <c r="F16" s="302">
        <f>IFERROR(VLOOKUP(Fan_F!E17, 'Part List'!$A:$G, 3, FALSE),0)</f>
        <v>0</v>
      </c>
      <c r="H16" s="114">
        <f>Fan_F!H17</f>
        <v>0</v>
      </c>
      <c r="I16" s="302">
        <f>IFERROR(VLOOKUP(Fan_F!G17, 'Part List'!$A:$G, 3, FALSE),0)</f>
        <v>0</v>
      </c>
      <c r="K16" s="114">
        <f>Fan_F!J17</f>
        <v>0</v>
      </c>
      <c r="L16" s="302">
        <f>IFERROR(VLOOKUP(Fan_F!I17, 'Part List'!$A:$G, 3, FALSE),0)</f>
        <v>0</v>
      </c>
      <c r="N16" s="114">
        <f>Fan_F!L17</f>
        <v>0</v>
      </c>
      <c r="O16" s="302">
        <f>IFERROR(VLOOKUP(Fan_F!K17, 'Part List'!$A:$G, 3, FALSE),0)</f>
        <v>0</v>
      </c>
      <c r="Q16" s="114">
        <f>Fan_F!N17</f>
        <v>0</v>
      </c>
      <c r="R16" s="302">
        <f>IFERROR(VLOOKUP(Fan_F!M17, 'Part List'!$A:$G, 3, FALSE),0)</f>
        <v>0</v>
      </c>
      <c r="T16" s="114">
        <f>Fan_F!P17</f>
        <v>0</v>
      </c>
      <c r="U16" s="302">
        <f>IFERROR(VLOOKUP(Fan_F!O17, 'Part List'!$A:$G, 3, FALSE),0)</f>
        <v>0</v>
      </c>
      <c r="W16" s="114">
        <f>Fan_F!R17</f>
        <v>0</v>
      </c>
      <c r="X16" s="302">
        <f>IFERROR(VLOOKUP(Fan_F!Q17, 'Part List'!$A:$G, 3, FALSE),0)</f>
        <v>0</v>
      </c>
      <c r="Z16" s="114">
        <f>Fan_F!T17</f>
        <v>0</v>
      </c>
      <c r="AA16" s="302">
        <f>IFERROR(VLOOKUP(Fan_F!S17, 'Part List'!$A:$G, 3, FALSE),0)</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7A143-1950-4232-B665-7E0AFC713F7C}">
  <dimension ref="A1:S8"/>
  <sheetViews>
    <sheetView workbookViewId="0">
      <selection activeCell="E2" sqref="E2"/>
    </sheetView>
  </sheetViews>
  <sheetFormatPr defaultRowHeight="14.6" x14ac:dyDescent="0.4"/>
  <cols>
    <col min="1" max="1" width="8.84375" style="33" bestFit="1" customWidth="1"/>
    <col min="2" max="2" width="3.84375" style="33" bestFit="1" customWidth="1"/>
    <col min="3" max="3" width="17.69140625" style="33" bestFit="1" customWidth="1"/>
    <col min="4" max="4" width="11.15234375" style="33" bestFit="1" customWidth="1"/>
    <col min="5" max="5" width="12.07421875" style="114" bestFit="1" customWidth="1"/>
    <col min="6" max="19" width="16.921875" customWidth="1"/>
  </cols>
  <sheetData>
    <row r="1" spans="1:19" x14ac:dyDescent="0.4">
      <c r="A1" s="33" t="s">
        <v>808</v>
      </c>
      <c r="B1" s="33" t="s">
        <v>809</v>
      </c>
      <c r="C1" s="33" t="s">
        <v>854</v>
      </c>
      <c r="D1" s="33" t="s">
        <v>852</v>
      </c>
      <c r="E1" s="114" t="s">
        <v>679</v>
      </c>
      <c r="F1" t="s">
        <v>810</v>
      </c>
      <c r="G1" s="114" t="s">
        <v>811</v>
      </c>
      <c r="H1" s="114" t="s">
        <v>812</v>
      </c>
      <c r="I1" s="114" t="s">
        <v>813</v>
      </c>
      <c r="J1" s="114" t="s">
        <v>814</v>
      </c>
      <c r="K1" s="114" t="s">
        <v>815</v>
      </c>
      <c r="L1" s="114" t="s">
        <v>816</v>
      </c>
      <c r="M1" s="114" t="s">
        <v>817</v>
      </c>
      <c r="N1" s="114" t="s">
        <v>818</v>
      </c>
      <c r="O1" s="114" t="s">
        <v>819</v>
      </c>
      <c r="P1" s="114" t="s">
        <v>820</v>
      </c>
      <c r="Q1" s="114" t="s">
        <v>821</v>
      </c>
      <c r="R1" s="114" t="s">
        <v>822</v>
      </c>
      <c r="S1" s="114" t="s">
        <v>823</v>
      </c>
    </row>
    <row r="2" spans="1:19" x14ac:dyDescent="0.4">
      <c r="A2" s="33" t="s">
        <v>805</v>
      </c>
      <c r="B2" s="33">
        <v>10</v>
      </c>
      <c r="C2" s="33">
        <f>B2*'Selector_$'!C2</f>
        <v>5702.5</v>
      </c>
      <c r="D2" s="33">
        <f>B2*'Selector_$'!D2</f>
        <v>30</v>
      </c>
      <c r="E2" s="114" t="s">
        <v>681</v>
      </c>
      <c r="G2" s="114"/>
      <c r="H2" s="114"/>
      <c r="I2" s="114"/>
      <c r="J2" s="114"/>
      <c r="K2" s="114"/>
      <c r="L2" s="114"/>
      <c r="M2" s="114"/>
      <c r="N2" s="114"/>
      <c r="O2" s="114"/>
      <c r="P2" s="114"/>
      <c r="Q2" s="114"/>
      <c r="R2" s="114"/>
      <c r="S2" s="114"/>
    </row>
    <row r="3" spans="1:19" s="114" customFormat="1" x14ac:dyDescent="0.4">
      <c r="A3" s="33" t="s">
        <v>805</v>
      </c>
      <c r="B3" s="33">
        <v>1</v>
      </c>
      <c r="C3" s="33">
        <f>B3*'Selector_$'!C3</f>
        <v>176.98000000000002</v>
      </c>
      <c r="D3" s="33">
        <f>B3*'Selector_$'!D3</f>
        <v>6.5</v>
      </c>
      <c r="E3" s="114" t="s">
        <v>825</v>
      </c>
      <c r="F3" s="114" t="s">
        <v>855</v>
      </c>
    </row>
    <row r="4" spans="1:19" x14ac:dyDescent="0.4">
      <c r="F4" s="114"/>
      <c r="G4" s="114"/>
      <c r="H4" s="114"/>
      <c r="I4" s="114"/>
      <c r="J4" s="114"/>
      <c r="K4" s="114"/>
      <c r="L4" s="114"/>
      <c r="M4" s="114"/>
      <c r="N4" s="114"/>
      <c r="O4" s="114"/>
      <c r="P4" s="114"/>
      <c r="Q4" s="114"/>
      <c r="R4" s="114"/>
      <c r="S4" s="114"/>
    </row>
    <row r="5" spans="1:19" x14ac:dyDescent="0.4">
      <c r="F5" s="114"/>
      <c r="G5" s="114"/>
      <c r="H5" s="114"/>
      <c r="I5" s="114"/>
      <c r="J5" s="114"/>
      <c r="K5" s="114"/>
      <c r="L5" s="114"/>
      <c r="M5" s="114"/>
      <c r="N5" s="114"/>
      <c r="O5" s="114"/>
      <c r="P5" s="114"/>
      <c r="Q5" s="114"/>
      <c r="R5" s="114"/>
      <c r="S5" s="114"/>
    </row>
    <row r="6" spans="1:19" x14ac:dyDescent="0.4">
      <c r="F6" s="114"/>
      <c r="G6" s="114"/>
      <c r="H6" s="114"/>
      <c r="I6" s="114"/>
      <c r="J6" s="114"/>
      <c r="K6" s="114"/>
      <c r="L6" s="114"/>
      <c r="M6" s="114"/>
      <c r="N6" s="114"/>
      <c r="O6" s="114"/>
      <c r="P6" s="114"/>
      <c r="Q6" s="114"/>
      <c r="R6" s="114"/>
      <c r="S6" s="114"/>
    </row>
    <row r="7" spans="1:19" x14ac:dyDescent="0.4">
      <c r="F7" s="114"/>
      <c r="G7" s="114"/>
      <c r="H7" s="114"/>
      <c r="I7" s="114"/>
      <c r="J7" s="114"/>
      <c r="K7" s="114"/>
      <c r="L7" s="114"/>
      <c r="M7" s="114"/>
      <c r="N7" s="114"/>
      <c r="O7" s="114"/>
      <c r="P7" s="114"/>
      <c r="Q7" s="114"/>
      <c r="R7" s="114"/>
      <c r="S7" s="114"/>
    </row>
    <row r="8" spans="1:19" x14ac:dyDescent="0.4">
      <c r="F8" s="114"/>
      <c r="G8" s="114"/>
      <c r="H8" s="114"/>
      <c r="I8" s="114"/>
      <c r="J8" s="114"/>
      <c r="K8" s="114"/>
      <c r="L8" s="114"/>
      <c r="M8" s="114"/>
      <c r="N8" s="114"/>
      <c r="O8" s="114"/>
      <c r="P8" s="114"/>
      <c r="Q8" s="114"/>
      <c r="R8" s="114"/>
      <c r="S8" s="114"/>
    </row>
  </sheetData>
  <dataValidations count="1">
    <dataValidation type="list" allowBlank="1" showInputMessage="1" showErrorMessage="1" sqref="H2:S8 G3:G8" xr:uid="{9A34099B-7F22-4E01-BFF2-A39DCA17983A}">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201332F-4099-4C3D-9FD7-E9A499F1D1CF}">
          <x14:formula1>
            <xm:f>'Unit Types'!$A$2:$A$190</xm:f>
          </x14:formula1>
          <xm:sqref>A2:A8</xm:sqref>
        </x14:dataValidation>
        <x14:dataValidation type="list" allowBlank="1" showInputMessage="1" showErrorMessage="1" xr:uid="{481BE3C2-7737-4F30-9FD7-8A7864D8295A}">
          <x14:formula1>
            <xm:f>Power!$A$3:$A$201</xm:f>
          </x14:formula1>
          <xm:sqref>E2:E8</xm:sqref>
        </x14:dataValidation>
        <x14:dataValidation type="list" allowBlank="1" showInputMessage="1" showErrorMessage="1" xr:uid="{67641820-8E4B-4319-8B38-0BFF7A1AF71B}">
          <x14:formula1>
            <xm:f>Fan_F!$A:$A</xm:f>
          </x14:formula1>
          <xm:sqref>F2:F23 G2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FF0E1-4B2D-46A1-BE2E-0B0C3E0ECCF0}">
  <dimension ref="A1:AR9"/>
  <sheetViews>
    <sheetView workbookViewId="0">
      <selection activeCell="B2" sqref="B2"/>
    </sheetView>
  </sheetViews>
  <sheetFormatPr defaultRowHeight="14.6" x14ac:dyDescent="0.4"/>
  <cols>
    <col min="4" max="4" width="9.23046875" style="114"/>
    <col min="6" max="6" width="9.23046875" style="114"/>
    <col min="8" max="8" width="9.23046875" style="114"/>
    <col min="10" max="10" width="9.23046875" style="114"/>
    <col min="12" max="12" width="9.23046875" style="114"/>
    <col min="14" max="14" width="9.23046875" style="114"/>
    <col min="16" max="16" width="9.23046875" style="114"/>
    <col min="18" max="18" width="9.23046875" style="114"/>
    <col min="20" max="20" width="9.23046875" style="114"/>
    <col min="22" max="22" width="9.23046875" style="114"/>
    <col min="24" max="24" width="9.23046875" style="114"/>
    <col min="26" max="26" width="9.23046875" style="114"/>
    <col min="28" max="28" width="9.23046875" style="114"/>
    <col min="30" max="30" width="9.23046875" style="114"/>
    <col min="32" max="32" width="9.23046875" style="114"/>
  </cols>
  <sheetData>
    <row r="1" spans="1:44" x14ac:dyDescent="0.4">
      <c r="A1" t="str">
        <f>Selector!A1</f>
        <v>Unit Type</v>
      </c>
      <c r="B1" s="114" t="str">
        <f>Selector!B1</f>
        <v>Qty</v>
      </c>
      <c r="C1" s="114" t="s">
        <v>839</v>
      </c>
      <c r="D1" s="114" t="s">
        <v>853</v>
      </c>
      <c r="E1" s="114" t="str">
        <f>Selector!E1</f>
        <v>Power Supply</v>
      </c>
      <c r="F1" s="114" t="s">
        <v>851</v>
      </c>
      <c r="G1" s="114" t="str">
        <f>Selector!F1</f>
        <v>Facet 1</v>
      </c>
      <c r="I1" s="114" t="str">
        <f>Selector!G1</f>
        <v>Facet 2</v>
      </c>
      <c r="K1" s="114" t="str">
        <f>Selector!H1</f>
        <v>Facet 3</v>
      </c>
      <c r="M1" s="114" t="str">
        <f>Selector!I1</f>
        <v>Facet 4</v>
      </c>
      <c r="O1" s="114" t="str">
        <f>Selector!J1</f>
        <v>Facet 5</v>
      </c>
      <c r="Q1" s="114" t="str">
        <f>Selector!K1</f>
        <v>Facet 6</v>
      </c>
      <c r="S1" s="114" t="str">
        <f>Selector!L1</f>
        <v>Facet 7</v>
      </c>
      <c r="U1" s="114" t="str">
        <f>Selector!M1</f>
        <v>Facet 8</v>
      </c>
      <c r="W1" s="114" t="str">
        <f>Selector!N1</f>
        <v>Facet 9</v>
      </c>
      <c r="Y1" s="114" t="str">
        <f>Selector!O1</f>
        <v>Facet 10</v>
      </c>
      <c r="AA1" s="114" t="str">
        <f>Selector!P1</f>
        <v>Facet 11</v>
      </c>
      <c r="AC1" s="114" t="str">
        <f>Selector!Q1</f>
        <v>Facet 12</v>
      </c>
      <c r="AE1" s="114" t="str">
        <f>Selector!R1</f>
        <v>Facet 13</v>
      </c>
      <c r="AG1" s="114" t="str">
        <f>Selector!S1</f>
        <v>Facet 14</v>
      </c>
      <c r="AH1" s="114"/>
      <c r="AI1" s="114"/>
      <c r="AJ1" s="114"/>
      <c r="AK1" s="114"/>
      <c r="AL1" s="114"/>
      <c r="AM1" s="114"/>
      <c r="AN1" s="114"/>
      <c r="AO1" s="114"/>
      <c r="AP1" s="114"/>
      <c r="AQ1" s="114"/>
      <c r="AR1" s="114"/>
    </row>
    <row r="2" spans="1:44" x14ac:dyDescent="0.4">
      <c r="A2" s="114" t="str">
        <f>Selector!A2</f>
        <v>Fan</v>
      </c>
      <c r="B2" s="114">
        <f>Selector!B2</f>
        <v>10</v>
      </c>
      <c r="C2" s="114">
        <f>E2+G2+I2+K2+M2+O2+Q2+S2+U2+W2+Y2+AA2+AC2+AE2+AG2</f>
        <v>570.25</v>
      </c>
      <c r="D2" s="114">
        <f>F2+H2+J2+L2+N2+P2+R2+T2+V2+X2+Z2+AB2+AD2+AF2+AH2</f>
        <v>3</v>
      </c>
      <c r="E2" s="114">
        <f>IFERROR(VLOOKUP(Selector!$E2,Power!$A:$J,3,FALSE),0)</f>
        <v>570.25</v>
      </c>
      <c r="F2" s="114">
        <f>IFERROR(VLOOKUP(Selector!$E2,Power!$A:$J,4,FALSE),0)</f>
        <v>3</v>
      </c>
      <c r="G2" s="114">
        <f>IFERROR(VLOOKUP(Selector!F2,Fan_F!$A:$C,3,FALSE),0)</f>
        <v>0</v>
      </c>
      <c r="H2" s="114">
        <f>IFERROR(VLOOKUP(Selector!$F2,Fan_F!$A:$J,4,FALSE),0)</f>
        <v>0</v>
      </c>
      <c r="I2" s="114">
        <f>IFERROR(VLOOKUP(Selector!G2,Fan_F!$A:$C,3,FALSE),0)</f>
        <v>0</v>
      </c>
      <c r="J2" s="114">
        <f>IFERROR(VLOOKUP(Selector!$G2,Fan_F!$A:$J,4,FALSE),0)</f>
        <v>0</v>
      </c>
      <c r="K2" s="114">
        <f>IFERROR(VLOOKUP(Selector!H2,Fan_F!$A:$C,3,FALSE),0)</f>
        <v>0</v>
      </c>
      <c r="L2" s="114">
        <f>IFERROR(VLOOKUP(Selector!$H2,Fan_F!$A:$J,4,FALSE),0)</f>
        <v>0</v>
      </c>
      <c r="M2" s="114">
        <f>IFERROR(VLOOKUP(Selector!I2,Fan_F!$A:$C,3,FALSE),0)</f>
        <v>0</v>
      </c>
      <c r="N2" s="114">
        <f>IFERROR(VLOOKUP(Selector!$I2,Fan_F!$A:$J,4,FALSE),0)</f>
        <v>0</v>
      </c>
      <c r="O2" s="114">
        <f>IFERROR(VLOOKUP(Selector!J2,Fan_F!$A:$C,3,FALSE),0)</f>
        <v>0</v>
      </c>
      <c r="P2" s="114">
        <f>IFERROR(VLOOKUP(Selector!$J2,Fan_F!$A:$J,4,FALSE),0)</f>
        <v>0</v>
      </c>
      <c r="Q2" s="114">
        <f>IFERROR(VLOOKUP(Selector!K2,Fan_F!$A:$C,3,FALSE),0)</f>
        <v>0</v>
      </c>
      <c r="R2" s="114">
        <f>IFERROR(VLOOKUP(Selector!$K2,Fan_F!$A:$J,4,FALSE),0)</f>
        <v>0</v>
      </c>
      <c r="S2" s="114">
        <f>IFERROR(VLOOKUP(Selector!L2,Fan_F!$A:$C,3,FALSE),0)</f>
        <v>0</v>
      </c>
      <c r="T2" s="114">
        <f>IFERROR(VLOOKUP(Selector!$L2,Fan_F!$A:$J,4,FALSE),0)</f>
        <v>0</v>
      </c>
      <c r="U2" s="114">
        <f>IFERROR(VLOOKUP(Selector!M2,Fan_F!$A:$C,3,FALSE),0)</f>
        <v>0</v>
      </c>
      <c r="V2" s="114">
        <f>IFERROR(VLOOKUP(Selector!$M2,Fan_F!$A:$J,4,FALSE),0)</f>
        <v>0</v>
      </c>
      <c r="W2" s="114">
        <f>IFERROR(VLOOKUP(Selector!N2,Fan_F!$A:$C,3,FALSE),0)</f>
        <v>0</v>
      </c>
      <c r="X2" s="114">
        <f>IFERROR(VLOOKUP(Selector!$N2,Fan_F!$A:$J,4,FALSE),0)</f>
        <v>0</v>
      </c>
      <c r="Y2" s="114">
        <f>IFERROR(VLOOKUP(Selector!O2,Fan_F!$A:$C,3,FALSE),0)</f>
        <v>0</v>
      </c>
      <c r="Z2" s="114">
        <f>IFERROR(VLOOKUP(Selector!$O2,Fan_F!$A:$J,4,FALSE),0)</f>
        <v>0</v>
      </c>
      <c r="AA2" s="114">
        <f>IFERROR(VLOOKUP(Selector!P2,Fan_F!$A:$C,3,FALSE),0)</f>
        <v>0</v>
      </c>
      <c r="AB2" s="114">
        <f>IFERROR(VLOOKUP(Selector!$P2,Fan_F!$A:$J,4,FALSE),0)</f>
        <v>0</v>
      </c>
      <c r="AC2" s="114">
        <f>IFERROR(VLOOKUP(Selector!Q2,Fan_F!$A:$C,3,FALSE),0)</f>
        <v>0</v>
      </c>
      <c r="AD2" s="114">
        <f>IFERROR(VLOOKUP(Selector!$Q2,Fan_F!$A:$J,4,FALSE),0)</f>
        <v>0</v>
      </c>
      <c r="AE2" s="114">
        <f>IFERROR(VLOOKUP(Selector!R2,Fan_F!$A:$C,3,FALSE),0)</f>
        <v>0</v>
      </c>
      <c r="AF2" s="114">
        <f>IFERROR(VLOOKUP(Selector!$R2,Fan_F!$A:$J,4,FALSE),0)</f>
        <v>0</v>
      </c>
      <c r="AG2" s="114">
        <f>IFERROR(VLOOKUP(Selector!S2,Fan_F!$A:$C,3,FALSE),0)</f>
        <v>0</v>
      </c>
      <c r="AH2" s="114">
        <f>IFERROR(VLOOKUP(Selector!$S2,Fan_F!$A:$J,4,FALSE),0)</f>
        <v>0</v>
      </c>
      <c r="AI2" s="114"/>
      <c r="AJ2" s="114"/>
      <c r="AK2" s="114"/>
      <c r="AL2" s="114"/>
      <c r="AM2" s="114"/>
      <c r="AN2" s="114"/>
      <c r="AO2" s="114"/>
      <c r="AP2" s="114"/>
      <c r="AQ2" s="114"/>
      <c r="AR2" s="114"/>
    </row>
    <row r="3" spans="1:44" x14ac:dyDescent="0.4">
      <c r="A3" s="114" t="str">
        <f>Selector!A3</f>
        <v>Fan</v>
      </c>
      <c r="B3" s="114">
        <f>Selector!B3</f>
        <v>1</v>
      </c>
      <c r="C3" s="114">
        <f t="shared" ref="C3:C9" si="0">E3+G3+I3+K3+M3+O3+Q3+S3+U3+W3+Y3+AA3+AC3+AE3+AG3</f>
        <v>176.98000000000002</v>
      </c>
      <c r="D3" s="114">
        <f t="shared" ref="D3:D9" si="1">F3+H3+J3+L3+N3+P3+R3+T3+V3+X3+Z3+AB3+AD3+AF3+AH3</f>
        <v>6.5</v>
      </c>
      <c r="E3" s="114">
        <f>IFERROR(VLOOKUP(Selector!$E3,Power!$A:$J,3,FALSE),0)</f>
        <v>92.5</v>
      </c>
      <c r="F3" s="114">
        <f>IFERROR(VLOOKUP(Selector!$E3,Power!$A:$J,4,FALSE),0)</f>
        <v>4.5</v>
      </c>
      <c r="G3" s="114">
        <f>IFERROR(VLOOKUP(Selector!F3,Fan_F!$A:$C,3,FALSE),0)</f>
        <v>84.48</v>
      </c>
      <c r="H3" s="114">
        <f>IFERROR(VLOOKUP(Selector!$F3,Fan_F!$A:$J,4,FALSE),0)</f>
        <v>2</v>
      </c>
      <c r="I3" s="114">
        <f>IFERROR(VLOOKUP(Selector!G3,Fan_F!$A:$C,3,FALSE),0)</f>
        <v>0</v>
      </c>
      <c r="J3" s="114">
        <f>IFERROR(VLOOKUP(Selector!$G3,Fan_F!$A:$J,4,FALSE),0)</f>
        <v>0</v>
      </c>
      <c r="K3" s="114">
        <f>IFERROR(VLOOKUP(Selector!H3,Fan_F!$A:$C,3,FALSE),0)</f>
        <v>0</v>
      </c>
      <c r="L3" s="114">
        <f>IFERROR(VLOOKUP(Selector!$H3,Fan_F!$A:$J,4,FALSE),0)</f>
        <v>0</v>
      </c>
      <c r="M3" s="114">
        <f>IFERROR(VLOOKUP(Selector!I3,Fan_F!$A:$C,3,FALSE),0)</f>
        <v>0</v>
      </c>
      <c r="N3" s="114">
        <f>IFERROR(VLOOKUP(Selector!$I3,Fan_F!$A:$J,4,FALSE),0)</f>
        <v>0</v>
      </c>
      <c r="O3" s="114">
        <f>IFERROR(VLOOKUP(Selector!J3,Fan_F!$A:$C,3,FALSE),0)</f>
        <v>0</v>
      </c>
      <c r="P3" s="114">
        <f>IFERROR(VLOOKUP(Selector!$J3,Fan_F!$A:$J,4,FALSE),0)</f>
        <v>0</v>
      </c>
      <c r="Q3" s="114">
        <f>IFERROR(VLOOKUP(Selector!K3,Fan_F!$A:$C,3,FALSE),0)</f>
        <v>0</v>
      </c>
      <c r="R3" s="114">
        <f>IFERROR(VLOOKUP(Selector!$K3,Fan_F!$A:$J,4,FALSE),0)</f>
        <v>0</v>
      </c>
      <c r="S3" s="114">
        <f>IFERROR(VLOOKUP(Selector!L3,Fan_F!$A:$C,3,FALSE),0)</f>
        <v>0</v>
      </c>
      <c r="T3" s="114">
        <f>IFERROR(VLOOKUP(Selector!$L3,Fan_F!$A:$J,4,FALSE),0)</f>
        <v>0</v>
      </c>
      <c r="U3" s="114">
        <f>IFERROR(VLOOKUP(Selector!M3,Fan_F!$A:$C,3,FALSE),0)</f>
        <v>0</v>
      </c>
      <c r="V3" s="114">
        <f>IFERROR(VLOOKUP(Selector!$M3,Fan_F!$A:$J,4,FALSE),0)</f>
        <v>0</v>
      </c>
      <c r="W3" s="114">
        <f>IFERROR(VLOOKUP(Selector!N3,Fan_F!$A:$C,3,FALSE),0)</f>
        <v>0</v>
      </c>
      <c r="X3" s="114">
        <f>IFERROR(VLOOKUP(Selector!$N3,Fan_F!$A:$J,4,FALSE),0)</f>
        <v>0</v>
      </c>
      <c r="Y3" s="114">
        <f>IFERROR(VLOOKUP(Selector!O3,Fan_F!$A:$C,3,FALSE),0)</f>
        <v>0</v>
      </c>
      <c r="Z3" s="114">
        <f>IFERROR(VLOOKUP(Selector!$O3,Fan_F!$A:$J,4,FALSE),0)</f>
        <v>0</v>
      </c>
      <c r="AA3" s="114">
        <f>IFERROR(VLOOKUP(Selector!P3,Fan_F!$A:$C,3,FALSE),0)</f>
        <v>0</v>
      </c>
      <c r="AB3" s="114">
        <f>IFERROR(VLOOKUP(Selector!$P3,Fan_F!$A:$J,4,FALSE),0)</f>
        <v>0</v>
      </c>
      <c r="AC3" s="114">
        <f>IFERROR(VLOOKUP(Selector!Q3,Fan_F!$A:$C,3,FALSE),0)</f>
        <v>0</v>
      </c>
      <c r="AD3" s="114">
        <f>IFERROR(VLOOKUP(Selector!$Q3,Fan_F!$A:$J,4,FALSE),0)</f>
        <v>0</v>
      </c>
      <c r="AE3" s="114">
        <f>IFERROR(VLOOKUP(Selector!R3,Fan_F!$A:$C,3,FALSE),0)</f>
        <v>0</v>
      </c>
      <c r="AF3" s="114">
        <f>IFERROR(VLOOKUP(Selector!$R3,Fan_F!$A:$J,4,FALSE),0)</f>
        <v>0</v>
      </c>
      <c r="AG3" s="114">
        <f>IFERROR(VLOOKUP(Selector!S3,Fan_F!$A:$C,3,FALSE),0)</f>
        <v>0</v>
      </c>
      <c r="AH3" s="114">
        <f>IFERROR(VLOOKUP(Selector!$S3,Fan_F!$A:$J,4,FALSE),0)</f>
        <v>0</v>
      </c>
      <c r="AI3" s="114"/>
      <c r="AJ3" s="114"/>
      <c r="AK3" s="114"/>
      <c r="AL3" s="114"/>
      <c r="AM3" s="114"/>
      <c r="AN3" s="114"/>
      <c r="AO3" s="114"/>
      <c r="AP3" s="114"/>
      <c r="AQ3" s="114"/>
      <c r="AR3" s="114"/>
    </row>
    <row r="4" spans="1:44" x14ac:dyDescent="0.4">
      <c r="A4" s="114">
        <f>Selector!A4</f>
        <v>0</v>
      </c>
      <c r="B4" s="114">
        <f>Selector!B4</f>
        <v>0</v>
      </c>
      <c r="C4" s="114">
        <f t="shared" si="0"/>
        <v>0</v>
      </c>
      <c r="D4" s="114">
        <f t="shared" si="1"/>
        <v>0</v>
      </c>
      <c r="E4" s="114">
        <f>IFERROR(VLOOKUP(Selector!$E4,Power!$A:$J,3,FALSE),0)</f>
        <v>0</v>
      </c>
      <c r="F4" s="114">
        <f>IFERROR(VLOOKUP(Selector!$E4,Power!$A:$J,4,FALSE),0)</f>
        <v>0</v>
      </c>
      <c r="G4" s="114">
        <f>IFERROR(VLOOKUP(Selector!F4,Fan_F!$A:$C,3,FALSE),0)</f>
        <v>0</v>
      </c>
      <c r="H4" s="114">
        <f>IFERROR(VLOOKUP(Selector!$F4,Fan_F!$A:$J,4,FALSE),0)</f>
        <v>0</v>
      </c>
      <c r="I4" s="114">
        <f>IFERROR(VLOOKUP(Selector!G4,Fan_F!$A:$C,3,FALSE),0)</f>
        <v>0</v>
      </c>
      <c r="J4" s="114">
        <f>IFERROR(VLOOKUP(Selector!$G4,Fan_F!$A:$J,4,FALSE),0)</f>
        <v>0</v>
      </c>
      <c r="K4" s="114">
        <f>IFERROR(VLOOKUP(Selector!H4,Fan_F!$A:$C,3,FALSE),0)</f>
        <v>0</v>
      </c>
      <c r="L4" s="114">
        <f>IFERROR(VLOOKUP(Selector!$H4,Fan_F!$A:$J,4,FALSE),0)</f>
        <v>0</v>
      </c>
      <c r="M4" s="114">
        <f>IFERROR(VLOOKUP(Selector!I4,Fan_F!$A:$C,3,FALSE),0)</f>
        <v>0</v>
      </c>
      <c r="N4" s="114">
        <f>IFERROR(VLOOKUP(Selector!$I4,Fan_F!$A:$J,4,FALSE),0)</f>
        <v>0</v>
      </c>
      <c r="O4" s="114">
        <f>IFERROR(VLOOKUP(Selector!J4,Fan_F!$A:$C,3,FALSE),0)</f>
        <v>0</v>
      </c>
      <c r="P4" s="114">
        <f>IFERROR(VLOOKUP(Selector!$J4,Fan_F!$A:$J,4,FALSE),0)</f>
        <v>0</v>
      </c>
      <c r="Q4" s="114">
        <f>IFERROR(VLOOKUP(Selector!K4,Fan_F!$A:$C,3,FALSE),0)</f>
        <v>0</v>
      </c>
      <c r="R4" s="114">
        <f>IFERROR(VLOOKUP(Selector!$K4,Fan_F!$A:$J,4,FALSE),0)</f>
        <v>0</v>
      </c>
      <c r="S4" s="114">
        <f>IFERROR(VLOOKUP(Selector!L4,Fan_F!$A:$C,3,FALSE),0)</f>
        <v>0</v>
      </c>
      <c r="T4" s="114">
        <f>IFERROR(VLOOKUP(Selector!$L4,Fan_F!$A:$J,4,FALSE),0)</f>
        <v>0</v>
      </c>
      <c r="U4" s="114">
        <f>IFERROR(VLOOKUP(Selector!M4,Fan_F!$A:$C,3,FALSE),0)</f>
        <v>0</v>
      </c>
      <c r="V4" s="114">
        <f>IFERROR(VLOOKUP(Selector!$M4,Fan_F!$A:$J,4,FALSE),0)</f>
        <v>0</v>
      </c>
      <c r="W4" s="114">
        <f>IFERROR(VLOOKUP(Selector!N4,Fan_F!$A:$C,3,FALSE),0)</f>
        <v>0</v>
      </c>
      <c r="X4" s="114">
        <f>IFERROR(VLOOKUP(Selector!$N4,Fan_F!$A:$J,4,FALSE),0)</f>
        <v>0</v>
      </c>
      <c r="Y4" s="114">
        <f>IFERROR(VLOOKUP(Selector!O4,Fan_F!$A:$C,3,FALSE),0)</f>
        <v>0</v>
      </c>
      <c r="Z4" s="114">
        <f>IFERROR(VLOOKUP(Selector!$O4,Fan_F!$A:$J,4,FALSE),0)</f>
        <v>0</v>
      </c>
      <c r="AA4" s="114">
        <f>IFERROR(VLOOKUP(Selector!P4,Fan_F!$A:$C,3,FALSE),0)</f>
        <v>0</v>
      </c>
      <c r="AB4" s="114">
        <f>IFERROR(VLOOKUP(Selector!$P4,Fan_F!$A:$J,4,FALSE),0)</f>
        <v>0</v>
      </c>
      <c r="AC4" s="114">
        <f>IFERROR(VLOOKUP(Selector!Q4,Fan_F!$A:$C,3,FALSE),0)</f>
        <v>0</v>
      </c>
      <c r="AD4" s="114">
        <f>IFERROR(VLOOKUP(Selector!$Q4,Fan_F!$A:$J,4,FALSE),0)</f>
        <v>0</v>
      </c>
      <c r="AE4" s="114">
        <f>IFERROR(VLOOKUP(Selector!R4,Fan_F!$A:$C,3,FALSE),0)</f>
        <v>0</v>
      </c>
      <c r="AF4" s="114">
        <f>IFERROR(VLOOKUP(Selector!$R4,Fan_F!$A:$J,4,FALSE),0)</f>
        <v>0</v>
      </c>
      <c r="AG4" s="114">
        <f>IFERROR(VLOOKUP(Selector!S4,Fan_F!$A:$C,3,FALSE),0)</f>
        <v>0</v>
      </c>
      <c r="AH4" s="114">
        <f>IFERROR(VLOOKUP(Selector!$S4,Fan_F!$A:$J,4,FALSE),0)</f>
        <v>0</v>
      </c>
      <c r="AI4" s="114"/>
      <c r="AJ4" s="114"/>
      <c r="AK4" s="114"/>
      <c r="AL4" s="114"/>
      <c r="AM4" s="114"/>
      <c r="AN4" s="114"/>
      <c r="AO4" s="114"/>
      <c r="AP4" s="114"/>
      <c r="AQ4" s="114"/>
      <c r="AR4" s="114"/>
    </row>
    <row r="5" spans="1:44" x14ac:dyDescent="0.4">
      <c r="A5" s="114">
        <f>Selector!A5</f>
        <v>0</v>
      </c>
      <c r="B5" s="114">
        <f>Selector!B5</f>
        <v>0</v>
      </c>
      <c r="C5" s="114">
        <f t="shared" si="0"/>
        <v>0</v>
      </c>
      <c r="D5" s="114">
        <f t="shared" si="1"/>
        <v>0</v>
      </c>
      <c r="E5" s="114">
        <f>IFERROR(VLOOKUP(Selector!$E5,Power!$A:$J,3,FALSE),0)</f>
        <v>0</v>
      </c>
      <c r="F5" s="114">
        <f>IFERROR(VLOOKUP(Selector!$E5,Power!$A:$J,4,FALSE),0)</f>
        <v>0</v>
      </c>
      <c r="G5" s="114">
        <f>IFERROR(VLOOKUP(Selector!F5,Fan_F!$A:$C,3,FALSE),0)</f>
        <v>0</v>
      </c>
      <c r="H5" s="114">
        <f>IFERROR(VLOOKUP(Selector!$F5,Fan_F!$A:$J,4,FALSE),0)</f>
        <v>0</v>
      </c>
      <c r="I5" s="114">
        <f>IFERROR(VLOOKUP(Selector!G5,Fan_F!$A:$C,3,FALSE),0)</f>
        <v>0</v>
      </c>
      <c r="J5" s="114">
        <f>IFERROR(VLOOKUP(Selector!$G5,Fan_F!$A:$J,4,FALSE),0)</f>
        <v>0</v>
      </c>
      <c r="K5" s="114">
        <f>IFERROR(VLOOKUP(Selector!H5,Fan_F!$A:$C,3,FALSE),0)</f>
        <v>0</v>
      </c>
      <c r="L5" s="114">
        <f>IFERROR(VLOOKUP(Selector!$H5,Fan_F!$A:$J,4,FALSE),0)</f>
        <v>0</v>
      </c>
      <c r="M5" s="114">
        <f>IFERROR(VLOOKUP(Selector!I5,Fan_F!$A:$C,3,FALSE),0)</f>
        <v>0</v>
      </c>
      <c r="N5" s="114">
        <f>IFERROR(VLOOKUP(Selector!$I5,Fan_F!$A:$J,4,FALSE),0)</f>
        <v>0</v>
      </c>
      <c r="O5" s="114">
        <f>IFERROR(VLOOKUP(Selector!J5,Fan_F!$A:$C,3,FALSE),0)</f>
        <v>0</v>
      </c>
      <c r="P5" s="114">
        <f>IFERROR(VLOOKUP(Selector!$J5,Fan_F!$A:$J,4,FALSE),0)</f>
        <v>0</v>
      </c>
      <c r="Q5" s="114">
        <f>IFERROR(VLOOKUP(Selector!K5,Fan_F!$A:$C,3,FALSE),0)</f>
        <v>0</v>
      </c>
      <c r="R5" s="114">
        <f>IFERROR(VLOOKUP(Selector!$K5,Fan_F!$A:$J,4,FALSE),0)</f>
        <v>0</v>
      </c>
      <c r="S5" s="114">
        <f>IFERROR(VLOOKUP(Selector!L5,Fan_F!$A:$C,3,FALSE),0)</f>
        <v>0</v>
      </c>
      <c r="T5" s="114">
        <f>IFERROR(VLOOKUP(Selector!$L5,Fan_F!$A:$J,4,FALSE),0)</f>
        <v>0</v>
      </c>
      <c r="U5" s="114">
        <f>IFERROR(VLOOKUP(Selector!M5,Fan_F!$A:$C,3,FALSE),0)</f>
        <v>0</v>
      </c>
      <c r="V5" s="114">
        <f>IFERROR(VLOOKUP(Selector!$M5,Fan_F!$A:$J,4,FALSE),0)</f>
        <v>0</v>
      </c>
      <c r="W5" s="114">
        <f>IFERROR(VLOOKUP(Selector!N5,Fan_F!$A:$C,3,FALSE),0)</f>
        <v>0</v>
      </c>
      <c r="X5" s="114">
        <f>IFERROR(VLOOKUP(Selector!$N5,Fan_F!$A:$J,4,FALSE),0)</f>
        <v>0</v>
      </c>
      <c r="Y5" s="114">
        <f>IFERROR(VLOOKUP(Selector!O5,Fan_F!$A:$C,3,FALSE),0)</f>
        <v>0</v>
      </c>
      <c r="Z5" s="114">
        <f>IFERROR(VLOOKUP(Selector!$O5,Fan_F!$A:$J,4,FALSE),0)</f>
        <v>0</v>
      </c>
      <c r="AA5" s="114">
        <f>IFERROR(VLOOKUP(Selector!P5,Fan_F!$A:$C,3,FALSE),0)</f>
        <v>0</v>
      </c>
      <c r="AB5" s="114">
        <f>IFERROR(VLOOKUP(Selector!$P5,Fan_F!$A:$J,4,FALSE),0)</f>
        <v>0</v>
      </c>
      <c r="AC5" s="114">
        <f>IFERROR(VLOOKUP(Selector!Q5,Fan_F!$A:$C,3,FALSE),0)</f>
        <v>0</v>
      </c>
      <c r="AD5" s="114">
        <f>IFERROR(VLOOKUP(Selector!$Q5,Fan_F!$A:$J,4,FALSE),0)</f>
        <v>0</v>
      </c>
      <c r="AE5" s="114">
        <f>IFERROR(VLOOKUP(Selector!R5,Fan_F!$A:$C,3,FALSE),0)</f>
        <v>0</v>
      </c>
      <c r="AF5" s="114">
        <f>IFERROR(VLOOKUP(Selector!$R5,Fan_F!$A:$J,4,FALSE),0)</f>
        <v>0</v>
      </c>
      <c r="AG5" s="114">
        <f>IFERROR(VLOOKUP(Selector!S5,Fan_F!$A:$C,3,FALSE),0)</f>
        <v>0</v>
      </c>
      <c r="AH5" s="114">
        <f>IFERROR(VLOOKUP(Selector!$S5,Fan_F!$A:$J,4,FALSE),0)</f>
        <v>0</v>
      </c>
      <c r="AI5" s="114"/>
      <c r="AJ5" s="114"/>
      <c r="AK5" s="114"/>
      <c r="AL5" s="114"/>
      <c r="AM5" s="114"/>
      <c r="AN5" s="114"/>
      <c r="AO5" s="114"/>
      <c r="AP5" s="114"/>
      <c r="AQ5" s="114"/>
      <c r="AR5" s="114"/>
    </row>
    <row r="6" spans="1:44" x14ac:dyDescent="0.4">
      <c r="A6" s="114">
        <f>Selector!A6</f>
        <v>0</v>
      </c>
      <c r="B6" s="114">
        <f>Selector!B6</f>
        <v>0</v>
      </c>
      <c r="C6" s="114">
        <f t="shared" si="0"/>
        <v>0</v>
      </c>
      <c r="D6" s="114">
        <f t="shared" si="1"/>
        <v>0</v>
      </c>
      <c r="E6" s="114">
        <f>IFERROR(VLOOKUP(Selector!$E6,Power!$A:$J,3,FALSE),0)</f>
        <v>0</v>
      </c>
      <c r="F6" s="114">
        <f>IFERROR(VLOOKUP(Selector!$E6,Power!$A:$J,4,FALSE),0)</f>
        <v>0</v>
      </c>
      <c r="G6" s="114">
        <f>IFERROR(VLOOKUP(Selector!F6,Fan_F!$A:$C,3,FALSE),0)</f>
        <v>0</v>
      </c>
      <c r="H6" s="114">
        <f>IFERROR(VLOOKUP(Selector!$F6,Fan_F!$A:$J,4,FALSE),0)</f>
        <v>0</v>
      </c>
      <c r="I6" s="114">
        <f>IFERROR(VLOOKUP(Selector!G6,Fan_F!$A:$C,3,FALSE),0)</f>
        <v>0</v>
      </c>
      <c r="J6" s="114">
        <f>IFERROR(VLOOKUP(Selector!$G6,Fan_F!$A:$J,4,FALSE),0)</f>
        <v>0</v>
      </c>
      <c r="K6" s="114">
        <f>IFERROR(VLOOKUP(Selector!H6,Fan_F!$A:$C,3,FALSE),0)</f>
        <v>0</v>
      </c>
      <c r="L6" s="114">
        <f>IFERROR(VLOOKUP(Selector!$H6,Fan_F!$A:$J,4,FALSE),0)</f>
        <v>0</v>
      </c>
      <c r="M6" s="114">
        <f>IFERROR(VLOOKUP(Selector!I6,Fan_F!$A:$C,3,FALSE),0)</f>
        <v>0</v>
      </c>
      <c r="N6" s="114">
        <f>IFERROR(VLOOKUP(Selector!$I6,Fan_F!$A:$J,4,FALSE),0)</f>
        <v>0</v>
      </c>
      <c r="O6" s="114">
        <f>IFERROR(VLOOKUP(Selector!J6,Fan_F!$A:$C,3,FALSE),0)</f>
        <v>0</v>
      </c>
      <c r="P6" s="114">
        <f>IFERROR(VLOOKUP(Selector!$J6,Fan_F!$A:$J,4,FALSE),0)</f>
        <v>0</v>
      </c>
      <c r="Q6" s="114">
        <f>IFERROR(VLOOKUP(Selector!K6,Fan_F!$A:$C,3,FALSE),0)</f>
        <v>0</v>
      </c>
      <c r="R6" s="114">
        <f>IFERROR(VLOOKUP(Selector!$K6,Fan_F!$A:$J,4,FALSE),0)</f>
        <v>0</v>
      </c>
      <c r="S6" s="114">
        <f>IFERROR(VLOOKUP(Selector!L6,Fan_F!$A:$C,3,FALSE),0)</f>
        <v>0</v>
      </c>
      <c r="T6" s="114">
        <f>IFERROR(VLOOKUP(Selector!$L6,Fan_F!$A:$J,4,FALSE),0)</f>
        <v>0</v>
      </c>
      <c r="U6" s="114">
        <f>IFERROR(VLOOKUP(Selector!M6,Fan_F!$A:$C,3,FALSE),0)</f>
        <v>0</v>
      </c>
      <c r="V6" s="114">
        <f>IFERROR(VLOOKUP(Selector!$M6,Fan_F!$A:$J,4,FALSE),0)</f>
        <v>0</v>
      </c>
      <c r="W6" s="114">
        <f>IFERROR(VLOOKUP(Selector!N6,Fan_F!$A:$C,3,FALSE),0)</f>
        <v>0</v>
      </c>
      <c r="X6" s="114">
        <f>IFERROR(VLOOKUP(Selector!$N6,Fan_F!$A:$J,4,FALSE),0)</f>
        <v>0</v>
      </c>
      <c r="Y6" s="114">
        <f>IFERROR(VLOOKUP(Selector!O6,Fan_F!$A:$C,3,FALSE),0)</f>
        <v>0</v>
      </c>
      <c r="Z6" s="114">
        <f>IFERROR(VLOOKUP(Selector!$O6,Fan_F!$A:$J,4,FALSE),0)</f>
        <v>0</v>
      </c>
      <c r="AA6" s="114">
        <f>IFERROR(VLOOKUP(Selector!P6,Fan_F!$A:$C,3,FALSE),0)</f>
        <v>0</v>
      </c>
      <c r="AB6" s="114">
        <f>IFERROR(VLOOKUP(Selector!$P6,Fan_F!$A:$J,4,FALSE),0)</f>
        <v>0</v>
      </c>
      <c r="AC6" s="114">
        <f>IFERROR(VLOOKUP(Selector!Q6,Fan_F!$A:$C,3,FALSE),0)</f>
        <v>0</v>
      </c>
      <c r="AD6" s="114">
        <f>IFERROR(VLOOKUP(Selector!$Q6,Fan_F!$A:$J,4,FALSE),0)</f>
        <v>0</v>
      </c>
      <c r="AE6" s="114">
        <f>IFERROR(VLOOKUP(Selector!R6,Fan_F!$A:$C,3,FALSE),0)</f>
        <v>0</v>
      </c>
      <c r="AF6" s="114">
        <f>IFERROR(VLOOKUP(Selector!$R6,Fan_F!$A:$J,4,FALSE),0)</f>
        <v>0</v>
      </c>
      <c r="AG6" s="114">
        <f>IFERROR(VLOOKUP(Selector!S6,Fan_F!$A:$C,3,FALSE),0)</f>
        <v>0</v>
      </c>
      <c r="AH6" s="114">
        <f>IFERROR(VLOOKUP(Selector!$S6,Fan_F!$A:$J,4,FALSE),0)</f>
        <v>0</v>
      </c>
      <c r="AI6" s="114"/>
      <c r="AJ6" s="114"/>
      <c r="AK6" s="114"/>
      <c r="AL6" s="114"/>
      <c r="AM6" s="114"/>
      <c r="AN6" s="114"/>
      <c r="AO6" s="114"/>
      <c r="AP6" s="114"/>
      <c r="AQ6" s="114"/>
      <c r="AR6" s="114"/>
    </row>
    <row r="7" spans="1:44" x14ac:dyDescent="0.4">
      <c r="A7" s="114">
        <f>Selector!A7</f>
        <v>0</v>
      </c>
      <c r="B7" s="114">
        <f>Selector!B7</f>
        <v>0</v>
      </c>
      <c r="C7" s="114">
        <f t="shared" si="0"/>
        <v>0</v>
      </c>
      <c r="D7" s="114">
        <f t="shared" si="1"/>
        <v>0</v>
      </c>
      <c r="E7" s="114">
        <f>IFERROR(VLOOKUP(Selector!$E7,Power!$A:$J,3,FALSE),0)</f>
        <v>0</v>
      </c>
      <c r="F7" s="114">
        <f>IFERROR(VLOOKUP(Selector!$E7,Power!$A:$J,4,FALSE),0)</f>
        <v>0</v>
      </c>
      <c r="G7" s="114">
        <f>IFERROR(VLOOKUP(Selector!F7,Fan_F!$A:$C,3,FALSE),0)</f>
        <v>0</v>
      </c>
      <c r="H7" s="114">
        <f>IFERROR(VLOOKUP(Selector!$F7,Fan_F!$A:$J,4,FALSE),0)</f>
        <v>0</v>
      </c>
      <c r="I7" s="114">
        <f>IFERROR(VLOOKUP(Selector!G7,Fan_F!$A:$C,3,FALSE),0)</f>
        <v>0</v>
      </c>
      <c r="J7" s="114">
        <f>IFERROR(VLOOKUP(Selector!$G7,Fan_F!$A:$J,4,FALSE),0)</f>
        <v>0</v>
      </c>
      <c r="K7" s="114">
        <f>IFERROR(VLOOKUP(Selector!H7,Fan_F!$A:$C,3,FALSE),0)</f>
        <v>0</v>
      </c>
      <c r="L7" s="114">
        <f>IFERROR(VLOOKUP(Selector!$H7,Fan_F!$A:$J,4,FALSE),0)</f>
        <v>0</v>
      </c>
      <c r="M7" s="114">
        <f>IFERROR(VLOOKUP(Selector!I7,Fan_F!$A:$C,3,FALSE),0)</f>
        <v>0</v>
      </c>
      <c r="N7" s="114">
        <f>IFERROR(VLOOKUP(Selector!$I7,Fan_F!$A:$J,4,FALSE),0)</f>
        <v>0</v>
      </c>
      <c r="O7" s="114">
        <f>IFERROR(VLOOKUP(Selector!J7,Fan_F!$A:$C,3,FALSE),0)</f>
        <v>0</v>
      </c>
      <c r="P7" s="114">
        <f>IFERROR(VLOOKUP(Selector!$J7,Fan_F!$A:$J,4,FALSE),0)</f>
        <v>0</v>
      </c>
      <c r="Q7" s="114">
        <f>IFERROR(VLOOKUP(Selector!K7,Fan_F!$A:$C,3,FALSE),0)</f>
        <v>0</v>
      </c>
      <c r="R7" s="114">
        <f>IFERROR(VLOOKUP(Selector!$K7,Fan_F!$A:$J,4,FALSE),0)</f>
        <v>0</v>
      </c>
      <c r="S7" s="114">
        <f>IFERROR(VLOOKUP(Selector!L7,Fan_F!$A:$C,3,FALSE),0)</f>
        <v>0</v>
      </c>
      <c r="T7" s="114">
        <f>IFERROR(VLOOKUP(Selector!$L7,Fan_F!$A:$J,4,FALSE),0)</f>
        <v>0</v>
      </c>
      <c r="U7" s="114">
        <f>IFERROR(VLOOKUP(Selector!M7,Fan_F!$A:$C,3,FALSE),0)</f>
        <v>0</v>
      </c>
      <c r="V7" s="114">
        <f>IFERROR(VLOOKUP(Selector!$M7,Fan_F!$A:$J,4,FALSE),0)</f>
        <v>0</v>
      </c>
      <c r="W7" s="114">
        <f>IFERROR(VLOOKUP(Selector!N7,Fan_F!$A:$C,3,FALSE),0)</f>
        <v>0</v>
      </c>
      <c r="X7" s="114">
        <f>IFERROR(VLOOKUP(Selector!$N7,Fan_F!$A:$J,4,FALSE),0)</f>
        <v>0</v>
      </c>
      <c r="Y7" s="114">
        <f>IFERROR(VLOOKUP(Selector!O7,Fan_F!$A:$C,3,FALSE),0)</f>
        <v>0</v>
      </c>
      <c r="Z7" s="114">
        <f>IFERROR(VLOOKUP(Selector!$O7,Fan_F!$A:$J,4,FALSE),0)</f>
        <v>0</v>
      </c>
      <c r="AA7" s="114">
        <f>IFERROR(VLOOKUP(Selector!P7,Fan_F!$A:$C,3,FALSE),0)</f>
        <v>0</v>
      </c>
      <c r="AB7" s="114">
        <f>IFERROR(VLOOKUP(Selector!$P7,Fan_F!$A:$J,4,FALSE),0)</f>
        <v>0</v>
      </c>
      <c r="AC7" s="114">
        <f>IFERROR(VLOOKUP(Selector!Q7,Fan_F!$A:$C,3,FALSE),0)</f>
        <v>0</v>
      </c>
      <c r="AD7" s="114">
        <f>IFERROR(VLOOKUP(Selector!$Q7,Fan_F!$A:$J,4,FALSE),0)</f>
        <v>0</v>
      </c>
      <c r="AE7" s="114">
        <f>IFERROR(VLOOKUP(Selector!R7,Fan_F!$A:$C,3,FALSE),0)</f>
        <v>0</v>
      </c>
      <c r="AF7" s="114">
        <f>IFERROR(VLOOKUP(Selector!$R7,Fan_F!$A:$J,4,FALSE),0)</f>
        <v>0</v>
      </c>
      <c r="AG7" s="114">
        <f>IFERROR(VLOOKUP(Selector!S7,Fan_F!$A:$C,3,FALSE),0)</f>
        <v>0</v>
      </c>
      <c r="AH7" s="114">
        <f>IFERROR(VLOOKUP(Selector!$S7,Fan_F!$A:$J,4,FALSE),0)</f>
        <v>0</v>
      </c>
      <c r="AI7" s="114"/>
      <c r="AJ7" s="114"/>
      <c r="AK7" s="114"/>
      <c r="AL7" s="114"/>
      <c r="AM7" s="114"/>
      <c r="AN7" s="114"/>
      <c r="AO7" s="114"/>
      <c r="AP7" s="114"/>
      <c r="AQ7" s="114"/>
      <c r="AR7" s="114"/>
    </row>
    <row r="8" spans="1:44" x14ac:dyDescent="0.4">
      <c r="A8" s="114">
        <f>Selector!A8</f>
        <v>0</v>
      </c>
      <c r="B8" s="114">
        <f>Selector!B8</f>
        <v>0</v>
      </c>
      <c r="C8" s="114">
        <f t="shared" si="0"/>
        <v>0</v>
      </c>
      <c r="D8" s="114">
        <f t="shared" si="1"/>
        <v>0</v>
      </c>
      <c r="E8" s="114">
        <f>IFERROR(VLOOKUP(Selector!$E8,Power!$A:$J,3,FALSE),0)</f>
        <v>0</v>
      </c>
      <c r="F8" s="114">
        <f>IFERROR(VLOOKUP(Selector!$E8,Power!$A:$J,4,FALSE),0)</f>
        <v>0</v>
      </c>
      <c r="G8" s="114">
        <f>IFERROR(VLOOKUP(Selector!F8,Fan_F!$A:$C,3,FALSE),0)</f>
        <v>0</v>
      </c>
      <c r="H8" s="114">
        <f>IFERROR(VLOOKUP(Selector!$F8,Fan_F!$A:$J,4,FALSE),0)</f>
        <v>0</v>
      </c>
      <c r="I8" s="114">
        <f>IFERROR(VLOOKUP(Selector!G8,Fan_F!$A:$C,3,FALSE),0)</f>
        <v>0</v>
      </c>
      <c r="J8" s="114">
        <f>IFERROR(VLOOKUP(Selector!$G8,Fan_F!$A:$J,4,FALSE),0)</f>
        <v>0</v>
      </c>
      <c r="K8" s="114">
        <f>IFERROR(VLOOKUP(Selector!H8,Fan_F!$A:$C,3,FALSE),0)</f>
        <v>0</v>
      </c>
      <c r="L8" s="114">
        <f>IFERROR(VLOOKUP(Selector!$H8,Fan_F!$A:$J,4,FALSE),0)</f>
        <v>0</v>
      </c>
      <c r="M8" s="114">
        <f>IFERROR(VLOOKUP(Selector!I8,Fan_F!$A:$C,3,FALSE),0)</f>
        <v>0</v>
      </c>
      <c r="N8" s="114">
        <f>IFERROR(VLOOKUP(Selector!$I8,Fan_F!$A:$J,4,FALSE),0)</f>
        <v>0</v>
      </c>
      <c r="O8" s="114">
        <f>IFERROR(VLOOKUP(Selector!J8,Fan_F!$A:$C,3,FALSE),0)</f>
        <v>0</v>
      </c>
      <c r="P8" s="114">
        <f>IFERROR(VLOOKUP(Selector!$J8,Fan_F!$A:$J,4,FALSE),0)</f>
        <v>0</v>
      </c>
      <c r="Q8" s="114">
        <f>IFERROR(VLOOKUP(Selector!K8,Fan_F!$A:$C,3,FALSE),0)</f>
        <v>0</v>
      </c>
      <c r="R8" s="114">
        <f>IFERROR(VLOOKUP(Selector!$K8,Fan_F!$A:$J,4,FALSE),0)</f>
        <v>0</v>
      </c>
      <c r="S8" s="114">
        <f>IFERROR(VLOOKUP(Selector!L8,Fan_F!$A:$C,3,FALSE),0)</f>
        <v>0</v>
      </c>
      <c r="T8" s="114">
        <f>IFERROR(VLOOKUP(Selector!$L8,Fan_F!$A:$J,4,FALSE),0)</f>
        <v>0</v>
      </c>
      <c r="U8" s="114">
        <f>IFERROR(VLOOKUP(Selector!M8,Fan_F!$A:$C,3,FALSE),0)</f>
        <v>0</v>
      </c>
      <c r="V8" s="114">
        <f>IFERROR(VLOOKUP(Selector!$M8,Fan_F!$A:$J,4,FALSE),0)</f>
        <v>0</v>
      </c>
      <c r="W8" s="114">
        <f>IFERROR(VLOOKUP(Selector!N8,Fan_F!$A:$C,3,FALSE),0)</f>
        <v>0</v>
      </c>
      <c r="X8" s="114">
        <f>IFERROR(VLOOKUP(Selector!$N8,Fan_F!$A:$J,4,FALSE),0)</f>
        <v>0</v>
      </c>
      <c r="Y8" s="114">
        <f>IFERROR(VLOOKUP(Selector!O8,Fan_F!$A:$C,3,FALSE),0)</f>
        <v>0</v>
      </c>
      <c r="Z8" s="114">
        <f>IFERROR(VLOOKUP(Selector!$O8,Fan_F!$A:$J,4,FALSE),0)</f>
        <v>0</v>
      </c>
      <c r="AA8" s="114">
        <f>IFERROR(VLOOKUP(Selector!P8,Fan_F!$A:$C,3,FALSE),0)</f>
        <v>0</v>
      </c>
      <c r="AB8" s="114">
        <f>IFERROR(VLOOKUP(Selector!$P8,Fan_F!$A:$J,4,FALSE),0)</f>
        <v>0</v>
      </c>
      <c r="AC8" s="114">
        <f>IFERROR(VLOOKUP(Selector!Q8,Fan_F!$A:$C,3,FALSE),0)</f>
        <v>0</v>
      </c>
      <c r="AD8" s="114">
        <f>IFERROR(VLOOKUP(Selector!$Q8,Fan_F!$A:$J,4,FALSE),0)</f>
        <v>0</v>
      </c>
      <c r="AE8" s="114">
        <f>IFERROR(VLOOKUP(Selector!R8,Fan_F!$A:$C,3,FALSE),0)</f>
        <v>0</v>
      </c>
      <c r="AF8" s="114">
        <f>IFERROR(VLOOKUP(Selector!$R8,Fan_F!$A:$J,4,FALSE),0)</f>
        <v>0</v>
      </c>
      <c r="AG8" s="114">
        <f>IFERROR(VLOOKUP(Selector!S8,Fan_F!$A:$C,3,FALSE),0)</f>
        <v>0</v>
      </c>
      <c r="AH8" s="114">
        <f>IFERROR(VLOOKUP(Selector!$S8,Fan_F!$A:$J,4,FALSE),0)</f>
        <v>0</v>
      </c>
      <c r="AI8" s="114"/>
      <c r="AJ8" s="114"/>
      <c r="AK8" s="114"/>
      <c r="AL8" s="114"/>
      <c r="AM8" s="114"/>
      <c r="AN8" s="114"/>
      <c r="AO8" s="114"/>
      <c r="AP8" s="114"/>
      <c r="AQ8" s="114"/>
      <c r="AR8" s="114"/>
    </row>
    <row r="9" spans="1:44" x14ac:dyDescent="0.4">
      <c r="A9" s="114">
        <f>Selector!A9</f>
        <v>0</v>
      </c>
      <c r="B9" s="114">
        <f>Selector!B9</f>
        <v>0</v>
      </c>
      <c r="C9" s="114">
        <f t="shared" si="0"/>
        <v>0</v>
      </c>
      <c r="D9" s="114">
        <f t="shared" si="1"/>
        <v>0</v>
      </c>
      <c r="E9" s="114">
        <f>IFERROR(VLOOKUP(Selector!$E9,Power!$A:$J,3,FALSE),0)</f>
        <v>0</v>
      </c>
      <c r="F9" s="114">
        <f>IFERROR(VLOOKUP(Selector!$E9,Power!$A:$J,4,FALSE),0)</f>
        <v>0</v>
      </c>
      <c r="G9" s="114">
        <f>IFERROR(VLOOKUP(Selector!F9,Fan_F!$A:$C,3,FALSE),0)</f>
        <v>0</v>
      </c>
      <c r="H9" s="114">
        <f>IFERROR(VLOOKUP(Selector!$F9,Fan_F!$A:$J,4,FALSE),0)</f>
        <v>0</v>
      </c>
      <c r="I9" s="114">
        <f>IFERROR(VLOOKUP(Selector!G9,Fan_F!$A:$C,3,FALSE),0)</f>
        <v>0</v>
      </c>
      <c r="J9" s="114">
        <f>IFERROR(VLOOKUP(Selector!$G9,Fan_F!$A:$J,4,FALSE),0)</f>
        <v>0</v>
      </c>
      <c r="K9" s="114">
        <f>IFERROR(VLOOKUP(Selector!H9,Fan_F!$A:$C,3,FALSE),0)</f>
        <v>0</v>
      </c>
      <c r="L9" s="114">
        <f>IFERROR(VLOOKUP(Selector!$H9,Fan_F!$A:$J,4,FALSE),0)</f>
        <v>0</v>
      </c>
      <c r="M9" s="114">
        <f>IFERROR(VLOOKUP(Selector!I9,Fan_F!$A:$C,3,FALSE),0)</f>
        <v>0</v>
      </c>
      <c r="N9" s="114">
        <f>IFERROR(VLOOKUP(Selector!$I9,Fan_F!$A:$J,4,FALSE),0)</f>
        <v>0</v>
      </c>
      <c r="O9" s="114">
        <f>IFERROR(VLOOKUP(Selector!J9,Fan_F!$A:$C,3,FALSE),0)</f>
        <v>0</v>
      </c>
      <c r="P9" s="114">
        <f>IFERROR(VLOOKUP(Selector!$J9,Fan_F!$A:$J,4,FALSE),0)</f>
        <v>0</v>
      </c>
      <c r="Q9" s="114">
        <f>IFERROR(VLOOKUP(Selector!K9,Fan_F!$A:$C,3,FALSE),0)</f>
        <v>0</v>
      </c>
      <c r="R9" s="114">
        <f>IFERROR(VLOOKUP(Selector!$K9,Fan_F!$A:$J,4,FALSE),0)</f>
        <v>0</v>
      </c>
      <c r="S9" s="114">
        <f>IFERROR(VLOOKUP(Selector!L9,Fan_F!$A:$C,3,FALSE),0)</f>
        <v>0</v>
      </c>
      <c r="T9" s="114">
        <f>IFERROR(VLOOKUP(Selector!$L9,Fan_F!$A:$J,4,FALSE),0)</f>
        <v>0</v>
      </c>
      <c r="U9" s="114">
        <f>IFERROR(VLOOKUP(Selector!M9,Fan_F!$A:$C,3,FALSE),0)</f>
        <v>0</v>
      </c>
      <c r="V9" s="114">
        <f>IFERROR(VLOOKUP(Selector!$M9,Fan_F!$A:$J,4,FALSE),0)</f>
        <v>0</v>
      </c>
      <c r="W9" s="114">
        <f>IFERROR(VLOOKUP(Selector!N9,Fan_F!$A:$C,3,FALSE),0)</f>
        <v>0</v>
      </c>
      <c r="X9" s="114">
        <f>IFERROR(VLOOKUP(Selector!$N9,Fan_F!$A:$J,4,FALSE),0)</f>
        <v>0</v>
      </c>
      <c r="Y9" s="114">
        <f>IFERROR(VLOOKUP(Selector!O9,Fan_F!$A:$C,3,FALSE),0)</f>
        <v>0</v>
      </c>
      <c r="Z9" s="114">
        <f>IFERROR(VLOOKUP(Selector!$O9,Fan_F!$A:$J,4,FALSE),0)</f>
        <v>0</v>
      </c>
      <c r="AA9" s="114">
        <f>IFERROR(VLOOKUP(Selector!P9,Fan_F!$A:$C,3,FALSE),0)</f>
        <v>0</v>
      </c>
      <c r="AB9" s="114">
        <f>IFERROR(VLOOKUP(Selector!$P9,Fan_F!$A:$J,4,FALSE),0)</f>
        <v>0</v>
      </c>
      <c r="AC9" s="114">
        <f>IFERROR(VLOOKUP(Selector!Q9,Fan_F!$A:$C,3,FALSE),0)</f>
        <v>0</v>
      </c>
      <c r="AD9" s="114">
        <f>IFERROR(VLOOKUP(Selector!$Q9,Fan_F!$A:$J,4,FALSE),0)</f>
        <v>0</v>
      </c>
      <c r="AE9" s="114">
        <f>IFERROR(VLOOKUP(Selector!R9,Fan_F!$A:$C,3,FALSE),0)</f>
        <v>0</v>
      </c>
      <c r="AF9" s="114">
        <f>IFERROR(VLOOKUP(Selector!$R9,Fan_F!$A:$J,4,FALSE),0)</f>
        <v>0</v>
      </c>
      <c r="AG9" s="114">
        <f>IFERROR(VLOOKUP(Selector!S9,Fan_F!$A:$C,3,FALSE),0)</f>
        <v>0</v>
      </c>
      <c r="AH9" s="114">
        <f>IFERROR(VLOOKUP(Selector!$S9,Fan_F!$A:$J,4,FALSE),0)</f>
        <v>0</v>
      </c>
      <c r="AI9" s="114"/>
      <c r="AJ9" s="114"/>
      <c r="AK9" s="114"/>
      <c r="AL9" s="114"/>
      <c r="AM9" s="114"/>
      <c r="AN9" s="114"/>
      <c r="AO9" s="114"/>
      <c r="AP9" s="114"/>
      <c r="AQ9" s="114"/>
      <c r="AR9" s="11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152-4DCA-4BD4-AB9D-D1072062EF23}">
  <dimension ref="A2:Z14"/>
  <sheetViews>
    <sheetView workbookViewId="0">
      <selection activeCell="M28" sqref="M28"/>
    </sheetView>
  </sheetViews>
  <sheetFormatPr defaultRowHeight="14.6" x14ac:dyDescent="0.4"/>
  <cols>
    <col min="1" max="16384" width="9.23046875" style="114"/>
  </cols>
  <sheetData>
    <row r="2" spans="1:26" x14ac:dyDescent="0.4">
      <c r="A2" s="114" t="str">
        <f>Power!A3</f>
        <v>MSSB</v>
      </c>
      <c r="B2" s="114">
        <f>SUM(C2:AZ2)</f>
        <v>10</v>
      </c>
      <c r="C2" s="114">
        <f>SUMIF(Selector!E:E,Selector_PL!$A2,Selector!$B:$B)</f>
        <v>10</v>
      </c>
      <c r="D2" s="114">
        <f>SUMIF(Selector!F:F,Selector_PL!$A2,Selector!$B:$B)</f>
        <v>0</v>
      </c>
      <c r="E2" s="114">
        <f>SUMIF(Selector!G:G,Selector_PL!$A2,Selector!$B:$B)</f>
        <v>0</v>
      </c>
      <c r="F2" s="114">
        <f>SUMIF(Selector!H:H,Selector_PL!$A2,Selector!$B:$B)</f>
        <v>0</v>
      </c>
      <c r="G2" s="114">
        <f>SUMIF(Selector!I:I,Selector_PL!$A2,Selector!$B:$B)</f>
        <v>0</v>
      </c>
      <c r="H2" s="114">
        <f>SUMIF(Selector!J:J,Selector_PL!$A2,Selector!$B:$B)</f>
        <v>0</v>
      </c>
      <c r="I2" s="114">
        <f>SUMIF(Selector!K:K,Selector_PL!$A2,Selector!$B:$B)</f>
        <v>0</v>
      </c>
      <c r="J2" s="114">
        <f>SUMIF(Selector!L:L,Selector_PL!$A2,Selector!$B:$B)</f>
        <v>0</v>
      </c>
      <c r="K2" s="114">
        <f>SUMIF(Selector!M:M,Selector_PL!$A2,Selector!$B:$B)</f>
        <v>0</v>
      </c>
      <c r="L2" s="114">
        <f>SUMIF(Selector!N:N,Selector_PL!$A2,Selector!$B:$B)</f>
        <v>0</v>
      </c>
      <c r="M2" s="114">
        <f>SUMIF(Selector!O:O,Selector_PL!$A2,Selector!$B:$B)</f>
        <v>0</v>
      </c>
      <c r="N2" s="114">
        <f>SUMIF(Selector!P:P,Selector_PL!$A2,Selector!$B:$B)</f>
        <v>0</v>
      </c>
      <c r="O2" s="114">
        <f>SUMIF(Selector!Q:Q,Selector_PL!$A2,Selector!$B:$B)</f>
        <v>0</v>
      </c>
      <c r="P2" s="114">
        <f>SUMIF(Selector!R:R,Selector_PL!$A2,Selector!$B:$B)</f>
        <v>0</v>
      </c>
      <c r="Q2" s="114">
        <f>SUMIF(Selector!S:S,Selector_PL!$A2,Selector!$B:$B)</f>
        <v>0</v>
      </c>
      <c r="R2" s="114">
        <f>SUMIF(Selector!T:T,Selector_PL!$A2,Selector!$B:$B)</f>
        <v>0</v>
      </c>
      <c r="S2" s="114">
        <f>SUMIF(Selector!U:U,Selector_PL!$A2,Selector!$B:$B)</f>
        <v>0</v>
      </c>
      <c r="T2" s="114">
        <f>SUMIF(Selector!V:V,Selector_PL!$A2,Selector!$B:$B)</f>
        <v>0</v>
      </c>
      <c r="U2" s="114">
        <f>SUMIF(Selector!W:W,Selector_PL!$A2,Selector!$B:$B)</f>
        <v>0</v>
      </c>
      <c r="V2" s="114">
        <f>SUMIF(Selector!X:X,Selector_PL!$A2,Selector!$B:$B)</f>
        <v>0</v>
      </c>
      <c r="W2" s="114">
        <f>SUMIF(Selector!Y:Y,Selector_PL!$A2,Selector!$B:$B)</f>
        <v>0</v>
      </c>
      <c r="X2" s="114">
        <f>SUMIF(Selector!Z:Z,Selector_PL!$A2,Selector!$B:$B)</f>
        <v>0</v>
      </c>
      <c r="Y2" s="114">
        <f>SUMIF(Selector!AA:AA,Selector_PL!$A2,Selector!$B:$B)</f>
        <v>0</v>
      </c>
      <c r="Z2" s="114">
        <f>SUMIF(Selector!AB:AB,Selector_PL!$A2,Selector!$B:$B)</f>
        <v>0</v>
      </c>
    </row>
    <row r="3" spans="1:26" x14ac:dyDescent="0.4">
      <c r="A3" s="114" t="str">
        <f>Power!A4</f>
        <v>Local</v>
      </c>
      <c r="B3" s="114">
        <f t="shared" ref="B3:B14" si="0">SUM(C3:AZ3)</f>
        <v>1</v>
      </c>
      <c r="C3" s="114">
        <f>SUMIF(Selector!E:E,Selector_PL!$A3,Selector!$B:$B)</f>
        <v>1</v>
      </c>
      <c r="D3" s="114">
        <f>SUMIF(Selector!F:F,Selector_PL!$A3,Selector!$B:$B)</f>
        <v>0</v>
      </c>
      <c r="E3" s="114">
        <f>SUMIF(Selector!G:G,Selector_PL!$A3,Selector!$B:$B)</f>
        <v>0</v>
      </c>
      <c r="F3" s="114">
        <f>SUMIF(Selector!H:H,Selector_PL!$A3,Selector!$B:$B)</f>
        <v>0</v>
      </c>
      <c r="G3" s="114">
        <f>SUMIF(Selector!I:I,Selector_PL!$A3,Selector!$B:$B)</f>
        <v>0</v>
      </c>
      <c r="H3" s="114">
        <f>SUMIF(Selector!J:J,Selector_PL!$A3,Selector!$B:$B)</f>
        <v>0</v>
      </c>
      <c r="I3" s="114">
        <f>SUMIF(Selector!K:K,Selector_PL!$A3,Selector!$B:$B)</f>
        <v>0</v>
      </c>
      <c r="J3" s="114">
        <f>SUMIF(Selector!L:L,Selector_PL!$A3,Selector!$B:$B)</f>
        <v>0</v>
      </c>
      <c r="K3" s="114">
        <f>SUMIF(Selector!M:M,Selector_PL!$A3,Selector!$B:$B)</f>
        <v>0</v>
      </c>
      <c r="L3" s="114">
        <f>SUMIF(Selector!N:N,Selector_PL!$A3,Selector!$B:$B)</f>
        <v>0</v>
      </c>
      <c r="M3" s="114">
        <f>SUMIF(Selector!O:O,Selector_PL!$A3,Selector!$B:$B)</f>
        <v>0</v>
      </c>
      <c r="N3" s="114">
        <f>SUMIF(Selector!P:P,Selector_PL!$A3,Selector!$B:$B)</f>
        <v>0</v>
      </c>
      <c r="O3" s="114">
        <f>SUMIF(Selector!Q:Q,Selector_PL!$A3,Selector!$B:$B)</f>
        <v>0</v>
      </c>
      <c r="P3" s="114">
        <f>SUMIF(Selector!R:R,Selector_PL!$A3,Selector!$B:$B)</f>
        <v>0</v>
      </c>
      <c r="Q3" s="114">
        <f>SUMIF(Selector!S:S,Selector_PL!$A3,Selector!$B:$B)</f>
        <v>0</v>
      </c>
      <c r="R3" s="114">
        <f>SUMIF(Selector!T:T,Selector_PL!$A3,Selector!$B:$B)</f>
        <v>0</v>
      </c>
      <c r="S3" s="114">
        <f>SUMIF(Selector!U:U,Selector_PL!$A3,Selector!$B:$B)</f>
        <v>0</v>
      </c>
      <c r="T3" s="114">
        <f>SUMIF(Selector!V:V,Selector_PL!$A3,Selector!$B:$B)</f>
        <v>0</v>
      </c>
      <c r="U3" s="114">
        <f>SUMIF(Selector!W:W,Selector_PL!$A3,Selector!$B:$B)</f>
        <v>0</v>
      </c>
      <c r="V3" s="114">
        <f>SUMIF(Selector!X:X,Selector_PL!$A3,Selector!$B:$B)</f>
        <v>0</v>
      </c>
      <c r="W3" s="114">
        <f>SUMIF(Selector!Y:Y,Selector_PL!$A3,Selector!$B:$B)</f>
        <v>0</v>
      </c>
      <c r="X3" s="114">
        <f>SUMIF(Selector!Z:Z,Selector_PL!$A3,Selector!$B:$B)</f>
        <v>0</v>
      </c>
      <c r="Y3" s="114">
        <f>SUMIF(Selector!AA:AA,Selector_PL!$A3,Selector!$B:$B)</f>
        <v>0</v>
      </c>
      <c r="Z3" s="114">
        <f>SUMIF(Selector!AB:AB,Selector_PL!$A3,Selector!$B:$B)</f>
        <v>0</v>
      </c>
    </row>
    <row r="4" spans="1:26" x14ac:dyDescent="0.4">
      <c r="A4" s="114" t="str">
        <f>Fan_F!A3</f>
        <v>BMS Provisions</v>
      </c>
      <c r="B4" s="114">
        <f t="shared" si="0"/>
        <v>0</v>
      </c>
      <c r="C4" s="114">
        <f>SUMIF(Selector!E:E,Selector_PL!$A4,Selector!$B:$B)</f>
        <v>0</v>
      </c>
      <c r="D4" s="114">
        <f>SUMIF(Selector!F:F,Selector_PL!$A4,Selector!$B:$B)</f>
        <v>0</v>
      </c>
      <c r="E4" s="114">
        <f>SUMIF(Selector!G:G,Selector_PL!$A4,Selector!$B:$B)</f>
        <v>0</v>
      </c>
      <c r="F4" s="114">
        <f>SUMIF(Selector!H:H,Selector_PL!$A4,Selector!$B:$B)</f>
        <v>0</v>
      </c>
      <c r="G4" s="114">
        <f>SUMIF(Selector!I:I,Selector_PL!$A4,Selector!$B:$B)</f>
        <v>0</v>
      </c>
      <c r="H4" s="114">
        <f>SUMIF(Selector!J:J,Selector_PL!$A4,Selector!$B:$B)</f>
        <v>0</v>
      </c>
      <c r="I4" s="114">
        <f>SUMIF(Selector!K:K,Selector_PL!$A4,Selector!$B:$B)</f>
        <v>0</v>
      </c>
      <c r="J4" s="114">
        <f>SUMIF(Selector!L:L,Selector_PL!$A4,Selector!$B:$B)</f>
        <v>0</v>
      </c>
      <c r="K4" s="114">
        <f>SUMIF(Selector!M:M,Selector_PL!$A4,Selector!$B:$B)</f>
        <v>0</v>
      </c>
      <c r="L4" s="114">
        <f>SUMIF(Selector!N:N,Selector_PL!$A4,Selector!$B:$B)</f>
        <v>0</v>
      </c>
      <c r="M4" s="114">
        <f>SUMIF(Selector!O:O,Selector_PL!$A4,Selector!$B:$B)</f>
        <v>0</v>
      </c>
      <c r="N4" s="114">
        <f>SUMIF(Selector!P:P,Selector_PL!$A4,Selector!$B:$B)</f>
        <v>0</v>
      </c>
      <c r="O4" s="114">
        <f>SUMIF(Selector!Q:Q,Selector_PL!$A4,Selector!$B:$B)</f>
        <v>0</v>
      </c>
      <c r="P4" s="114">
        <f>SUMIF(Selector!R:R,Selector_PL!$A4,Selector!$B:$B)</f>
        <v>0</v>
      </c>
      <c r="Q4" s="114">
        <f>SUMIF(Selector!S:S,Selector_PL!$A4,Selector!$B:$B)</f>
        <v>0</v>
      </c>
      <c r="R4" s="114">
        <f>SUMIF(Selector!T:T,Selector_PL!$A4,Selector!$B:$B)</f>
        <v>0</v>
      </c>
      <c r="S4" s="114">
        <f>SUMIF(Selector!U:U,Selector_PL!$A4,Selector!$B:$B)</f>
        <v>0</v>
      </c>
      <c r="T4" s="114">
        <f>SUMIF(Selector!V:V,Selector_PL!$A4,Selector!$B:$B)</f>
        <v>0</v>
      </c>
      <c r="U4" s="114">
        <f>SUMIF(Selector!W:W,Selector_PL!$A4,Selector!$B:$B)</f>
        <v>0</v>
      </c>
      <c r="V4" s="114">
        <f>SUMIF(Selector!X:X,Selector_PL!$A4,Selector!$B:$B)</f>
        <v>0</v>
      </c>
      <c r="W4" s="114">
        <f>SUMIF(Selector!Y:Y,Selector_PL!$A4,Selector!$B:$B)</f>
        <v>0</v>
      </c>
      <c r="X4" s="114">
        <f>SUMIF(Selector!Z:Z,Selector_PL!$A4,Selector!$B:$B)</f>
        <v>0</v>
      </c>
      <c r="Y4" s="114">
        <f>SUMIF(Selector!AA:AA,Selector_PL!$A4,Selector!$B:$B)</f>
        <v>0</v>
      </c>
      <c r="Z4" s="114">
        <f>SUMIF(Selector!AB:AB,Selector_PL!$A4,Selector!$B:$B)</f>
        <v>0</v>
      </c>
    </row>
    <row r="5" spans="1:26" x14ac:dyDescent="0.4">
      <c r="A5" s="114" t="str">
        <f>Fan_F!A4</f>
        <v>Fire Shutdown</v>
      </c>
      <c r="B5" s="114">
        <f t="shared" si="0"/>
        <v>0</v>
      </c>
      <c r="C5" s="114">
        <f>SUMIF(Selector!E:E,Selector_PL!$A5,Selector!$B:$B)</f>
        <v>0</v>
      </c>
      <c r="D5" s="114">
        <f>SUMIF(Selector!F:F,Selector_PL!$A5,Selector!$B:$B)</f>
        <v>0</v>
      </c>
      <c r="E5" s="114">
        <f>SUMIF(Selector!G:G,Selector_PL!$A5,Selector!$B:$B)</f>
        <v>0</v>
      </c>
      <c r="F5" s="114">
        <f>SUMIF(Selector!H:H,Selector_PL!$A5,Selector!$B:$B)</f>
        <v>0</v>
      </c>
      <c r="G5" s="114">
        <f>SUMIF(Selector!I:I,Selector_PL!$A5,Selector!$B:$B)</f>
        <v>0</v>
      </c>
      <c r="H5" s="114">
        <f>SUMIF(Selector!J:J,Selector_PL!$A5,Selector!$B:$B)</f>
        <v>0</v>
      </c>
      <c r="I5" s="114">
        <f>SUMIF(Selector!K:K,Selector_PL!$A5,Selector!$B:$B)</f>
        <v>0</v>
      </c>
      <c r="J5" s="114">
        <f>SUMIF(Selector!L:L,Selector_PL!$A5,Selector!$B:$B)</f>
        <v>0</v>
      </c>
      <c r="K5" s="114">
        <f>SUMIF(Selector!M:M,Selector_PL!$A5,Selector!$B:$B)</f>
        <v>0</v>
      </c>
      <c r="L5" s="114">
        <f>SUMIF(Selector!N:N,Selector_PL!$A5,Selector!$B:$B)</f>
        <v>0</v>
      </c>
      <c r="M5" s="114">
        <f>SUMIF(Selector!O:O,Selector_PL!$A5,Selector!$B:$B)</f>
        <v>0</v>
      </c>
      <c r="N5" s="114">
        <f>SUMIF(Selector!P:P,Selector_PL!$A5,Selector!$B:$B)</f>
        <v>0</v>
      </c>
      <c r="O5" s="114">
        <f>SUMIF(Selector!Q:Q,Selector_PL!$A5,Selector!$B:$B)</f>
        <v>0</v>
      </c>
      <c r="P5" s="114">
        <f>SUMIF(Selector!R:R,Selector_PL!$A5,Selector!$B:$B)</f>
        <v>0</v>
      </c>
      <c r="Q5" s="114">
        <f>SUMIF(Selector!S:S,Selector_PL!$A5,Selector!$B:$B)</f>
        <v>0</v>
      </c>
      <c r="R5" s="114">
        <f>SUMIF(Selector!T:T,Selector_PL!$A5,Selector!$B:$B)</f>
        <v>0</v>
      </c>
      <c r="S5" s="114">
        <f>SUMIF(Selector!U:U,Selector_PL!$A5,Selector!$B:$B)</f>
        <v>0</v>
      </c>
      <c r="T5" s="114">
        <f>SUMIF(Selector!V:V,Selector_PL!$A5,Selector!$B:$B)</f>
        <v>0</v>
      </c>
      <c r="U5" s="114">
        <f>SUMIF(Selector!W:W,Selector_PL!$A5,Selector!$B:$B)</f>
        <v>0</v>
      </c>
      <c r="V5" s="114">
        <f>SUMIF(Selector!X:X,Selector_PL!$A5,Selector!$B:$B)</f>
        <v>0</v>
      </c>
      <c r="W5" s="114">
        <f>SUMIF(Selector!Y:Y,Selector_PL!$A5,Selector!$B:$B)</f>
        <v>0</v>
      </c>
      <c r="X5" s="114">
        <f>SUMIF(Selector!Z:Z,Selector_PL!$A5,Selector!$B:$B)</f>
        <v>0</v>
      </c>
      <c r="Y5" s="114">
        <f>SUMIF(Selector!AA:AA,Selector_PL!$A5,Selector!$B:$B)</f>
        <v>0</v>
      </c>
      <c r="Z5" s="114">
        <f>SUMIF(Selector!AB:AB,Selector_PL!$A5,Selector!$B:$B)</f>
        <v>0</v>
      </c>
    </row>
    <row r="6" spans="1:26" x14ac:dyDescent="0.4">
      <c r="A6" s="114" t="str">
        <f>Fan_F!A5</f>
        <v>NULL</v>
      </c>
      <c r="B6" s="114">
        <f t="shared" si="0"/>
        <v>0</v>
      </c>
      <c r="C6" s="114">
        <f>SUMIF(Selector!E:E,Selector_PL!$A6,Selector!$B:$B)</f>
        <v>0</v>
      </c>
      <c r="D6" s="114">
        <f>SUMIF(Selector!F:F,Selector_PL!$A6,Selector!$B:$B)</f>
        <v>0</v>
      </c>
      <c r="E6" s="114">
        <f>SUMIF(Selector!G:G,Selector_PL!$A6,Selector!$B:$B)</f>
        <v>0</v>
      </c>
      <c r="F6" s="114">
        <f>SUMIF(Selector!H:H,Selector_PL!$A6,Selector!$B:$B)</f>
        <v>0</v>
      </c>
      <c r="G6" s="114">
        <f>SUMIF(Selector!I:I,Selector_PL!$A6,Selector!$B:$B)</f>
        <v>0</v>
      </c>
      <c r="H6" s="114">
        <f>SUMIF(Selector!J:J,Selector_PL!$A6,Selector!$B:$B)</f>
        <v>0</v>
      </c>
      <c r="I6" s="114">
        <f>SUMIF(Selector!K:K,Selector_PL!$A6,Selector!$B:$B)</f>
        <v>0</v>
      </c>
      <c r="J6" s="114">
        <f>SUMIF(Selector!L:L,Selector_PL!$A6,Selector!$B:$B)</f>
        <v>0</v>
      </c>
      <c r="K6" s="114">
        <f>SUMIF(Selector!M:M,Selector_PL!$A6,Selector!$B:$B)</f>
        <v>0</v>
      </c>
      <c r="L6" s="114">
        <f>SUMIF(Selector!N:N,Selector_PL!$A6,Selector!$B:$B)</f>
        <v>0</v>
      </c>
      <c r="M6" s="114">
        <f>SUMIF(Selector!O:O,Selector_PL!$A6,Selector!$B:$B)</f>
        <v>0</v>
      </c>
      <c r="N6" s="114">
        <f>SUMIF(Selector!P:P,Selector_PL!$A6,Selector!$B:$B)</f>
        <v>0</v>
      </c>
      <c r="O6" s="114">
        <f>SUMIF(Selector!Q:Q,Selector_PL!$A6,Selector!$B:$B)</f>
        <v>0</v>
      </c>
      <c r="P6" s="114">
        <f>SUMIF(Selector!R:R,Selector_PL!$A6,Selector!$B:$B)</f>
        <v>0</v>
      </c>
      <c r="Q6" s="114">
        <f>SUMIF(Selector!S:S,Selector_PL!$A6,Selector!$B:$B)</f>
        <v>0</v>
      </c>
      <c r="R6" s="114">
        <f>SUMIF(Selector!T:T,Selector_PL!$A6,Selector!$B:$B)</f>
        <v>0</v>
      </c>
      <c r="S6" s="114">
        <f>SUMIF(Selector!U:U,Selector_PL!$A6,Selector!$B:$B)</f>
        <v>0</v>
      </c>
      <c r="T6" s="114">
        <f>SUMIF(Selector!V:V,Selector_PL!$A6,Selector!$B:$B)</f>
        <v>0</v>
      </c>
      <c r="U6" s="114">
        <f>SUMIF(Selector!W:W,Selector_PL!$A6,Selector!$B:$B)</f>
        <v>0</v>
      </c>
      <c r="V6" s="114">
        <f>SUMIF(Selector!X:X,Selector_PL!$A6,Selector!$B:$B)</f>
        <v>0</v>
      </c>
      <c r="W6" s="114">
        <f>SUMIF(Selector!Y:Y,Selector_PL!$A6,Selector!$B:$B)</f>
        <v>0</v>
      </c>
      <c r="X6" s="114">
        <f>SUMIF(Selector!Z:Z,Selector_PL!$A6,Selector!$B:$B)</f>
        <v>0</v>
      </c>
      <c r="Y6" s="114">
        <f>SUMIF(Selector!AA:AA,Selector_PL!$A6,Selector!$B:$B)</f>
        <v>0</v>
      </c>
      <c r="Z6" s="114">
        <f>SUMIF(Selector!AB:AB,Selector_PL!$A6,Selector!$B:$B)</f>
        <v>0</v>
      </c>
    </row>
    <row r="7" spans="1:26" x14ac:dyDescent="0.4">
      <c r="A7" s="114" t="str">
        <f>Fan_F!A6</f>
        <v>Interlock</v>
      </c>
      <c r="B7" s="114">
        <f t="shared" si="0"/>
        <v>0</v>
      </c>
      <c r="C7" s="114">
        <f>SUMIF(Selector!E:E,Selector_PL!$A7,Selector!$B:$B)</f>
        <v>0</v>
      </c>
      <c r="D7" s="114">
        <f>SUMIF(Selector!F:F,Selector_PL!$A7,Selector!$B:$B)</f>
        <v>0</v>
      </c>
      <c r="E7" s="114">
        <f>SUMIF(Selector!G:G,Selector_PL!$A7,Selector!$B:$B)</f>
        <v>0</v>
      </c>
      <c r="F7" s="114">
        <f>SUMIF(Selector!H:H,Selector_PL!$A7,Selector!$B:$B)</f>
        <v>0</v>
      </c>
      <c r="G7" s="114">
        <f>SUMIF(Selector!I:I,Selector_PL!$A7,Selector!$B:$B)</f>
        <v>0</v>
      </c>
      <c r="H7" s="114">
        <f>SUMIF(Selector!J:J,Selector_PL!$A7,Selector!$B:$B)</f>
        <v>0</v>
      </c>
      <c r="I7" s="114">
        <f>SUMIF(Selector!K:K,Selector_PL!$A7,Selector!$B:$B)</f>
        <v>0</v>
      </c>
      <c r="J7" s="114">
        <f>SUMIF(Selector!L:L,Selector_PL!$A7,Selector!$B:$B)</f>
        <v>0</v>
      </c>
      <c r="K7" s="114">
        <f>SUMIF(Selector!M:M,Selector_PL!$A7,Selector!$B:$B)</f>
        <v>0</v>
      </c>
      <c r="L7" s="114">
        <f>SUMIF(Selector!N:N,Selector_PL!$A7,Selector!$B:$B)</f>
        <v>0</v>
      </c>
      <c r="M7" s="114">
        <f>SUMIF(Selector!O:O,Selector_PL!$A7,Selector!$B:$B)</f>
        <v>0</v>
      </c>
      <c r="N7" s="114">
        <f>SUMIF(Selector!P:P,Selector_PL!$A7,Selector!$B:$B)</f>
        <v>0</v>
      </c>
      <c r="O7" s="114">
        <f>SUMIF(Selector!Q:Q,Selector_PL!$A7,Selector!$B:$B)</f>
        <v>0</v>
      </c>
      <c r="P7" s="114">
        <f>SUMIF(Selector!R:R,Selector_PL!$A7,Selector!$B:$B)</f>
        <v>0</v>
      </c>
      <c r="Q7" s="114">
        <f>SUMIF(Selector!S:S,Selector_PL!$A7,Selector!$B:$B)</f>
        <v>0</v>
      </c>
      <c r="R7" s="114">
        <f>SUMIF(Selector!T:T,Selector_PL!$A7,Selector!$B:$B)</f>
        <v>0</v>
      </c>
      <c r="S7" s="114">
        <f>SUMIF(Selector!U:U,Selector_PL!$A7,Selector!$B:$B)</f>
        <v>0</v>
      </c>
      <c r="T7" s="114">
        <f>SUMIF(Selector!V:V,Selector_PL!$A7,Selector!$B:$B)</f>
        <v>0</v>
      </c>
      <c r="U7" s="114">
        <f>SUMIF(Selector!W:W,Selector_PL!$A7,Selector!$B:$B)</f>
        <v>0</v>
      </c>
      <c r="V7" s="114">
        <f>SUMIF(Selector!X:X,Selector_PL!$A7,Selector!$B:$B)</f>
        <v>0</v>
      </c>
      <c r="W7" s="114">
        <f>SUMIF(Selector!Y:Y,Selector_PL!$A7,Selector!$B:$B)</f>
        <v>0</v>
      </c>
      <c r="X7" s="114">
        <f>SUMIF(Selector!Z:Z,Selector_PL!$A7,Selector!$B:$B)</f>
        <v>0</v>
      </c>
      <c r="Y7" s="114">
        <f>SUMIF(Selector!AA:AA,Selector_PL!$A7,Selector!$B:$B)</f>
        <v>0</v>
      </c>
      <c r="Z7" s="114">
        <f>SUMIF(Selector!AB:AB,Selector_PL!$A7,Selector!$B:$B)</f>
        <v>0</v>
      </c>
    </row>
    <row r="8" spans="1:26" x14ac:dyDescent="0.4">
      <c r="A8" s="114" t="str">
        <f>Fan_F!A7</f>
        <v>Interlock with Associated Units</v>
      </c>
      <c r="B8" s="114">
        <f t="shared" si="0"/>
        <v>0</v>
      </c>
      <c r="C8" s="114">
        <f>SUMIF(Selector!E:E,Selector_PL!$A8,Selector!$B:$B)</f>
        <v>0</v>
      </c>
      <c r="D8" s="114">
        <f>SUMIF(Selector!F:F,Selector_PL!$A8,Selector!$B:$B)</f>
        <v>0</v>
      </c>
      <c r="E8" s="114">
        <f>SUMIF(Selector!G:G,Selector_PL!$A8,Selector!$B:$B)</f>
        <v>0</v>
      </c>
      <c r="F8" s="114">
        <f>SUMIF(Selector!H:H,Selector_PL!$A8,Selector!$B:$B)</f>
        <v>0</v>
      </c>
      <c r="G8" s="114">
        <f>SUMIF(Selector!I:I,Selector_PL!$A8,Selector!$B:$B)</f>
        <v>0</v>
      </c>
      <c r="H8" s="114">
        <f>SUMIF(Selector!J:J,Selector_PL!$A8,Selector!$B:$B)</f>
        <v>0</v>
      </c>
      <c r="I8" s="114">
        <f>SUMIF(Selector!K:K,Selector_PL!$A8,Selector!$B:$B)</f>
        <v>0</v>
      </c>
      <c r="J8" s="114">
        <f>SUMIF(Selector!L:L,Selector_PL!$A8,Selector!$B:$B)</f>
        <v>0</v>
      </c>
      <c r="K8" s="114">
        <f>SUMIF(Selector!M:M,Selector_PL!$A8,Selector!$B:$B)</f>
        <v>0</v>
      </c>
      <c r="L8" s="114">
        <f>SUMIF(Selector!N:N,Selector_PL!$A8,Selector!$B:$B)</f>
        <v>0</v>
      </c>
      <c r="M8" s="114">
        <f>SUMIF(Selector!O:O,Selector_PL!$A8,Selector!$B:$B)</f>
        <v>0</v>
      </c>
      <c r="N8" s="114">
        <f>SUMIF(Selector!P:P,Selector_PL!$A8,Selector!$B:$B)</f>
        <v>0</v>
      </c>
      <c r="O8" s="114">
        <f>SUMIF(Selector!Q:Q,Selector_PL!$A8,Selector!$B:$B)</f>
        <v>0</v>
      </c>
      <c r="P8" s="114">
        <f>SUMIF(Selector!R:R,Selector_PL!$A8,Selector!$B:$B)</f>
        <v>0</v>
      </c>
      <c r="Q8" s="114">
        <f>SUMIF(Selector!S:S,Selector_PL!$A8,Selector!$B:$B)</f>
        <v>0</v>
      </c>
      <c r="R8" s="114">
        <f>SUMIF(Selector!T:T,Selector_PL!$A8,Selector!$B:$B)</f>
        <v>0</v>
      </c>
      <c r="S8" s="114">
        <f>SUMIF(Selector!U:U,Selector_PL!$A8,Selector!$B:$B)</f>
        <v>0</v>
      </c>
      <c r="T8" s="114">
        <f>SUMIF(Selector!V:V,Selector_PL!$A8,Selector!$B:$B)</f>
        <v>0</v>
      </c>
      <c r="U8" s="114">
        <f>SUMIF(Selector!W:W,Selector_PL!$A8,Selector!$B:$B)</f>
        <v>0</v>
      </c>
      <c r="V8" s="114">
        <f>SUMIF(Selector!X:X,Selector_PL!$A8,Selector!$B:$B)</f>
        <v>0</v>
      </c>
      <c r="W8" s="114">
        <f>SUMIF(Selector!Y:Y,Selector_PL!$A8,Selector!$B:$B)</f>
        <v>0</v>
      </c>
      <c r="X8" s="114">
        <f>SUMIF(Selector!Z:Z,Selector_PL!$A8,Selector!$B:$B)</f>
        <v>0</v>
      </c>
      <c r="Y8" s="114">
        <f>SUMIF(Selector!AA:AA,Selector_PL!$A8,Selector!$B:$B)</f>
        <v>0</v>
      </c>
      <c r="Z8" s="114">
        <f>SUMIF(Selector!AB:AB,Selector_PL!$A8,Selector!$B:$B)</f>
        <v>0</v>
      </c>
    </row>
    <row r="9" spans="1:26" x14ac:dyDescent="0.4">
      <c r="A9" s="114" t="str">
        <f>Fan_F!A8</f>
        <v>Interlock with Lighting Circuit</v>
      </c>
      <c r="B9" s="114">
        <f t="shared" si="0"/>
        <v>0</v>
      </c>
      <c r="C9" s="114">
        <f>SUMIF(Selector!E:E,Selector_PL!$A9,Selector!$B:$B)</f>
        <v>0</v>
      </c>
      <c r="D9" s="114">
        <f>SUMIF(Selector!F:F,Selector_PL!$A9,Selector!$B:$B)</f>
        <v>0</v>
      </c>
      <c r="E9" s="114">
        <f>SUMIF(Selector!G:G,Selector_PL!$A9,Selector!$B:$B)</f>
        <v>0</v>
      </c>
      <c r="F9" s="114">
        <f>SUMIF(Selector!H:H,Selector_PL!$A9,Selector!$B:$B)</f>
        <v>0</v>
      </c>
      <c r="G9" s="114">
        <f>SUMIF(Selector!I:I,Selector_PL!$A9,Selector!$B:$B)</f>
        <v>0</v>
      </c>
      <c r="H9" s="114">
        <f>SUMIF(Selector!J:J,Selector_PL!$A9,Selector!$B:$B)</f>
        <v>0</v>
      </c>
      <c r="I9" s="114">
        <f>SUMIF(Selector!K:K,Selector_PL!$A9,Selector!$B:$B)</f>
        <v>0</v>
      </c>
      <c r="J9" s="114">
        <f>SUMIF(Selector!L:L,Selector_PL!$A9,Selector!$B:$B)</f>
        <v>0</v>
      </c>
      <c r="K9" s="114">
        <f>SUMIF(Selector!M:M,Selector_PL!$A9,Selector!$B:$B)</f>
        <v>0</v>
      </c>
      <c r="L9" s="114">
        <f>SUMIF(Selector!N:N,Selector_PL!$A9,Selector!$B:$B)</f>
        <v>0</v>
      </c>
      <c r="M9" s="114">
        <f>SUMIF(Selector!O:O,Selector_PL!$A9,Selector!$B:$B)</f>
        <v>0</v>
      </c>
      <c r="N9" s="114">
        <f>SUMIF(Selector!P:P,Selector_PL!$A9,Selector!$B:$B)</f>
        <v>0</v>
      </c>
      <c r="O9" s="114">
        <f>SUMIF(Selector!Q:Q,Selector_PL!$A9,Selector!$B:$B)</f>
        <v>0</v>
      </c>
      <c r="P9" s="114">
        <f>SUMIF(Selector!R:R,Selector_PL!$A9,Selector!$B:$B)</f>
        <v>0</v>
      </c>
      <c r="Q9" s="114">
        <f>SUMIF(Selector!S:S,Selector_PL!$A9,Selector!$B:$B)</f>
        <v>0</v>
      </c>
      <c r="R9" s="114">
        <f>SUMIF(Selector!T:T,Selector_PL!$A9,Selector!$B:$B)</f>
        <v>0</v>
      </c>
      <c r="S9" s="114">
        <f>SUMIF(Selector!U:U,Selector_PL!$A9,Selector!$B:$B)</f>
        <v>0</v>
      </c>
      <c r="T9" s="114">
        <f>SUMIF(Selector!V:V,Selector_PL!$A9,Selector!$B:$B)</f>
        <v>0</v>
      </c>
      <c r="U9" s="114">
        <f>SUMIF(Selector!W:W,Selector_PL!$A9,Selector!$B:$B)</f>
        <v>0</v>
      </c>
      <c r="V9" s="114">
        <f>SUMIF(Selector!X:X,Selector_PL!$A9,Selector!$B:$B)</f>
        <v>0</v>
      </c>
      <c r="W9" s="114">
        <f>SUMIF(Selector!Y:Y,Selector_PL!$A9,Selector!$B:$B)</f>
        <v>0</v>
      </c>
      <c r="X9" s="114">
        <f>SUMIF(Selector!Z:Z,Selector_PL!$A9,Selector!$B:$B)</f>
        <v>0</v>
      </c>
      <c r="Y9" s="114">
        <f>SUMIF(Selector!AA:AA,Selector_PL!$A9,Selector!$B:$B)</f>
        <v>0</v>
      </c>
      <c r="Z9" s="114">
        <f>SUMIF(Selector!AB:AB,Selector_PL!$A9,Selector!$B:$B)</f>
        <v>0</v>
      </c>
    </row>
    <row r="10" spans="1:26" x14ac:dyDescent="0.4">
      <c r="A10" s="114" t="str">
        <f>Fan_F!A9</f>
        <v>Interlock with Local Switch</v>
      </c>
      <c r="B10" s="114">
        <f t="shared" si="0"/>
        <v>0</v>
      </c>
      <c r="C10" s="114">
        <f>SUMIF(Selector!E:E,Selector_PL!$A10,Selector!$B:$B)</f>
        <v>0</v>
      </c>
      <c r="D10" s="114">
        <f>SUMIF(Selector!F:F,Selector_PL!$A10,Selector!$B:$B)</f>
        <v>0</v>
      </c>
      <c r="E10" s="114">
        <f>SUMIF(Selector!G:G,Selector_PL!$A10,Selector!$B:$B)</f>
        <v>0</v>
      </c>
      <c r="F10" s="114">
        <f>SUMIF(Selector!H:H,Selector_PL!$A10,Selector!$B:$B)</f>
        <v>0</v>
      </c>
      <c r="G10" s="114">
        <f>SUMIF(Selector!I:I,Selector_PL!$A10,Selector!$B:$B)</f>
        <v>0</v>
      </c>
      <c r="H10" s="114">
        <f>SUMIF(Selector!J:J,Selector_PL!$A10,Selector!$B:$B)</f>
        <v>0</v>
      </c>
      <c r="I10" s="114">
        <f>SUMIF(Selector!K:K,Selector_PL!$A10,Selector!$B:$B)</f>
        <v>0</v>
      </c>
      <c r="J10" s="114">
        <f>SUMIF(Selector!L:L,Selector_PL!$A10,Selector!$B:$B)</f>
        <v>0</v>
      </c>
      <c r="K10" s="114">
        <f>SUMIF(Selector!M:M,Selector_PL!$A10,Selector!$B:$B)</f>
        <v>0</v>
      </c>
      <c r="L10" s="114">
        <f>SUMIF(Selector!N:N,Selector_PL!$A10,Selector!$B:$B)</f>
        <v>0</v>
      </c>
      <c r="M10" s="114">
        <f>SUMIF(Selector!O:O,Selector_PL!$A10,Selector!$B:$B)</f>
        <v>0</v>
      </c>
      <c r="N10" s="114">
        <f>SUMIF(Selector!P:P,Selector_PL!$A10,Selector!$B:$B)</f>
        <v>0</v>
      </c>
      <c r="O10" s="114">
        <f>SUMIF(Selector!Q:Q,Selector_PL!$A10,Selector!$B:$B)</f>
        <v>0</v>
      </c>
      <c r="P10" s="114">
        <f>SUMIF(Selector!R:R,Selector_PL!$A10,Selector!$B:$B)</f>
        <v>0</v>
      </c>
      <c r="Q10" s="114">
        <f>SUMIF(Selector!S:S,Selector_PL!$A10,Selector!$B:$B)</f>
        <v>0</v>
      </c>
      <c r="R10" s="114">
        <f>SUMIF(Selector!T:T,Selector_PL!$A10,Selector!$B:$B)</f>
        <v>0</v>
      </c>
      <c r="S10" s="114">
        <f>SUMIF(Selector!U:U,Selector_PL!$A10,Selector!$B:$B)</f>
        <v>0</v>
      </c>
      <c r="T10" s="114">
        <f>SUMIF(Selector!V:V,Selector_PL!$A10,Selector!$B:$B)</f>
        <v>0</v>
      </c>
      <c r="U10" s="114">
        <f>SUMIF(Selector!W:W,Selector_PL!$A10,Selector!$B:$B)</f>
        <v>0</v>
      </c>
      <c r="V10" s="114">
        <f>SUMIF(Selector!X:X,Selector_PL!$A10,Selector!$B:$B)</f>
        <v>0</v>
      </c>
      <c r="W10" s="114">
        <f>SUMIF(Selector!Y:Y,Selector_PL!$A10,Selector!$B:$B)</f>
        <v>0</v>
      </c>
      <c r="X10" s="114">
        <f>SUMIF(Selector!Z:Z,Selector_PL!$A10,Selector!$B:$B)</f>
        <v>0</v>
      </c>
      <c r="Y10" s="114">
        <f>SUMIF(Selector!AA:AA,Selector_PL!$A10,Selector!$B:$B)</f>
        <v>0</v>
      </c>
      <c r="Z10" s="114">
        <f>SUMIF(Selector!AB:AB,Selector_PL!$A10,Selector!$B:$B)</f>
        <v>0</v>
      </c>
    </row>
    <row r="11" spans="1:26" x14ac:dyDescent="0.4">
      <c r="A11" s="114" t="str">
        <f>Fan_F!A10</f>
        <v>Interlock With Reed Switch</v>
      </c>
      <c r="B11" s="114">
        <f t="shared" si="0"/>
        <v>1</v>
      </c>
      <c r="C11" s="114">
        <f>SUMIF(Selector!E:E,Selector_PL!$A11,Selector!$B:$B)</f>
        <v>0</v>
      </c>
      <c r="D11" s="114">
        <f>SUMIF(Selector!F:F,Selector_PL!$A11,Selector!$B:$B)</f>
        <v>1</v>
      </c>
      <c r="E11" s="114">
        <f>SUMIF(Selector!G:G,Selector_PL!$A11,Selector!$B:$B)</f>
        <v>0</v>
      </c>
      <c r="F11" s="114">
        <f>SUMIF(Selector!H:H,Selector_PL!$A11,Selector!$B:$B)</f>
        <v>0</v>
      </c>
      <c r="G11" s="114">
        <f>SUMIF(Selector!I:I,Selector_PL!$A11,Selector!$B:$B)</f>
        <v>0</v>
      </c>
      <c r="H11" s="114">
        <f>SUMIF(Selector!J:J,Selector_PL!$A11,Selector!$B:$B)</f>
        <v>0</v>
      </c>
      <c r="I11" s="114">
        <f>SUMIF(Selector!K:K,Selector_PL!$A11,Selector!$B:$B)</f>
        <v>0</v>
      </c>
      <c r="J11" s="114">
        <f>SUMIF(Selector!L:L,Selector_PL!$A11,Selector!$B:$B)</f>
        <v>0</v>
      </c>
      <c r="K11" s="114">
        <f>SUMIF(Selector!M:M,Selector_PL!$A11,Selector!$B:$B)</f>
        <v>0</v>
      </c>
      <c r="L11" s="114">
        <f>SUMIF(Selector!N:N,Selector_PL!$A11,Selector!$B:$B)</f>
        <v>0</v>
      </c>
      <c r="M11" s="114">
        <f>SUMIF(Selector!O:O,Selector_PL!$A11,Selector!$B:$B)</f>
        <v>0</v>
      </c>
      <c r="N11" s="114">
        <f>SUMIF(Selector!P:P,Selector_PL!$A11,Selector!$B:$B)</f>
        <v>0</v>
      </c>
      <c r="O11" s="114">
        <f>SUMIF(Selector!Q:Q,Selector_PL!$A11,Selector!$B:$B)</f>
        <v>0</v>
      </c>
      <c r="P11" s="114">
        <f>SUMIF(Selector!R:R,Selector_PL!$A11,Selector!$B:$B)</f>
        <v>0</v>
      </c>
      <c r="Q11" s="114">
        <f>SUMIF(Selector!S:S,Selector_PL!$A11,Selector!$B:$B)</f>
        <v>0</v>
      </c>
      <c r="R11" s="114">
        <f>SUMIF(Selector!T:T,Selector_PL!$A11,Selector!$B:$B)</f>
        <v>0</v>
      </c>
      <c r="S11" s="114">
        <f>SUMIF(Selector!U:U,Selector_PL!$A11,Selector!$B:$B)</f>
        <v>0</v>
      </c>
      <c r="T11" s="114">
        <f>SUMIF(Selector!V:V,Selector_PL!$A11,Selector!$B:$B)</f>
        <v>0</v>
      </c>
      <c r="U11" s="114">
        <f>SUMIF(Selector!W:W,Selector_PL!$A11,Selector!$B:$B)</f>
        <v>0</v>
      </c>
      <c r="V11" s="114">
        <f>SUMIF(Selector!X:X,Selector_PL!$A11,Selector!$B:$B)</f>
        <v>0</v>
      </c>
      <c r="W11" s="114">
        <f>SUMIF(Selector!Y:Y,Selector_PL!$A11,Selector!$B:$B)</f>
        <v>0</v>
      </c>
      <c r="X11" s="114">
        <f>SUMIF(Selector!Z:Z,Selector_PL!$A11,Selector!$B:$B)</f>
        <v>0</v>
      </c>
      <c r="Y11" s="114">
        <f>SUMIF(Selector!AA:AA,Selector_PL!$A11,Selector!$B:$B)</f>
        <v>0</v>
      </c>
      <c r="Z11" s="114">
        <f>SUMIF(Selector!AB:AB,Selector_PL!$A11,Selector!$B:$B)</f>
        <v>0</v>
      </c>
    </row>
    <row r="12" spans="1:26" x14ac:dyDescent="0.4">
      <c r="A12" s="114" t="str">
        <f>Fan_F!A11</f>
        <v>Mechanical Thermostat</v>
      </c>
      <c r="B12" s="114">
        <f t="shared" si="0"/>
        <v>0</v>
      </c>
      <c r="C12" s="114">
        <f>SUMIF(Selector!E:E,Selector_PL!$A12,Selector!$B:$B)</f>
        <v>0</v>
      </c>
      <c r="D12" s="114">
        <f>SUMIF(Selector!F:F,Selector_PL!$A12,Selector!$B:$B)</f>
        <v>0</v>
      </c>
      <c r="E12" s="114">
        <f>SUMIF(Selector!G:G,Selector_PL!$A12,Selector!$B:$B)</f>
        <v>0</v>
      </c>
      <c r="F12" s="114">
        <f>SUMIF(Selector!H:H,Selector_PL!$A12,Selector!$B:$B)</f>
        <v>0</v>
      </c>
      <c r="G12" s="114">
        <f>SUMIF(Selector!I:I,Selector_PL!$A12,Selector!$B:$B)</f>
        <v>0</v>
      </c>
      <c r="H12" s="114">
        <f>SUMIF(Selector!J:J,Selector_PL!$A12,Selector!$B:$B)</f>
        <v>0</v>
      </c>
      <c r="I12" s="114">
        <f>SUMIF(Selector!K:K,Selector_PL!$A12,Selector!$B:$B)</f>
        <v>0</v>
      </c>
      <c r="J12" s="114">
        <f>SUMIF(Selector!L:L,Selector_PL!$A12,Selector!$B:$B)</f>
        <v>0</v>
      </c>
      <c r="K12" s="114">
        <f>SUMIF(Selector!M:M,Selector_PL!$A12,Selector!$B:$B)</f>
        <v>0</v>
      </c>
      <c r="L12" s="114">
        <f>SUMIF(Selector!N:N,Selector_PL!$A12,Selector!$B:$B)</f>
        <v>0</v>
      </c>
      <c r="M12" s="114">
        <f>SUMIF(Selector!O:O,Selector_PL!$A12,Selector!$B:$B)</f>
        <v>0</v>
      </c>
      <c r="N12" s="114">
        <f>SUMIF(Selector!P:P,Selector_PL!$A12,Selector!$B:$B)</f>
        <v>0</v>
      </c>
      <c r="O12" s="114">
        <f>SUMIF(Selector!Q:Q,Selector_PL!$A12,Selector!$B:$B)</f>
        <v>0</v>
      </c>
      <c r="P12" s="114">
        <f>SUMIF(Selector!R:R,Selector_PL!$A12,Selector!$B:$B)</f>
        <v>0</v>
      </c>
      <c r="Q12" s="114">
        <f>SUMIF(Selector!S:S,Selector_PL!$A12,Selector!$B:$B)</f>
        <v>0</v>
      </c>
      <c r="R12" s="114">
        <f>SUMIF(Selector!T:T,Selector_PL!$A12,Selector!$B:$B)</f>
        <v>0</v>
      </c>
      <c r="S12" s="114">
        <f>SUMIF(Selector!U:U,Selector_PL!$A12,Selector!$B:$B)</f>
        <v>0</v>
      </c>
      <c r="T12" s="114">
        <f>SUMIF(Selector!V:V,Selector_PL!$A12,Selector!$B:$B)</f>
        <v>0</v>
      </c>
      <c r="U12" s="114">
        <f>SUMIF(Selector!W:W,Selector_PL!$A12,Selector!$B:$B)</f>
        <v>0</v>
      </c>
      <c r="V12" s="114">
        <f>SUMIF(Selector!X:X,Selector_PL!$A12,Selector!$B:$B)</f>
        <v>0</v>
      </c>
      <c r="W12" s="114">
        <f>SUMIF(Selector!Y:Y,Selector_PL!$A12,Selector!$B:$B)</f>
        <v>0</v>
      </c>
      <c r="X12" s="114">
        <f>SUMIF(Selector!Z:Z,Selector_PL!$A12,Selector!$B:$B)</f>
        <v>0</v>
      </c>
      <c r="Y12" s="114">
        <f>SUMIF(Selector!AA:AA,Selector_PL!$A12,Selector!$B:$B)</f>
        <v>0</v>
      </c>
      <c r="Z12" s="114">
        <f>SUMIF(Selector!AB:AB,Selector_PL!$A12,Selector!$B:$B)</f>
        <v>0</v>
      </c>
    </row>
    <row r="13" spans="1:26" x14ac:dyDescent="0.4">
      <c r="A13" s="114" t="str">
        <f>Fan_F!A12</f>
        <v>Run On Timer</v>
      </c>
      <c r="B13" s="114">
        <f t="shared" si="0"/>
        <v>0</v>
      </c>
      <c r="C13" s="114">
        <f>SUMIF(Selector!E:E,Selector_PL!$A13,Selector!$B:$B)</f>
        <v>0</v>
      </c>
      <c r="D13" s="114">
        <f>SUMIF(Selector!F:F,Selector_PL!$A13,Selector!$B:$B)</f>
        <v>0</v>
      </c>
      <c r="E13" s="114">
        <f>SUMIF(Selector!G:G,Selector_PL!$A13,Selector!$B:$B)</f>
        <v>0</v>
      </c>
      <c r="F13" s="114">
        <f>SUMIF(Selector!H:H,Selector_PL!$A13,Selector!$B:$B)</f>
        <v>0</v>
      </c>
      <c r="G13" s="114">
        <f>SUMIF(Selector!I:I,Selector_PL!$A13,Selector!$B:$B)</f>
        <v>0</v>
      </c>
      <c r="H13" s="114">
        <f>SUMIF(Selector!J:J,Selector_PL!$A13,Selector!$B:$B)</f>
        <v>0</v>
      </c>
      <c r="I13" s="114">
        <f>SUMIF(Selector!K:K,Selector_PL!$A13,Selector!$B:$B)</f>
        <v>0</v>
      </c>
      <c r="J13" s="114">
        <f>SUMIF(Selector!L:L,Selector_PL!$A13,Selector!$B:$B)</f>
        <v>0</v>
      </c>
      <c r="K13" s="114">
        <f>SUMIF(Selector!M:M,Selector_PL!$A13,Selector!$B:$B)</f>
        <v>0</v>
      </c>
      <c r="L13" s="114">
        <f>SUMIF(Selector!N:N,Selector_PL!$A13,Selector!$B:$B)</f>
        <v>0</v>
      </c>
      <c r="M13" s="114">
        <f>SUMIF(Selector!O:O,Selector_PL!$A13,Selector!$B:$B)</f>
        <v>0</v>
      </c>
      <c r="N13" s="114">
        <f>SUMIF(Selector!P:P,Selector_PL!$A13,Selector!$B:$B)</f>
        <v>0</v>
      </c>
      <c r="O13" s="114">
        <f>SUMIF(Selector!Q:Q,Selector_PL!$A13,Selector!$B:$B)</f>
        <v>0</v>
      </c>
      <c r="P13" s="114">
        <f>SUMIF(Selector!R:R,Selector_PL!$A13,Selector!$B:$B)</f>
        <v>0</v>
      </c>
      <c r="Q13" s="114">
        <f>SUMIF(Selector!S:S,Selector_PL!$A13,Selector!$B:$B)</f>
        <v>0</v>
      </c>
      <c r="R13" s="114">
        <f>SUMIF(Selector!T:T,Selector_PL!$A13,Selector!$B:$B)</f>
        <v>0</v>
      </c>
      <c r="S13" s="114">
        <f>SUMIF(Selector!U:U,Selector_PL!$A13,Selector!$B:$B)</f>
        <v>0</v>
      </c>
      <c r="T13" s="114">
        <f>SUMIF(Selector!V:V,Selector_PL!$A13,Selector!$B:$B)</f>
        <v>0</v>
      </c>
      <c r="U13" s="114">
        <f>SUMIF(Selector!W:W,Selector_PL!$A13,Selector!$B:$B)</f>
        <v>0</v>
      </c>
      <c r="V13" s="114">
        <f>SUMIF(Selector!X:X,Selector_PL!$A13,Selector!$B:$B)</f>
        <v>0</v>
      </c>
      <c r="W13" s="114">
        <f>SUMIF(Selector!Y:Y,Selector_PL!$A13,Selector!$B:$B)</f>
        <v>0</v>
      </c>
      <c r="X13" s="114">
        <f>SUMIF(Selector!Z:Z,Selector_PL!$A13,Selector!$B:$B)</f>
        <v>0</v>
      </c>
      <c r="Y13" s="114">
        <f>SUMIF(Selector!AA:AA,Selector_PL!$A13,Selector!$B:$B)</f>
        <v>0</v>
      </c>
      <c r="Z13" s="114">
        <f>SUMIF(Selector!AB:AB,Selector_PL!$A13,Selector!$B:$B)</f>
        <v>0</v>
      </c>
    </row>
    <row r="14" spans="1:26" x14ac:dyDescent="0.4">
      <c r="A14" s="114" t="str">
        <f>Fan_F!A13</f>
        <v>Time Clock</v>
      </c>
      <c r="B14" s="114">
        <f t="shared" si="0"/>
        <v>0</v>
      </c>
      <c r="C14" s="114">
        <f>SUMIF(Selector!E:E,Selector_PL!$A14,Selector!$B:$B)</f>
        <v>0</v>
      </c>
      <c r="D14" s="114">
        <f>SUMIF(Selector!F:F,Selector_PL!$A14,Selector!$B:$B)</f>
        <v>0</v>
      </c>
      <c r="E14" s="114">
        <f>SUMIF(Selector!G:G,Selector_PL!$A14,Selector!$B:$B)</f>
        <v>0</v>
      </c>
      <c r="F14" s="114">
        <f>SUMIF(Selector!H:H,Selector_PL!$A14,Selector!$B:$B)</f>
        <v>0</v>
      </c>
      <c r="G14" s="114">
        <f>SUMIF(Selector!I:I,Selector_PL!$A14,Selector!$B:$B)</f>
        <v>0</v>
      </c>
      <c r="H14" s="114">
        <f>SUMIF(Selector!J:J,Selector_PL!$A14,Selector!$B:$B)</f>
        <v>0</v>
      </c>
      <c r="I14" s="114">
        <f>SUMIF(Selector!K:K,Selector_PL!$A14,Selector!$B:$B)</f>
        <v>0</v>
      </c>
      <c r="J14" s="114">
        <f>SUMIF(Selector!L:L,Selector_PL!$A14,Selector!$B:$B)</f>
        <v>0</v>
      </c>
      <c r="K14" s="114">
        <f>SUMIF(Selector!M:M,Selector_PL!$A14,Selector!$B:$B)</f>
        <v>0</v>
      </c>
      <c r="L14" s="114">
        <f>SUMIF(Selector!N:N,Selector_PL!$A14,Selector!$B:$B)</f>
        <v>0</v>
      </c>
      <c r="M14" s="114">
        <f>SUMIF(Selector!O:O,Selector_PL!$A14,Selector!$B:$B)</f>
        <v>0</v>
      </c>
      <c r="N14" s="114">
        <f>SUMIF(Selector!P:P,Selector_PL!$A14,Selector!$B:$B)</f>
        <v>0</v>
      </c>
      <c r="O14" s="114">
        <f>SUMIF(Selector!Q:Q,Selector_PL!$A14,Selector!$B:$B)</f>
        <v>0</v>
      </c>
      <c r="P14" s="114">
        <f>SUMIF(Selector!R:R,Selector_PL!$A14,Selector!$B:$B)</f>
        <v>0</v>
      </c>
      <c r="Q14" s="114">
        <f>SUMIF(Selector!S:S,Selector_PL!$A14,Selector!$B:$B)</f>
        <v>0</v>
      </c>
      <c r="R14" s="114">
        <f>SUMIF(Selector!T:T,Selector_PL!$A14,Selector!$B:$B)</f>
        <v>0</v>
      </c>
      <c r="S14" s="114">
        <f>SUMIF(Selector!U:U,Selector_PL!$A14,Selector!$B:$B)</f>
        <v>0</v>
      </c>
      <c r="T14" s="114">
        <f>SUMIF(Selector!V:V,Selector_PL!$A14,Selector!$B:$B)</f>
        <v>0</v>
      </c>
      <c r="U14" s="114">
        <f>SUMIF(Selector!W:W,Selector_PL!$A14,Selector!$B:$B)</f>
        <v>0</v>
      </c>
      <c r="V14" s="114">
        <f>SUMIF(Selector!X:X,Selector_PL!$A14,Selector!$B:$B)</f>
        <v>0</v>
      </c>
      <c r="W14" s="114">
        <f>SUMIF(Selector!Y:Y,Selector_PL!$A14,Selector!$B:$B)</f>
        <v>0</v>
      </c>
      <c r="X14" s="114">
        <f>SUMIF(Selector!Z:Z,Selector_PL!$A14,Selector!$B:$B)</f>
        <v>0</v>
      </c>
      <c r="Y14" s="114">
        <f>SUMIF(Selector!AA:AA,Selector_PL!$A14,Selector!$B:$B)</f>
        <v>0</v>
      </c>
      <c r="Z14" s="114">
        <f>SUMIF(Selector!AB:AB,Selector_PL!$A14,Selector!$B:$B)</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7BAA-78F1-4AEE-9166-CB85CF8B59F3}">
  <dimension ref="A1:O36"/>
  <sheetViews>
    <sheetView workbookViewId="0">
      <pane ySplit="1" topLeftCell="A2" activePane="bottomLeft" state="frozen"/>
      <selection pane="bottomLeft" activeCell="G5" sqref="G5"/>
    </sheetView>
  </sheetViews>
  <sheetFormatPr defaultRowHeight="14.6" x14ac:dyDescent="0.4"/>
  <cols>
    <col min="1" max="1" width="30.07421875" bestFit="1" customWidth="1"/>
    <col min="2" max="2" width="11.53515625" style="317" customWidth="1"/>
    <col min="3" max="3" width="13.07421875" style="302" bestFit="1" customWidth="1"/>
    <col min="4" max="4" width="7.3046875" style="322" bestFit="1" customWidth="1"/>
    <col min="5" max="5" width="12.3828125" style="302" bestFit="1" customWidth="1"/>
    <col min="6" max="6" width="10.53515625" bestFit="1" customWidth="1"/>
    <col min="7" max="7" width="12.53515625" bestFit="1" customWidth="1"/>
    <col min="8" max="8" width="7.921875" bestFit="1" customWidth="1"/>
  </cols>
  <sheetData>
    <row r="1" spans="1:15" x14ac:dyDescent="0.4">
      <c r="A1" s="33" t="str">
        <f>'Part List'!A1</f>
        <v>Part</v>
      </c>
      <c r="B1" s="319" t="str">
        <f>'Part List'!B1</f>
        <v>Part No.</v>
      </c>
      <c r="C1" s="314" t="s">
        <v>840</v>
      </c>
      <c r="D1" s="325" t="s">
        <v>809</v>
      </c>
      <c r="E1" s="314" t="s">
        <v>839</v>
      </c>
      <c r="F1" s="33" t="str">
        <f>'Part List'!D1</f>
        <v>Supplier</v>
      </c>
      <c r="G1" s="114"/>
      <c r="H1" s="114"/>
      <c r="I1" s="114"/>
      <c r="J1" s="114"/>
      <c r="K1" s="114"/>
      <c r="L1" s="114"/>
      <c r="M1" s="114"/>
      <c r="N1" s="114"/>
      <c r="O1" s="114"/>
    </row>
    <row r="2" spans="1:15" x14ac:dyDescent="0.4">
      <c r="A2" s="302" t="str">
        <f>'Part List'!A2</f>
        <v>1 Phase Isolator</v>
      </c>
      <c r="B2" s="318" t="str">
        <f>IF('Part List'!B2=0,"",'Part List'!B2)</f>
        <v>WP135</v>
      </c>
      <c r="C2" s="302">
        <f>E2*D2</f>
        <v>217.8</v>
      </c>
      <c r="D2" s="323">
        <f>SUMIF(Power!E$12:E$250,'Pick List'!A2,Power!F$12:F$250)
+SUMIF(Power!G$12:G$250,'Pick List'!A2,Power!H$12:H$250)
+SUMIF(Power!I$12:I$250,'Pick List'!A2,Power!J$12:J$250)
+SUMIF(Power!K$12:K$250,'Pick List'!A2,Power!L$12:L$250)
+SUMIF(Power!M$12:M$250,'Pick List'!A2,Power!N$12:N$250)
+SUMIF(Power!O$12:O$250,'Pick List'!A2,Power!P$12:P$250)
+SUMIF(Power!Q$12:Q$250,'Pick List'!A2,Power!R$12:R$250)
+SUMIF(Power!S$12:S$250,'Pick List'!A2,Power!T$12:T$250)
+SUMIF(Fan_F!E$22:E$250,'Pick List'!A2,Fan_F!F$22:F$250)
+SUMIF(Fan_F!G$22:G$250,'Pick List'!A2,Fan_F!$H22:H$250)
+SUMIF(Fan_F!I$22:I$250,'Pick List'!A2,Fan_F!J$22:J$250)
+SUMIF(Fan_F!K$22:K$250,'Pick List'!A2,Fan_F!L$22:L$250)
+SUMIF(Fan_F!M$22:M$250,'Pick List'!A2,Fan_F!N$22:N$250)
+SUMIF(Fan_F!O$22:O$250,'Pick List'!A2,Fan_F!P$22:P$250)
+SUMIF(Fan_F!Q$22:Q$250,'Pick List'!A2,Fan_F!R$22:R$250)
+SUMIF(Fan_F!S$22:S$250,'Pick List'!A2,Fan_F!T$22:T$250)</f>
        <v>11</v>
      </c>
      <c r="E2" s="302">
        <f>IF('Part List'!C2=0,0,'Part List'!C2)</f>
        <v>19.8</v>
      </c>
      <c r="F2" s="318" t="str">
        <f>IF('Part List'!D2=0,"",'Part List'!D2)</f>
        <v>Dore</v>
      </c>
      <c r="G2" s="318"/>
      <c r="H2" s="318"/>
    </row>
    <row r="3" spans="1:15" x14ac:dyDescent="0.4">
      <c r="A3" s="302" t="str">
        <f>'Part List'!A3</f>
        <v>2.5mm Twin and Earth</v>
      </c>
      <c r="B3" s="318" t="str">
        <f>IF('Part List'!B3=0,"",'Part List'!B3)</f>
        <v/>
      </c>
      <c r="C3" s="302">
        <f t="shared" ref="C3:C15" ca="1" si="0">E3*D3</f>
        <v>174.25</v>
      </c>
      <c r="D3" s="323">
        <f ca="1">SUMIF(Power!E$12:E$250,'Pick List'!A3,Power!F$12:F$250)
+SUMIF(Power!G$12:G$250,'Pick List'!A3,Power!H$12:H$250)
+SUMIF(Power!I$12:I$250,'Pick List'!A3,Power!J$12:J$250)
+SUMIF(Power!K$12:K$250,'Pick List'!A3,Power!L$12:L$250)
+SUMIF(Power!M$12:M$250,'Pick List'!A3,Power!N$12:N$250)
+SUMIF(Power!O$12:O$250,'Pick List'!A3,Power!P$12:P$250)
+SUMIF(Power!Q$12:Q$250,'Pick List'!A3,Power!R$12:R$250)
+SUMIF(Power!S$12:S$250,'Pick List'!A3,Power!T$12:T$250)
+SUMIF(Fan_F!E$22:E$250,'Pick List'!A3,Fan_F!F$22:F$250)
+SUMIF(Fan_F!G$22:G$250,'Pick List'!A3,Fan_F!$H23:H$250)
+SUMIF(Fan_F!I$22:I$250,'Pick List'!A3,Fan_F!J$22:J$250)
+SUMIF(Fan_F!K$22:K$250,'Pick List'!A3,Fan_F!L$22:L$250)
+SUMIF(Fan_F!M$22:M$250,'Pick List'!A3,Fan_F!N$22:N$250)
+SUMIF(Fan_F!O$22:O$250,'Pick List'!A3,Fan_F!P$22:P$250)
+SUMIF(Fan_F!Q$22:Q$250,'Pick List'!A3,Fan_F!R$22:R$250)
+SUMIF(Fan_F!S$22:S$250,'Pick List'!A3,Fan_F!T$22:T$250)</f>
        <v>205</v>
      </c>
      <c r="E3" s="302">
        <f>IF('Part List'!C3=0,0,'Part List'!C3)</f>
        <v>0.85</v>
      </c>
      <c r="F3" s="318" t="str">
        <f>IF('Part List'!D3=0,"",'Part List'!D3)</f>
        <v>Design Data</v>
      </c>
      <c r="G3" s="318"/>
      <c r="H3" s="318"/>
    </row>
    <row r="4" spans="1:15" x14ac:dyDescent="0.4">
      <c r="A4" s="302" t="str">
        <f>'Part List'!A4</f>
        <v>Auto/Off/On switch</v>
      </c>
      <c r="B4" s="318" t="str">
        <f>IF('Part List'!B4=0,"",'Part List'!B4)</f>
        <v>RKR22OFO + LEGEND/MOA</v>
      </c>
      <c r="C4" s="302">
        <f t="shared" ca="1" si="0"/>
        <v>579.5</v>
      </c>
      <c r="D4" s="323">
        <f ca="1">SUMIF(Power!E$12:E$250,'Pick List'!A4,Power!F$12:F$250)
+SUMIF(Power!G$12:G$250,'Pick List'!A4,Power!H$12:H$250)
+SUMIF(Power!I$12:I$250,'Pick List'!A4,Power!J$12:J$250)
+SUMIF(Power!K$12:K$250,'Pick List'!A4,Power!L$12:L$250)
+SUMIF(Power!M$12:M$250,'Pick List'!A4,Power!N$12:N$250)
+SUMIF(Power!O$12:O$250,'Pick List'!A4,Power!P$12:P$250)
+SUMIF(Power!Q$12:Q$250,'Pick List'!A4,Power!R$12:R$250)
+SUMIF(Power!S$12:S$250,'Pick List'!A4,Power!T$12:T$250)
+SUMIF(Fan_F!E$22:E$250,'Pick List'!A4,Fan_F!F$22:F$250)
+SUMIF(Fan_F!G$22:G$250,'Pick List'!A4,Fan_F!$H24:H$250)
+SUMIF(Fan_F!I$22:I$250,'Pick List'!A4,Fan_F!J$22:J$250)
+SUMIF(Fan_F!K$22:K$250,'Pick List'!A4,Fan_F!L$22:L$250)
+SUMIF(Fan_F!M$22:M$250,'Pick List'!A4,Fan_F!N$22:N$250)
+SUMIF(Fan_F!O$22:O$250,'Pick List'!A4,Fan_F!P$22:P$250)
+SUMIF(Fan_F!Q$22:Q$250,'Pick List'!A4,Fan_F!R$22:R$250)
+SUMIF(Fan_F!S$22:S$250,'Pick List'!A4,Fan_F!T$22:T$250)</f>
        <v>10</v>
      </c>
      <c r="E4" s="302">
        <f>IF('Part List'!C4=0,0,'Part List'!C4)</f>
        <v>57.95</v>
      </c>
      <c r="F4" s="318" t="str">
        <f>IF('Part List'!D4=0,"",'Part List'!D4)</f>
        <v>Dore</v>
      </c>
      <c r="G4" s="318"/>
      <c r="H4" s="318"/>
    </row>
    <row r="5" spans="1:15" x14ac:dyDescent="0.4">
      <c r="A5" s="302" t="str">
        <f>'Part List'!A5</f>
        <v>CB 1 Phase 10A</v>
      </c>
      <c r="B5" s="318" t="str">
        <f>IF('Part List'!B5=0,"",'Part List'!B5)</f>
        <v>MCB10P1</v>
      </c>
      <c r="C5" s="302">
        <f t="shared" ca="1" si="0"/>
        <v>92.949999999999989</v>
      </c>
      <c r="D5" s="323">
        <f ca="1">SUMIF(Power!E$12:E$250,'Pick List'!A5,Power!F$12:F$250)
+SUMIF(Power!G$12:G$250,'Pick List'!A5,Power!H$12:H$250)
+SUMIF(Power!I$12:I$250,'Pick List'!A5,Power!J$12:J$250)
+SUMIF(Power!K$12:K$250,'Pick List'!A5,Power!L$12:L$250)
+SUMIF(Power!M$12:M$250,'Pick List'!A5,Power!N$12:N$250)
+SUMIF(Power!O$12:O$250,'Pick List'!A5,Power!P$12:P$250)
+SUMIF(Power!Q$12:Q$250,'Pick List'!A5,Power!R$12:R$250)
+SUMIF(Power!S$12:S$250,'Pick List'!A5,Power!T$12:T$250)
+SUMIF(Fan_F!E$22:E$250,'Pick List'!A5,Fan_F!F$22:F$250)
+SUMIF(Fan_F!G$22:G$250,'Pick List'!A5,Fan_F!$H25:H$250)
+SUMIF(Fan_F!I$22:I$250,'Pick List'!A5,Fan_F!J$22:J$250)
+SUMIF(Fan_F!K$22:K$250,'Pick List'!A5,Fan_F!L$22:L$250)
+SUMIF(Fan_F!M$22:M$250,'Pick List'!A5,Fan_F!N$22:N$250)
+SUMIF(Fan_F!O$22:O$250,'Pick List'!A5,Fan_F!P$22:P$250)
+SUMIF(Fan_F!Q$22:Q$250,'Pick List'!A5,Fan_F!R$22:R$250)
+SUMIF(Fan_F!S$22:S$250,'Pick List'!A5,Fan_F!T$22:T$250)</f>
        <v>11</v>
      </c>
      <c r="E5" s="302">
        <f>IF('Part List'!C5=0,0,'Part List'!C5)</f>
        <v>8.4499999999999993</v>
      </c>
      <c r="F5" s="318" t="str">
        <f>IF('Part List'!D5=0,"",'Part List'!D5)</f>
        <v>Dore</v>
      </c>
      <c r="G5" s="318"/>
      <c r="H5" s="318"/>
    </row>
    <row r="6" spans="1:15" x14ac:dyDescent="0.4">
      <c r="A6" s="302" t="str">
        <f>'Part List'!A6</f>
        <v>Commissioning/Testing</v>
      </c>
      <c r="B6" s="318" t="str">
        <f>IF('Part List'!B6=0,"",'Part List'!B6)</f>
        <v/>
      </c>
      <c r="C6" s="302">
        <f t="shared" ca="1" si="0"/>
        <v>0</v>
      </c>
      <c r="D6" s="323">
        <f ca="1">SUMIF(Power!E$12:E$250,'Pick List'!A6,Power!F$12:F$250)
+SUMIF(Power!G$12:G$250,'Pick List'!A6,Power!H$12:H$250)
+SUMIF(Power!I$12:I$250,'Pick List'!A6,Power!J$12:J$250)
+SUMIF(Power!K$12:K$250,'Pick List'!A6,Power!L$12:L$250)
+SUMIF(Power!M$12:M$250,'Pick List'!A6,Power!N$12:N$250)
+SUMIF(Power!O$12:O$250,'Pick List'!A6,Power!P$12:P$250)
+SUMIF(Power!Q$12:Q$250,'Pick List'!A6,Power!R$12:R$250)
+SUMIF(Power!S$12:S$250,'Pick List'!A6,Power!T$12:T$250)
+SUMIF(Fan_F!E$22:E$250,'Pick List'!A6,Fan_F!F$22:F$250)
+SUMIF(Fan_F!G$22:G$250,'Pick List'!A6,Fan_F!$H26:H$250)
+SUMIF(Fan_F!I$22:I$250,'Pick List'!A6,Fan_F!J$22:J$250)
+SUMIF(Fan_F!K$22:K$250,'Pick List'!A6,Fan_F!L$22:L$250)
+SUMIF(Fan_F!M$22:M$250,'Pick List'!A6,Fan_F!N$22:N$250)
+SUMIF(Fan_F!O$22:O$250,'Pick List'!A6,Fan_F!P$22:P$250)
+SUMIF(Fan_F!Q$22:Q$250,'Pick List'!A6,Fan_F!R$22:R$250)
+SUMIF(Fan_F!S$22:S$250,'Pick List'!A6,Fan_F!T$22:T$250)</f>
        <v>11</v>
      </c>
      <c r="E6" s="302">
        <f>IF('Part List'!C6=0,0,'Part List'!C6)</f>
        <v>0</v>
      </c>
      <c r="F6" s="318" t="str">
        <f>IF('Part List'!D6=0,"",'Part List'!D6)</f>
        <v/>
      </c>
      <c r="G6" s="318"/>
      <c r="H6" s="318"/>
    </row>
    <row r="7" spans="1:15" x14ac:dyDescent="0.4">
      <c r="A7" s="302" t="str">
        <f>'Part List'!A7</f>
        <v xml:space="preserve">Contactors  + OL </v>
      </c>
      <c r="B7" s="318" t="str">
        <f>IF('Part List'!B7=0,"",'Part List'!B7)</f>
        <v>CDC1712AC 24vac 10a + 
CDR17A2.2</v>
      </c>
      <c r="C7" s="302">
        <f t="shared" ca="1" si="0"/>
        <v>910.5</v>
      </c>
      <c r="D7" s="323">
        <f ca="1">SUMIF(Power!E$12:E$250,'Pick List'!A7,Power!F$12:F$250)
+SUMIF(Power!G$12:G$250,'Pick List'!A7,Power!H$12:H$250)
+SUMIF(Power!I$12:I$250,'Pick List'!A7,Power!J$12:J$250)
+SUMIF(Power!K$12:K$250,'Pick List'!A7,Power!L$12:L$250)
+SUMIF(Power!M$12:M$250,'Pick List'!A7,Power!N$12:N$250)
+SUMIF(Power!O$12:O$250,'Pick List'!A7,Power!P$12:P$250)
+SUMIF(Power!Q$12:Q$250,'Pick List'!A7,Power!R$12:R$250)
+SUMIF(Power!S$12:S$250,'Pick List'!A7,Power!T$12:T$250)
+SUMIF(Fan_F!E$22:E$250,'Pick List'!A7,Fan_F!F$22:F$250)
+SUMIF(Fan_F!G$22:G$250,'Pick List'!A7,Fan_F!$H27:H$250)
+SUMIF(Fan_F!I$22:I$250,'Pick List'!A7,Fan_F!J$22:J$250)
+SUMIF(Fan_F!K$22:K$250,'Pick List'!A7,Fan_F!L$22:L$250)
+SUMIF(Fan_F!M$22:M$250,'Pick List'!A7,Fan_F!N$22:N$250)
+SUMIF(Fan_F!O$22:O$250,'Pick List'!A7,Fan_F!P$22:P$250)
+SUMIF(Fan_F!Q$22:Q$250,'Pick List'!A7,Fan_F!R$22:R$250)
+SUMIF(Fan_F!S$22:S$250,'Pick List'!A7,Fan_F!T$22:T$250)</f>
        <v>10</v>
      </c>
      <c r="E7" s="302">
        <f>IF('Part List'!C7=0,0,'Part List'!C7)</f>
        <v>91.05</v>
      </c>
      <c r="F7" s="318" t="str">
        <f>IF('Part List'!D7=0,"",'Part List'!D7)</f>
        <v/>
      </c>
      <c r="G7" s="318"/>
      <c r="H7" s="318"/>
    </row>
    <row r="8" spans="1:15" x14ac:dyDescent="0.4">
      <c r="A8" s="302" t="str">
        <f>'Part List'!A8</f>
        <v>Fire Relay</v>
      </c>
      <c r="B8" s="318" t="str">
        <f>IF('Part List'!B8=0,"",'Part List'!B8)</f>
        <v>882DC24SLS or 882DC12SLS</v>
      </c>
      <c r="C8" s="302">
        <f t="shared" ca="1" si="0"/>
        <v>24.2</v>
      </c>
      <c r="D8" s="323">
        <f ca="1">SUMIF(Power!E$12:E$250,'Pick List'!A8,Power!F$12:F$250)
+SUMIF(Power!G$12:G$250,'Pick List'!A8,Power!H$12:H$250)
+SUMIF(Power!I$12:I$250,'Pick List'!A8,Power!J$12:J$250)
+SUMIF(Power!K$12:K$250,'Pick List'!A8,Power!L$12:L$250)
+SUMIF(Power!M$12:M$250,'Pick List'!A8,Power!N$12:N$250)
+SUMIF(Power!O$12:O$250,'Pick List'!A8,Power!P$12:P$250)
+SUMIF(Power!Q$12:Q$250,'Pick List'!A8,Power!R$12:R$250)
+SUMIF(Power!S$12:S$250,'Pick List'!A8,Power!T$12:T$250)
+SUMIF(Fan_F!E$22:E$250,'Pick List'!A8,Fan_F!F$22:F$250)
+SUMIF(Fan_F!G$22:G$250,'Pick List'!A8,Fan_F!$H28:H$250)
+SUMIF(Fan_F!I$22:I$250,'Pick List'!A8,Fan_F!J$22:J$250)
+SUMIF(Fan_F!K$22:K$250,'Pick List'!A8,Fan_F!L$22:L$250)
+SUMIF(Fan_F!M$22:M$250,'Pick List'!A8,Fan_F!N$22:N$250)
+SUMIF(Fan_F!O$22:O$250,'Pick List'!A8,Fan_F!P$22:P$250)
+SUMIF(Fan_F!Q$22:Q$250,'Pick List'!A8,Fan_F!R$22:R$250)
+SUMIF(Fan_F!S$22:S$250,'Pick List'!A8,Fan_F!T$22:T$250)</f>
        <v>1</v>
      </c>
      <c r="E8" s="302">
        <f>IF('Part List'!C8=0,0,'Part List'!C8)</f>
        <v>24.2</v>
      </c>
      <c r="F8" s="318" t="str">
        <f>IF('Part List'!D8=0,"",'Part List'!D8)</f>
        <v>Dore</v>
      </c>
      <c r="G8" s="318"/>
      <c r="H8" s="318"/>
    </row>
    <row r="9" spans="1:15" x14ac:dyDescent="0.4">
      <c r="A9" s="302" t="str">
        <f>'Part List'!A9</f>
        <v>Programable Timeclock controller</v>
      </c>
      <c r="B9" s="318" t="str">
        <f>IF('Part List'!B9=0,"",'Part List'!B9)</f>
        <v/>
      </c>
      <c r="C9" s="302">
        <f t="shared" ca="1" si="0"/>
        <v>0</v>
      </c>
      <c r="D9" s="323">
        <f ca="1">SUMIF(Power!E$12:E$250,'Pick List'!A9,Power!F$12:F$250)
+SUMIF(Power!G$12:G$250,'Pick List'!A9,Power!H$12:H$250)
+SUMIF(Power!I$12:I$250,'Pick List'!A9,Power!J$12:J$250)
+SUMIF(Power!K$12:K$250,'Pick List'!A9,Power!L$12:L$250)
+SUMIF(Power!M$12:M$250,'Pick List'!A9,Power!N$12:N$250)
+SUMIF(Power!O$12:O$250,'Pick List'!A9,Power!P$12:P$250)
+SUMIF(Power!Q$12:Q$250,'Pick List'!A9,Power!R$12:R$250)
+SUMIF(Power!S$12:S$250,'Pick List'!A9,Power!T$12:T$250)
+SUMIF(Fan_F!E$22:E$250,'Pick List'!A9,Fan_F!F$22:F$250)
+SUMIF(Fan_F!G$22:G$250,'Pick List'!A9,Fan_F!$H29:H$250)
+SUMIF(Fan_F!I$22:I$250,'Pick List'!A9,Fan_F!J$22:J$250)
+SUMIF(Fan_F!K$22:K$250,'Pick List'!A9,Fan_F!L$22:L$250)
+SUMIF(Fan_F!M$22:M$250,'Pick List'!A9,Fan_F!N$22:N$250)
+SUMIF(Fan_F!O$22:O$250,'Pick List'!A9,Fan_F!P$22:P$250)
+SUMIF(Fan_F!Q$22:Q$250,'Pick List'!A9,Fan_F!R$22:R$250)
+SUMIF(Fan_F!S$22:S$250,'Pick List'!A9,Fan_F!T$22:T$250)</f>
        <v>0</v>
      </c>
      <c r="E9" s="302">
        <f>IF('Part List'!C9=0,0,'Part List'!C9)</f>
        <v>80</v>
      </c>
      <c r="F9" s="318" t="str">
        <f>IF('Part List'!D9=0,"",'Part List'!D9)</f>
        <v/>
      </c>
      <c r="G9" s="318"/>
      <c r="H9" s="318"/>
    </row>
    <row r="10" spans="1:15" x14ac:dyDescent="0.4">
      <c r="A10" s="302" t="str">
        <f>'Part List'!A10</f>
        <v>Reed Switch</v>
      </c>
      <c r="B10" s="318" t="str">
        <f>IF('Part List'!B10=0,"",'Part List'!B10)</f>
        <v/>
      </c>
      <c r="C10" s="302">
        <f t="shared" ca="1" si="0"/>
        <v>60</v>
      </c>
      <c r="D10" s="323">
        <f ca="1">SUMIF(Power!E$12:E$250,'Pick List'!A10,Power!F$12:F$250)
+SUMIF(Power!G$12:G$250,'Pick List'!A10,Power!H$12:H$250)
+SUMIF(Power!I$12:I$250,'Pick List'!A10,Power!J$12:J$250)
+SUMIF(Power!K$12:K$250,'Pick List'!A10,Power!L$12:L$250)
+SUMIF(Power!M$12:M$250,'Pick List'!A10,Power!N$12:N$250)
+SUMIF(Power!O$12:O$250,'Pick List'!A10,Power!P$12:P$250)
+SUMIF(Power!Q$12:Q$250,'Pick List'!A10,Power!R$12:R$250)
+SUMIF(Power!S$12:S$250,'Pick List'!A10,Power!T$12:T$250)
+SUMIF(Fan_F!E$22:E$250,'Pick List'!A10,Fan_F!F$22:F$250)
+SUMIF(Fan_F!G$22:G$250,'Pick List'!A10,Fan_F!$H30:H$250)
+SUMIF(Fan_F!I$22:I$250,'Pick List'!A10,Fan_F!J$22:J$250)
+SUMIF(Fan_F!K$22:K$250,'Pick List'!A10,Fan_F!L$22:L$250)
+SUMIF(Fan_F!M$22:M$250,'Pick List'!A10,Fan_F!N$22:N$250)
+SUMIF(Fan_F!O$22:O$250,'Pick List'!A10,Fan_F!P$22:P$250)
+SUMIF(Fan_F!Q$22:Q$250,'Pick List'!A10,Fan_F!R$22:R$250)
+SUMIF(Fan_F!S$22:S$250,'Pick List'!A10,Fan_F!T$22:T$250)</f>
        <v>1</v>
      </c>
      <c r="E10" s="302">
        <f>IF('Part List'!C10=0,0,'Part List'!C10)</f>
        <v>60</v>
      </c>
      <c r="F10" s="318" t="str">
        <f>IF('Part List'!D10=0,"",'Part List'!D10)</f>
        <v/>
      </c>
      <c r="G10" s="318"/>
      <c r="H10" s="318"/>
    </row>
    <row r="11" spans="1:15" x14ac:dyDescent="0.4">
      <c r="A11" s="302" t="str">
        <f>'Part List'!A11</f>
        <v>Run &amp; Fault LEDs</v>
      </c>
      <c r="B11" s="318" t="str">
        <f>IF('Part List'!B11=0,"",'Part List'!B11)</f>
        <v>PL22G24LED + PL22R24LED</v>
      </c>
      <c r="C11" s="302">
        <f t="shared" ca="1" si="0"/>
        <v>160</v>
      </c>
      <c r="D11" s="323">
        <f ca="1">SUMIF(Power!E$12:E$250,'Pick List'!A11,Power!F$12:F$250)
+SUMIF(Power!G$12:G$250,'Pick List'!A11,Power!H$12:H$250)
+SUMIF(Power!I$12:I$250,'Pick List'!A11,Power!J$12:J$250)
+SUMIF(Power!K$12:K$250,'Pick List'!A11,Power!L$12:L$250)
+SUMIF(Power!M$12:M$250,'Pick List'!A11,Power!N$12:N$250)
+SUMIF(Power!O$12:O$250,'Pick List'!A11,Power!P$12:P$250)
+SUMIF(Power!Q$12:Q$250,'Pick List'!A11,Power!R$12:R$250)
+SUMIF(Power!S$12:S$250,'Pick List'!A11,Power!T$12:T$250)
+SUMIF(Fan_F!E$22:E$250,'Pick List'!A11,Fan_F!F$22:F$250)
+SUMIF(Fan_F!G$22:G$250,'Pick List'!A11,Fan_F!$H31:H$250)
+SUMIF(Fan_F!I$22:I$250,'Pick List'!A11,Fan_F!J$22:J$250)
+SUMIF(Fan_F!K$22:K$250,'Pick List'!A11,Fan_F!L$22:L$250)
+SUMIF(Fan_F!M$22:M$250,'Pick List'!A11,Fan_F!N$22:N$250)
+SUMIF(Fan_F!O$22:O$250,'Pick List'!A11,Fan_F!P$22:P$250)
+SUMIF(Fan_F!Q$22:Q$250,'Pick List'!A11,Fan_F!R$22:R$250)
+SUMIF(Fan_F!S$22:S$250,'Pick List'!A11,Fan_F!T$22:T$250)</f>
        <v>10</v>
      </c>
      <c r="E11" s="302">
        <f>IF('Part List'!C11=0,0,'Part List'!C11)</f>
        <v>16</v>
      </c>
      <c r="F11" s="318" t="str">
        <f>IF('Part List'!D11=0,"",'Part List'!D11)</f>
        <v>Dore</v>
      </c>
      <c r="G11" s="318"/>
      <c r="H11" s="318"/>
    </row>
    <row r="12" spans="1:15" x14ac:dyDescent="0.4">
      <c r="A12" s="302" t="str">
        <f>'Part List'!A12</f>
        <v>Switchboard Cable 1mm</v>
      </c>
      <c r="B12" s="318" t="str">
        <f>IF('Part List'!B12=0,"",'Part List'!B12)</f>
        <v/>
      </c>
      <c r="C12" s="302">
        <f t="shared" ca="1" si="0"/>
        <v>0</v>
      </c>
      <c r="D12" s="323">
        <f ca="1">SUMIF(Power!E$12:E$250,'Pick List'!A12,Power!F$12:F$250)
+SUMIF(Power!G$12:G$250,'Pick List'!A12,Power!H$12:H$250)
+SUMIF(Power!I$12:I$250,'Pick List'!A12,Power!J$12:J$250)
+SUMIF(Power!K$12:K$250,'Pick List'!A12,Power!L$12:L$250)
+SUMIF(Power!M$12:M$250,'Pick List'!A12,Power!N$12:N$250)
+SUMIF(Power!O$12:O$250,'Pick List'!A12,Power!P$12:P$250)
+SUMIF(Power!Q$12:Q$250,'Pick List'!A12,Power!R$12:R$250)
+SUMIF(Power!S$12:S$250,'Pick List'!A12,Power!T$12:T$250)
+SUMIF(Fan_F!E$22:E$250,'Pick List'!A12,Fan_F!F$22:F$250)
+SUMIF(Fan_F!G$22:G$250,'Pick List'!A12,Fan_F!$H32:H$250)
+SUMIF(Fan_F!I$22:I$250,'Pick List'!A12,Fan_F!J$22:J$250)
+SUMIF(Fan_F!K$22:K$250,'Pick List'!A12,Fan_F!L$22:L$250)
+SUMIF(Fan_F!M$22:M$250,'Pick List'!A12,Fan_F!N$22:N$250)
+SUMIF(Fan_F!O$22:O$250,'Pick List'!A12,Fan_F!P$22:P$250)
+SUMIF(Fan_F!Q$22:Q$250,'Pick List'!A12,Fan_F!R$22:R$250)
+SUMIF(Fan_F!S$22:S$250,'Pick List'!A12,Fan_F!T$22:T$250)</f>
        <v>0</v>
      </c>
      <c r="E12" s="302">
        <f>IF('Part List'!C12=0,0,'Part List'!C12)</f>
        <v>0.28000000000000003</v>
      </c>
      <c r="F12" s="318" t="str">
        <f>IF('Part List'!D12=0,"",'Part List'!D12)</f>
        <v/>
      </c>
      <c r="G12" s="318"/>
      <c r="H12" s="318"/>
    </row>
    <row r="13" spans="1:15" x14ac:dyDescent="0.4">
      <c r="A13" s="302" t="str">
        <f>'Part List'!A13</f>
        <v>Traffolyte Labelling</v>
      </c>
      <c r="B13" s="318" t="str">
        <f>IF('Part List'!B13=0,"",'Part List'!B13)</f>
        <v>-</v>
      </c>
      <c r="C13" s="302">
        <f ca="1">E13*D13</f>
        <v>3600</v>
      </c>
      <c r="D13" s="323">
        <f ca="1">SUMIF(Power!E$12:E$250,'Pick List'!A13,Power!F$12:F$250)
+SUMIF(Power!G$12:G$250,'Pick List'!A13,Power!H$12:H$250)
+SUMIF(Power!I$12:I$250,'Pick List'!A13,Power!J$12:J$250)
+SUMIF(Power!K$12:K$250,'Pick List'!A13,Power!L$12:L$250)
+SUMIF(Power!M$12:M$250,'Pick List'!A13,Power!N$12:N$250)
+SUMIF(Power!O$12:O$250,'Pick List'!A13,Power!P$12:P$250)
+SUMIF(Power!Q$12:Q$250,'Pick List'!A13,Power!R$12:R$250)
+SUMIF(Power!S$12:S$250,'Pick List'!A13,Power!T$12:T$250)
+SUMIF(Fan_F!E$22:E$250,'Pick List'!A13,Fan_F!F$22:F$250)
+SUMIF(Fan_F!G$22:G$250,'Pick List'!A13,Fan_F!$H33:H$250)
+SUMIF(Fan_F!I$22:I$250,'Pick List'!A13,Fan_F!J$22:J$250)
+SUMIF(Fan_F!K$22:K$250,'Pick List'!A13,Fan_F!L$22:L$250)
+SUMIF(Fan_F!M$22:M$250,'Pick List'!A13,Fan_F!N$22:N$250)
+SUMIF(Fan_F!O$22:O$250,'Pick List'!A13,Fan_F!P$22:P$250)
+SUMIF(Fan_F!Q$22:Q$250,'Pick List'!A13,Fan_F!R$22:R$250)
+SUMIF(Fan_F!S$22:S$250,'Pick List'!A13,Fan_F!T$22:T$250)</f>
        <v>10</v>
      </c>
      <c r="E13" s="302">
        <f>IF('Part List'!C13=0,0,'Part List'!C13)</f>
        <v>360</v>
      </c>
      <c r="F13" s="318" t="str">
        <f>IF('Part List'!D13=0,"",'Part List'!D13)</f>
        <v/>
      </c>
      <c r="G13" s="318"/>
      <c r="H13" s="318"/>
    </row>
    <row r="14" spans="1:15" x14ac:dyDescent="0.4">
      <c r="A14" s="114" t="str">
        <f>'Part List'!A14</f>
        <v>Mechanical Thermostat</v>
      </c>
      <c r="C14" s="302">
        <f t="shared" ca="1" si="0"/>
        <v>0</v>
      </c>
      <c r="D14" s="323">
        <f ca="1">SUMIF(Power!E$12:E$250,'Pick List'!A14,Power!F$12:F$250)
+SUMIF(Power!G$12:G$250,'Pick List'!A14,Power!H$12:H$250)
+SUMIF(Power!I$12:I$250,'Pick List'!A14,Power!J$12:J$250)
+SUMIF(Power!K$12:K$250,'Pick List'!A14,Power!L$12:L$250)
+SUMIF(Power!M$12:M$250,'Pick List'!A14,Power!N$12:N$250)
+SUMIF(Power!O$12:O$250,'Pick List'!A14,Power!P$12:P$250)
+SUMIF(Power!Q$12:Q$250,'Pick List'!A14,Power!R$12:R$250)
+SUMIF(Power!S$12:S$250,'Pick List'!A14,Power!T$12:T$250)
+SUMIF(Fan_F!E$22:E$250,'Pick List'!A14,Fan_F!F$22:F$250)
+SUMIF(Fan_F!G$22:G$250,'Pick List'!A14,Fan_F!$H34:H$250)
+SUMIF(Fan_F!I$22:I$250,'Pick List'!A14,Fan_F!J$22:J$250)
+SUMIF(Fan_F!K$22:K$250,'Pick List'!A14,Fan_F!L$22:L$250)
+SUMIF(Fan_F!M$22:M$250,'Pick List'!A14,Fan_F!N$22:N$250)
+SUMIF(Fan_F!O$22:O$250,'Pick List'!A14,Fan_F!P$22:P$250)
+SUMIF(Fan_F!Q$22:Q$250,'Pick List'!A14,Fan_F!R$22:R$250)
+SUMIF(Fan_F!S$22:S$250,'Pick List'!A14,Fan_F!T$22:T$250)</f>
        <v>0</v>
      </c>
      <c r="E14" s="302">
        <f>IF('Part List'!C14=0,0,'Part List'!C14)</f>
        <v>307.2</v>
      </c>
    </row>
    <row r="15" spans="1:15" x14ac:dyDescent="0.4">
      <c r="A15" s="114" t="str">
        <f>'Part List'!A15</f>
        <v>Controls Enclosure</v>
      </c>
      <c r="C15" s="302">
        <f t="shared" ca="1" si="0"/>
        <v>60</v>
      </c>
      <c r="D15" s="323">
        <f ca="1">SUMIF(Power!E$12:E$250,'Pick List'!A15,Power!F$12:F$250)
+SUMIF(Power!G$12:G$250,'Pick List'!A15,Power!H$12:H$250)
+SUMIF(Power!I$12:I$250,'Pick List'!A15,Power!J$12:J$250)
+SUMIF(Power!K$12:K$250,'Pick List'!A15,Power!L$12:L$250)
+SUMIF(Power!M$12:M$250,'Pick List'!A15,Power!N$12:N$250)
+SUMIF(Power!O$12:O$250,'Pick List'!A15,Power!P$12:P$250)
+SUMIF(Power!Q$12:Q$250,'Pick List'!A15,Power!R$12:R$250)
+SUMIF(Power!S$12:S$250,'Pick List'!A15,Power!T$12:T$250)
+SUMIF(Fan_F!E$22:E$250,'Pick List'!A15,Fan_F!F$22:F$250)
+SUMIF(Fan_F!G$22:G$250,'Pick List'!A15,Fan_F!$H35:H$250)
+SUMIF(Fan_F!I$22:I$250,'Pick List'!A15,Fan_F!J$22:J$250)
+SUMIF(Fan_F!K$22:K$250,'Pick List'!A15,Fan_F!L$22:L$250)
+SUMIF(Fan_F!M$22:M$250,'Pick List'!A15,Fan_F!N$22:N$250)
+SUMIF(Fan_F!O$22:O$250,'Pick List'!A15,Fan_F!P$22:P$250)
+SUMIF(Fan_F!Q$22:Q$250,'Pick List'!A15,Fan_F!R$22:R$250)
+SUMIF(Fan_F!S$22:S$250,'Pick List'!A15,Fan_F!T$22:T$250)</f>
        <v>1</v>
      </c>
      <c r="E15" s="302">
        <f>IF('Part List'!C15=0,0,'Part List'!C15)</f>
        <v>60</v>
      </c>
    </row>
    <row r="16" spans="1:15" x14ac:dyDescent="0.4">
      <c r="A16" s="114" t="str">
        <f>'Part List'!A16</f>
        <v>Current Switch</v>
      </c>
      <c r="C16" s="302">
        <f t="shared" ref="C16:C19" ca="1" si="1">E16*D16</f>
        <v>0</v>
      </c>
      <c r="D16" s="323">
        <f ca="1">SUMIF(Power!E$12:E$250,'Pick List'!A16,Power!F$12:F$250)
+SUMIF(Power!G$12:G$250,'Pick List'!A16,Power!H$12:H$250)
+SUMIF(Power!I$12:I$250,'Pick List'!A16,Power!J$12:J$250)
+SUMIF(Power!K$12:K$250,'Pick List'!A16,Power!L$12:L$250)
+SUMIF(Power!M$12:M$250,'Pick List'!A16,Power!N$12:N$250)
+SUMIF(Power!O$12:O$250,'Pick List'!A16,Power!P$12:P$250)
+SUMIF(Power!Q$12:Q$250,'Pick List'!A16,Power!R$12:R$250)
+SUMIF(Power!S$12:S$250,'Pick List'!A16,Power!T$12:T$250)
+SUMIF(Fan_F!E$22:E$250,'Pick List'!A16,Fan_F!F$22:F$250)
+SUMIF(Fan_F!G$22:G$250,'Pick List'!A16,Fan_F!$H36:H$250)
+SUMIF(Fan_F!I$22:I$250,'Pick List'!A16,Fan_F!J$22:J$250)
+SUMIF(Fan_F!K$22:K$250,'Pick List'!A16,Fan_F!L$22:L$250)
+SUMIF(Fan_F!M$22:M$250,'Pick List'!A16,Fan_F!N$22:N$250)
+SUMIF(Fan_F!O$22:O$250,'Pick List'!A16,Fan_F!P$22:P$250)
+SUMIF(Fan_F!Q$22:Q$250,'Pick List'!A16,Fan_F!R$22:R$250)
+SUMIF(Fan_F!S$22:S$250,'Pick List'!A16,Fan_F!T$22:T$250)</f>
        <v>0</v>
      </c>
      <c r="E16" s="302">
        <f>IF('Part List'!C16=0,0,'Part List'!C16)</f>
        <v>23.4</v>
      </c>
      <c r="F16" s="114"/>
    </row>
    <row r="17" spans="1:6" x14ac:dyDescent="0.4">
      <c r="A17" s="114" t="str">
        <f>'Part List'!A17</f>
        <v>General Relay</v>
      </c>
      <c r="C17" s="302">
        <f t="shared" ca="1" si="1"/>
        <v>0</v>
      </c>
      <c r="D17" s="323">
        <f ca="1">SUMIF(Power!E$12:E$250,'Pick List'!A17,Power!F$12:F$250)
+SUMIF(Power!G$12:G$250,'Pick List'!A17,Power!H$12:H$250)
+SUMIF(Power!I$12:I$250,'Pick List'!A17,Power!J$12:J$250)
+SUMIF(Power!K$12:K$250,'Pick List'!A17,Power!L$12:L$250)
+SUMIF(Power!M$12:M$250,'Pick List'!A17,Power!N$12:N$250)
+SUMIF(Power!O$12:O$250,'Pick List'!A17,Power!P$12:P$250)
+SUMIF(Power!Q$12:Q$250,'Pick List'!A17,Power!R$12:R$250)
+SUMIF(Power!S$12:S$250,'Pick List'!A17,Power!T$12:T$250)
+SUMIF(Fan_F!E$22:E$250,'Pick List'!A17,Fan_F!F$22:F$250)
+SUMIF(Fan_F!G$22:G$250,'Pick List'!A17,Fan_F!$H37:H$250)
+SUMIF(Fan_F!I$22:I$250,'Pick List'!A17,Fan_F!J$22:J$250)
+SUMIF(Fan_F!K$22:K$250,'Pick List'!A17,Fan_F!L$22:L$250)
+SUMIF(Fan_F!M$22:M$250,'Pick List'!A17,Fan_F!N$22:N$250)
+SUMIF(Fan_F!O$22:O$250,'Pick List'!A17,Fan_F!P$22:P$250)
+SUMIF(Fan_F!Q$22:Q$250,'Pick List'!A17,Fan_F!R$22:R$250)
+SUMIF(Fan_F!S$22:S$250,'Pick List'!A17,Fan_F!T$22:T$250)</f>
        <v>0</v>
      </c>
      <c r="E17" s="302">
        <f>IF('Part List'!C17=0,0,'Part List'!C17)</f>
        <v>24.2</v>
      </c>
      <c r="F17" s="114"/>
    </row>
    <row r="18" spans="1:6" x14ac:dyDescent="0.4">
      <c r="A18" s="114" t="str">
        <f>'Part List'!A18</f>
        <v>Run On Timer</v>
      </c>
      <c r="C18" s="302">
        <f t="shared" ca="1" si="1"/>
        <v>0</v>
      </c>
      <c r="D18" s="323">
        <f ca="1">SUMIF(Power!E$12:E$250,'Pick List'!A18,Power!F$12:F$250)
+SUMIF(Power!G$12:G$250,'Pick List'!A18,Power!H$12:H$250)
+SUMIF(Power!I$12:I$250,'Pick List'!A18,Power!J$12:J$250)
+SUMIF(Power!K$12:K$250,'Pick List'!A18,Power!L$12:L$250)
+SUMIF(Power!M$12:M$250,'Pick List'!A18,Power!N$12:N$250)
+SUMIF(Power!O$12:O$250,'Pick List'!A18,Power!P$12:P$250)
+SUMIF(Power!Q$12:Q$250,'Pick List'!A18,Power!R$12:R$250)
+SUMIF(Power!S$12:S$250,'Pick List'!A18,Power!T$12:T$250)
+SUMIF(Fan_F!E$22:E$250,'Pick List'!A18,Fan_F!F$22:F$250)
+SUMIF(Fan_F!G$22:G$250,'Pick List'!A18,Fan_F!$H38:H$250)
+SUMIF(Fan_F!I$22:I$250,'Pick List'!A18,Fan_F!J$22:J$250)
+SUMIF(Fan_F!K$22:K$250,'Pick List'!A18,Fan_F!L$22:L$250)
+SUMIF(Fan_F!M$22:M$250,'Pick List'!A18,Fan_F!N$22:N$250)
+SUMIF(Fan_F!O$22:O$250,'Pick List'!A18,Fan_F!P$22:P$250)
+SUMIF(Fan_F!Q$22:Q$250,'Pick List'!A18,Fan_F!R$22:R$250)
+SUMIF(Fan_F!S$22:S$250,'Pick List'!A18,Fan_F!T$22:T$250)</f>
        <v>0</v>
      </c>
      <c r="E18" s="302">
        <f>IF('Part List'!C18=0,0,'Part List'!C18)</f>
        <v>60</v>
      </c>
      <c r="F18" s="114"/>
    </row>
    <row r="19" spans="1:6" x14ac:dyDescent="0.4">
      <c r="A19" s="114" t="str">
        <f>'Part List'!A19</f>
        <v>7030 2 pair TCAS7302P</v>
      </c>
      <c r="C19" s="302">
        <f t="shared" ca="1" si="1"/>
        <v>0</v>
      </c>
      <c r="D19" s="323">
        <f ca="1">SUMIF(Power!E$12:E$250,'Pick List'!A19,Power!F$12:F$250)
+SUMIF(Power!G$12:G$250,'Pick List'!A19,Power!H$12:H$250)
+SUMIF(Power!I$12:I$250,'Pick List'!A19,Power!J$12:J$250)
+SUMIF(Power!K$12:K$250,'Pick List'!A19,Power!L$12:L$250)
+SUMIF(Power!M$12:M$250,'Pick List'!A19,Power!N$12:N$250)
+SUMIF(Power!O$12:O$250,'Pick List'!A19,Power!P$12:P$250)
+SUMIF(Power!Q$12:Q$250,'Pick List'!A19,Power!R$12:R$250)
+SUMIF(Power!S$12:S$250,'Pick List'!A19,Power!T$12:T$250)
+SUMIF(Fan_F!E$22:E$250,'Pick List'!A19,Fan_F!F$22:F$250)
+SUMIF(Fan_F!G$22:G$250,'Pick List'!A19,Fan_F!$H39:H$250)
+SUMIF(Fan_F!I$22:I$250,'Pick List'!A19,Fan_F!J$22:J$250)
+SUMIF(Fan_F!K$22:K$250,'Pick List'!A19,Fan_F!L$22:L$250)
+SUMIF(Fan_F!M$22:M$250,'Pick List'!A19,Fan_F!N$22:N$250)
+SUMIF(Fan_F!O$22:O$250,'Pick List'!A19,Fan_F!P$22:P$250)
+SUMIF(Fan_F!Q$22:Q$250,'Pick List'!A19,Fan_F!R$22:R$250)
+SUMIF(Fan_F!S$22:S$250,'Pick List'!A19,Fan_F!T$22:T$250)</f>
        <v>0</v>
      </c>
      <c r="E19" s="302">
        <f>IF('Part List'!C19=0,0,'Part List'!C19)</f>
        <v>1.056</v>
      </c>
      <c r="F19" s="114"/>
    </row>
    <row r="20" spans="1:6" x14ac:dyDescent="0.4">
      <c r="A20" s="114">
        <f>'Part List'!A20</f>
        <v>0</v>
      </c>
    </row>
    <row r="21" spans="1:6" x14ac:dyDescent="0.4">
      <c r="A21" s="114">
        <f>'Part List'!A21</f>
        <v>0</v>
      </c>
    </row>
    <row r="22" spans="1:6" x14ac:dyDescent="0.4">
      <c r="A22" s="114">
        <f>'Part List'!A22</f>
        <v>0</v>
      </c>
    </row>
    <row r="23" spans="1:6" x14ac:dyDescent="0.4">
      <c r="A23" s="114">
        <f>'Part List'!A23</f>
        <v>0</v>
      </c>
    </row>
    <row r="24" spans="1:6" x14ac:dyDescent="0.4">
      <c r="A24" s="114">
        <f>'Part List'!A24</f>
        <v>0</v>
      </c>
    </row>
    <row r="25" spans="1:6" x14ac:dyDescent="0.4">
      <c r="A25" s="114">
        <f>'Part List'!A25</f>
        <v>0</v>
      </c>
    </row>
    <row r="26" spans="1:6" x14ac:dyDescent="0.4">
      <c r="A26" s="114">
        <f>'Part List'!A26</f>
        <v>0</v>
      </c>
    </row>
    <row r="27" spans="1:6" x14ac:dyDescent="0.4">
      <c r="A27" s="114">
        <f>'Part List'!A27</f>
        <v>0</v>
      </c>
    </row>
    <row r="28" spans="1:6" x14ac:dyDescent="0.4">
      <c r="A28" s="114">
        <f>'Part List'!A28</f>
        <v>0</v>
      </c>
    </row>
    <row r="29" spans="1:6" x14ac:dyDescent="0.4">
      <c r="A29" s="114">
        <f>'Part List'!A29</f>
        <v>0</v>
      </c>
    </row>
    <row r="30" spans="1:6" x14ac:dyDescent="0.4">
      <c r="A30" s="114">
        <f>'Part List'!A30</f>
        <v>0</v>
      </c>
    </row>
    <row r="31" spans="1:6" x14ac:dyDescent="0.4">
      <c r="A31" s="114">
        <f>'Part List'!A31</f>
        <v>0</v>
      </c>
    </row>
    <row r="32" spans="1:6" x14ac:dyDescent="0.4">
      <c r="A32" s="114">
        <f>'Part List'!A32</f>
        <v>0</v>
      </c>
    </row>
    <row r="33" spans="1:1" x14ac:dyDescent="0.4">
      <c r="A33" s="114">
        <f>'Part List'!A33</f>
        <v>0</v>
      </c>
    </row>
    <row r="34" spans="1:1" x14ac:dyDescent="0.4">
      <c r="A34" s="114">
        <f>'Part List'!A34</f>
        <v>0</v>
      </c>
    </row>
    <row r="35" spans="1:1" x14ac:dyDescent="0.4">
      <c r="A35" s="114">
        <f>'Part List'!A35</f>
        <v>0</v>
      </c>
    </row>
    <row r="36" spans="1:1" x14ac:dyDescent="0.4">
      <c r="A36" s="114">
        <f>'Part List'!A36</f>
        <v>0</v>
      </c>
    </row>
  </sheetData>
  <autoFilter ref="A1:O1" xr:uid="{DF6D0290-C0F1-47F7-8C03-BD1AF761636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1F40-C7D4-42BB-B5E0-350F79E9824A}">
  <dimension ref="A1:G29"/>
  <sheetViews>
    <sheetView workbookViewId="0">
      <selection activeCell="C3" sqref="C3"/>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12807.689955555556</v>
      </c>
      <c r="D1" s="310" t="s">
        <v>792</v>
      </c>
      <c r="E1" s="114" t="s">
        <v>793</v>
      </c>
    </row>
    <row r="2" spans="1:7" x14ac:dyDescent="0.4">
      <c r="A2" s="114" t="s">
        <v>749</v>
      </c>
      <c r="B2" s="302">
        <f>B13*B5</f>
        <v>300.18023333333332</v>
      </c>
      <c r="D2" s="310" t="s">
        <v>795</v>
      </c>
      <c r="E2" s="114" t="s">
        <v>793</v>
      </c>
    </row>
    <row r="3" spans="1:7" x14ac:dyDescent="0.4">
      <c r="A3" s="114" t="s">
        <v>748</v>
      </c>
      <c r="B3" s="300">
        <f>B13*B4</f>
        <v>2501.5019444444442</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50.69444444444445</v>
      </c>
      <c r="F7" s="310" t="s">
        <v>730</v>
      </c>
      <c r="G7" s="311" t="s">
        <v>794</v>
      </c>
    </row>
    <row r="8" spans="1:7" x14ac:dyDescent="0.4">
      <c r="A8" s="114" t="s">
        <v>719</v>
      </c>
      <c r="B8" s="292">
        <f>SUM(B14:B17)</f>
        <v>4126.5277777777783</v>
      </c>
      <c r="D8" s="114" t="s">
        <v>731</v>
      </c>
      <c r="E8" s="313">
        <f>SUM(Selector!D2:D180)</f>
        <v>36.5</v>
      </c>
      <c r="F8" s="298">
        <v>80</v>
      </c>
      <c r="G8" s="312">
        <f>1-(SUM(G9:G11))</f>
        <v>0.72</v>
      </c>
    </row>
    <row r="9" spans="1:7" x14ac:dyDescent="0.4">
      <c r="A9" s="114" t="s">
        <v>720</v>
      </c>
      <c r="B9" s="292">
        <f>B18+B19+B21</f>
        <v>5879.48</v>
      </c>
      <c r="D9" s="114" t="s">
        <v>732</v>
      </c>
      <c r="E9" s="313">
        <f>($E$8/$G$8)*G9</f>
        <v>2.0277777777777777</v>
      </c>
      <c r="F9" s="298">
        <v>100</v>
      </c>
      <c r="G9" s="312">
        <v>0.04</v>
      </c>
    </row>
    <row r="10" spans="1:7" x14ac:dyDescent="0.4">
      <c r="A10" s="114" t="s">
        <v>733</v>
      </c>
      <c r="B10" s="292">
        <f>SUM(B24:B28)</f>
        <v>0</v>
      </c>
      <c r="D10" s="114" t="s">
        <v>734</v>
      </c>
      <c r="E10" s="313">
        <f t="shared" ref="E10:E11" si="0">($E$8/$G$8)*G10</f>
        <v>6.083333333333333</v>
      </c>
      <c r="F10" s="298">
        <v>85</v>
      </c>
      <c r="G10" s="312">
        <v>0.12</v>
      </c>
    </row>
    <row r="11" spans="1:7" x14ac:dyDescent="0.4">
      <c r="A11" s="114" t="s">
        <v>735</v>
      </c>
      <c r="B11" s="292">
        <f>B22+B20</f>
        <v>0</v>
      </c>
      <c r="D11" s="114" t="s">
        <v>736</v>
      </c>
      <c r="E11" s="313">
        <f t="shared" si="0"/>
        <v>6.083333333333333</v>
      </c>
      <c r="F11" s="298">
        <v>80</v>
      </c>
      <c r="G11" s="312">
        <v>0.12</v>
      </c>
    </row>
    <row r="13" spans="1:7" x14ac:dyDescent="0.4">
      <c r="A13" s="286" t="s">
        <v>737</v>
      </c>
      <c r="B13" s="295">
        <f>SUM(B14:B28)</f>
        <v>10006.007777777777</v>
      </c>
      <c r="E13" s="299"/>
    </row>
    <row r="14" spans="1:7" x14ac:dyDescent="0.4">
      <c r="A14" s="114" t="s">
        <v>738</v>
      </c>
      <c r="B14" s="277">
        <f>E8*F8</f>
        <v>2920</v>
      </c>
    </row>
    <row r="15" spans="1:7" x14ac:dyDescent="0.4">
      <c r="A15" s="114" t="s">
        <v>739</v>
      </c>
      <c r="B15" s="277">
        <f>E9*F9</f>
        <v>202.77777777777777</v>
      </c>
    </row>
    <row r="16" spans="1:7" x14ac:dyDescent="0.4">
      <c r="A16" s="114" t="s">
        <v>740</v>
      </c>
      <c r="B16" s="277">
        <f>E10*F10</f>
        <v>517.08333333333326</v>
      </c>
    </row>
    <row r="17" spans="1:4" x14ac:dyDescent="0.4">
      <c r="A17" s="114" t="s">
        <v>741</v>
      </c>
      <c r="B17" s="277">
        <f>E11*F11</f>
        <v>486.66666666666663</v>
      </c>
    </row>
    <row r="18" spans="1:4" x14ac:dyDescent="0.4">
      <c r="A18" s="114" t="s">
        <v>724</v>
      </c>
      <c r="B18" s="277">
        <f>SUM(Selector!C2:C100)</f>
        <v>5879.48</v>
      </c>
    </row>
    <row r="19" spans="1:4" x14ac:dyDescent="0.4">
      <c r="B19" s="277"/>
    </row>
    <row r="20" spans="1:4" x14ac:dyDescent="0.4">
      <c r="B20" s="277"/>
      <c r="D20" s="300"/>
    </row>
    <row r="21" spans="1:4" x14ac:dyDescent="0.4">
      <c r="B21" s="277"/>
    </row>
    <row r="22" spans="1:4" x14ac:dyDescent="0.4">
      <c r="A22" s="114" t="s">
        <v>745</v>
      </c>
      <c r="B22" s="277">
        <f>Takeoffs!AU15</f>
        <v>0</v>
      </c>
    </row>
    <row r="23" spans="1:4" x14ac:dyDescent="0.4">
      <c r="B23" s="277"/>
    </row>
    <row r="24" spans="1:4" x14ac:dyDescent="0.4">
      <c r="B24" s="277"/>
    </row>
    <row r="25" spans="1:4" x14ac:dyDescent="0.4">
      <c r="B25" s="277"/>
    </row>
    <row r="26" spans="1:4" x14ac:dyDescent="0.4">
      <c r="B26" s="277"/>
    </row>
    <row r="27" spans="1:4" x14ac:dyDescent="0.4">
      <c r="B27" s="277"/>
    </row>
    <row r="28" spans="1:4" x14ac:dyDescent="0.4">
      <c r="B28" s="277"/>
    </row>
    <row r="29" spans="1:4" x14ac:dyDescent="0.4">
      <c r="C29" s="292"/>
    </row>
  </sheetData>
  <conditionalFormatting sqref="A19:A20 C8 D7">
    <cfRule type="expression" dxfId="6" priority="3">
      <formula>IF(ROW() = ROW(), TRUE, FALSE)</formula>
    </cfRule>
  </conditionalFormatting>
  <conditionalFormatting sqref="A22">
    <cfRule type="expression" dxfId="5" priority="2">
      <formula>IF(ROW() = ROW(), TRUE, FALSE)</formula>
    </cfRule>
  </conditionalFormatting>
  <conditionalFormatting sqref="A18">
    <cfRule type="expression" dxfId="4" priority="1">
      <formula>IF(ROW() = ROW(), TRUE, FALSE)</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A2"/>
  <sheetViews>
    <sheetView workbookViewId="0">
      <selection activeCell="A3" sqref="A3"/>
    </sheetView>
  </sheetViews>
  <sheetFormatPr defaultRowHeight="14.6" x14ac:dyDescent="0.4"/>
  <sheetData>
    <row r="1" spans="1:1" x14ac:dyDescent="0.4">
      <c r="A1" t="s">
        <v>868</v>
      </c>
    </row>
    <row r="2" spans="1:1" x14ac:dyDescent="0.4">
      <c r="A2" t="s">
        <v>869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Y24"/>
  <sheetViews>
    <sheetView tabSelected="1" workbookViewId="0">
      <selection activeCell="P13" sqref="P13"/>
    </sheetView>
  </sheetViews>
  <sheetFormatPr defaultRowHeight="14.6" x14ac:dyDescent="0.4"/>
  <cols>
    <col min="1" max="1" width="7.61328125" style="326" bestFit="1" customWidth="1"/>
    <col min="2" max="2" width="7.3046875" style="114" bestFit="1" customWidth="1"/>
    <col min="3" max="4" width="6.23046875" style="114" bestFit="1" customWidth="1"/>
    <col min="5" max="5" width="4.07421875" style="114"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ol min="18" max="18" width="17.15234375" style="286" bestFit="1" customWidth="1"/>
    <col min="19" max="19" width="4.07421875" style="286" bestFit="1" customWidth="1"/>
    <col min="20" max="20" width="5.15234375" style="286" bestFit="1" customWidth="1"/>
    <col min="21" max="21" width="10.53515625" style="286" bestFit="1" customWidth="1"/>
    <col min="22" max="23" width="7.3046875" style="286" bestFit="1" customWidth="1"/>
    <col min="24" max="24" width="12.69140625" style="286" bestFit="1" customWidth="1"/>
    <col min="25" max="25" width="16" style="114" bestFit="1" customWidth="1"/>
    <col min="26" max="16384" width="9.23046875" style="114"/>
  </cols>
  <sheetData>
    <row r="1" spans="1:25" s="305" customFormat="1" ht="29.15" x14ac:dyDescent="0.4">
      <c r="A1" s="327" t="s">
        <v>867</v>
      </c>
      <c r="B1" s="327" t="s">
        <v>866</v>
      </c>
      <c r="C1" s="327" t="s">
        <v>835</v>
      </c>
      <c r="D1" s="327" t="s">
        <v>870</v>
      </c>
      <c r="E1" s="327" t="s">
        <v>809</v>
      </c>
      <c r="F1" s="327" t="s">
        <v>880</v>
      </c>
      <c r="G1" s="327" t="s">
        <v>839</v>
      </c>
      <c r="H1" s="327" t="s">
        <v>878</v>
      </c>
      <c r="I1" s="328" t="s">
        <v>896</v>
      </c>
      <c r="J1" s="327" t="s">
        <v>871</v>
      </c>
      <c r="K1" s="327" t="s">
        <v>872</v>
      </c>
      <c r="L1" s="327" t="s">
        <v>873</v>
      </c>
      <c r="M1" s="327" t="s">
        <v>874</v>
      </c>
      <c r="N1" s="327" t="s">
        <v>879</v>
      </c>
      <c r="O1" s="328" t="s">
        <v>903</v>
      </c>
      <c r="P1" s="327" t="s">
        <v>837</v>
      </c>
      <c r="R1" s="330" t="s">
        <v>896</v>
      </c>
      <c r="S1" s="330" t="s">
        <v>809</v>
      </c>
      <c r="T1" s="329" t="str">
        <f>J1</f>
        <v>Form</v>
      </c>
      <c r="U1" s="329" t="str">
        <f>K1</f>
        <v>IP Rating</v>
      </c>
      <c r="V1" s="329" t="str">
        <f>L1</f>
        <v>Colour</v>
      </c>
      <c r="W1" s="329" t="s">
        <v>899</v>
      </c>
      <c r="X1" s="329" t="str">
        <f>N1</f>
        <v>Poles / Dim</v>
      </c>
      <c r="Y1" s="329" t="str">
        <f>O1</f>
        <v>Non-Auto/
MCCB</v>
      </c>
    </row>
    <row r="2" spans="1:25" x14ac:dyDescent="0.4">
      <c r="A2" s="326" t="str">
        <f>IF(NOT(I2="N/A"),IF(COUNTBLANK(J2:N2)=0,"VALID","INVALID"),"INVALID")</f>
        <v>VALID</v>
      </c>
      <c r="B2" s="114" t="str">
        <f>_xlfn.CONCAT("MSSB ", (ROW()-1))</f>
        <v>MSSB 1</v>
      </c>
      <c r="C2" s="114">
        <f>E2*G2</f>
        <v>0</v>
      </c>
      <c r="D2" s="114">
        <f>IF(ISBLANK(F2),H2*E2,F2*E2)</f>
        <v>0</v>
      </c>
      <c r="I2" s="114" t="str">
        <f>IF(COUNTIF(_MSSB!$E$2:$E$6,'@MSSB'!N2) = 1,INDEX(_MSSB!J:J,MATCH(1,INDEX(('@MSSB'!L2=_MSSB!H:H)*('@MSSB'!N2=_MSSB!I:I),0,1),0)),INDEX(_MSSB!M:M,MATCH(1,INDEX((K2=_MSSB!L:L)*(L2=_MSSB!H:H)*(M2=_MSSB!I:I)*(N2=_MSSB!J:J)*(O2=_MSSB!K:K),0,1),0)))</f>
        <v>EN68-O</v>
      </c>
      <c r="J2" s="114">
        <v>3</v>
      </c>
      <c r="K2" s="114" t="s">
        <v>908</v>
      </c>
      <c r="L2" s="114" t="s">
        <v>876</v>
      </c>
      <c r="M2" s="114">
        <v>250</v>
      </c>
      <c r="N2" s="114" t="s">
        <v>882</v>
      </c>
      <c r="O2" s="114" t="s">
        <v>905</v>
      </c>
      <c r="P2" s="114" t="str">
        <f>IFERROR((VLOOKUP(I2,_MSSB!J:K,2,FALSE)),"")</f>
        <v>Form 1 (Always), IP65 (Always)
Includes MS3100 (Main Switch, 3 Pole, 100 Amp)</v>
      </c>
      <c r="R2" s="286" t="str">
        <f>I2</f>
        <v>EN68-O</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row>
    <row r="3" spans="1:25" x14ac:dyDescent="0.4">
      <c r="A3" s="326" t="str">
        <f t="shared" ref="A3:A22" si="0">IF(NOT(I3="N/A"),IF(COUNTBLANK(J3:N3)=0,"VALID","INVALID"),"INVALID")</f>
        <v>VALID</v>
      </c>
      <c r="B3" s="114" t="str">
        <f t="shared" ref="B3:B22" si="1">_xlfn.CONCAT("MSSB ", (ROW()-1))</f>
        <v>MSSB 2</v>
      </c>
      <c r="C3" s="114">
        <f t="shared" ref="C3:C22" si="2">E3*G3</f>
        <v>0</v>
      </c>
      <c r="D3" s="114">
        <f t="shared" ref="D3:D22" si="3">IF(ISBLANK(F3),H3*E3,F3*E3)</f>
        <v>0</v>
      </c>
      <c r="I3" s="114" t="str">
        <f>IF(COUNTIF(_MSSB!$E$2:$E$6,'@MSSB'!N3) = 1,INDEX(_MSSB!J:J,MATCH(1,INDEX(('@MSSB'!L3=_MSSB!H:H)*('@MSSB'!N3=_MSSB!I:I),0,1),0)),INDEX(_MSSB!M:M,MATCH(1,INDEX((K3=_MSSB!L:L)*(L3=_MSSB!H:H)*(M3=_MSSB!I:I)*(N3=_MSSB!J:J)*(O3=_MSSB!K:K),0,1),0)))</f>
        <v>DB48-2-56-G</v>
      </c>
      <c r="J3" s="114">
        <v>1</v>
      </c>
      <c r="K3" s="114" t="s">
        <v>908</v>
      </c>
      <c r="L3" s="114" t="s">
        <v>877</v>
      </c>
      <c r="M3" s="114">
        <v>250</v>
      </c>
      <c r="N3" s="114">
        <v>48</v>
      </c>
      <c r="O3" s="114" t="s">
        <v>904</v>
      </c>
      <c r="P3" s="114" t="str">
        <f>IFERROR((VLOOKUP(I3,_MSSB!J:K,2,FALSE)),"")</f>
        <v/>
      </c>
      <c r="R3" s="286" t="str">
        <f t="shared" ref="R3:R22" si="4">I3</f>
        <v>DB48-2-56-G</v>
      </c>
      <c r="T3" s="286">
        <f>IF(COUNTIF(_MSSB!$E$2:$E$6,'@MSSB'!N3) = 1,1,J3)</f>
        <v>1</v>
      </c>
      <c r="U3" s="286" t="str">
        <f>IF(COUNTIF(_MSSB!$E$2:$E$6,'@MSSB'!N3) = 1,"IP65",K3)</f>
        <v>IP56</v>
      </c>
      <c r="V3" s="286" t="str">
        <f t="shared" ref="V3:V22" si="5">L3</f>
        <v>Grey</v>
      </c>
      <c r="W3" s="286">
        <f>IF(COUNTIF(_MSSB!$E$2:$E$6,'@MSSB'!N3) = 1,"MS3100",M3)</f>
        <v>250</v>
      </c>
      <c r="X3" s="286">
        <f t="shared" ref="X3:X22" si="6">N3</f>
        <v>48</v>
      </c>
      <c r="Y3" s="286" t="str">
        <f>IF(COUNTIF(_MSSB!$E$2:$E$6,'@MSSB'!N3) = 1,"N/A",O3)</f>
        <v>Non-Auto</v>
      </c>
    </row>
    <row r="4" spans="1:25" x14ac:dyDescent="0.4">
      <c r="A4" s="326" t="str">
        <f t="shared" si="0"/>
        <v>INVALID</v>
      </c>
      <c r="B4" s="114" t="str">
        <f t="shared" si="1"/>
        <v>MSSB 3</v>
      </c>
      <c r="C4" s="114">
        <f t="shared" si="2"/>
        <v>0</v>
      </c>
      <c r="D4" s="114">
        <f t="shared" si="3"/>
        <v>0</v>
      </c>
      <c r="I4" s="114">
        <f>IF(COUNTIF(_MSSB!$E$2:$E$6,'@MSSB'!N4) = 1,INDEX(_MSSB!J:J,MATCH(1,INDEX(('@MSSB'!L4=_MSSB!H:H)*('@MSSB'!N4=_MSSB!I:I),0,1),0)),INDEX(_MSSB!M:M,MATCH(1,INDEX((K4=_MSSB!L:L)*(L4=_MSSB!H:H)*(M4=_MSSB!I:I)*(N4=_MSSB!J:J)*(O4=_MSSB!K:K),0,1),0)))</f>
        <v>0</v>
      </c>
      <c r="P4" s="114" t="str">
        <f>IFERROR((VLOOKUP(I4,_MSSB!J:K,2,FALSE)),"")</f>
        <v/>
      </c>
      <c r="R4" s="286">
        <f t="shared" si="4"/>
        <v>0</v>
      </c>
      <c r="T4" s="286">
        <f>IF(COUNTIF(_MSSB!$E$2:$E$6,'@MSSB'!N4) = 1,1,J4)</f>
        <v>0</v>
      </c>
      <c r="U4" s="286">
        <f>IF(COUNTIF(_MSSB!$E$2:$E$6,'@MSSB'!N4) = 1,"IP65",K4)</f>
        <v>0</v>
      </c>
      <c r="V4" s="286">
        <f t="shared" si="5"/>
        <v>0</v>
      </c>
      <c r="W4" s="286">
        <f>IF(COUNTIF(_MSSB!$E$2:$E$6,'@MSSB'!N4) = 1,"MS3100",M4)</f>
        <v>0</v>
      </c>
      <c r="X4" s="286">
        <f t="shared" si="6"/>
        <v>0</v>
      </c>
      <c r="Y4" s="286">
        <f>IF(COUNTIF(_MSSB!$E$2:$E$6,'@MSSB'!N4) = 1,"N/A",O4)</f>
        <v>0</v>
      </c>
    </row>
    <row r="5" spans="1:25" x14ac:dyDescent="0.4">
      <c r="A5" s="326" t="str">
        <f t="shared" si="0"/>
        <v>INVALID</v>
      </c>
      <c r="B5" s="114" t="str">
        <f t="shared" si="1"/>
        <v>MSSB 4</v>
      </c>
      <c r="C5" s="114">
        <f t="shared" si="2"/>
        <v>0</v>
      </c>
      <c r="D5" s="114">
        <f t="shared" si="3"/>
        <v>0</v>
      </c>
      <c r="I5" s="114">
        <f>IF(COUNTIF(_MSSB!$E$2:$E$6,'@MSSB'!N5) = 1,INDEX(_MSSB!J:J,MATCH(1,INDEX(('@MSSB'!L5=_MSSB!H:H)*('@MSSB'!N5=_MSSB!I:I),0,1),0)),INDEX(_MSSB!M:M,MATCH(1,INDEX((K5=_MSSB!L:L)*(L5=_MSSB!H:H)*(M5=_MSSB!I:I)*(N5=_MSSB!J:J)*(O5=_MSSB!K:K),0,1),0)))</f>
        <v>0</v>
      </c>
      <c r="P5" s="114" t="str">
        <f>IFERROR((VLOOKUP(I5,_MSSB!J:K,2,FALSE)),"")</f>
        <v/>
      </c>
      <c r="R5" s="286">
        <f t="shared" si="4"/>
        <v>0</v>
      </c>
      <c r="T5" s="286">
        <f>IF(COUNTIF(_MSSB!$E$2:$E$6,'@MSSB'!N5) = 1,1,J5)</f>
        <v>0</v>
      </c>
      <c r="U5" s="286">
        <f>IF(COUNTIF(_MSSB!$E$2:$E$6,'@MSSB'!N5) = 1,"IP65",K5)</f>
        <v>0</v>
      </c>
      <c r="V5" s="286">
        <f t="shared" si="5"/>
        <v>0</v>
      </c>
      <c r="W5" s="286">
        <f>IF(COUNTIF(_MSSB!$E$2:$E$6,'@MSSB'!N5) = 1,"MS3100",M5)</f>
        <v>0</v>
      </c>
      <c r="X5" s="286">
        <f t="shared" si="6"/>
        <v>0</v>
      </c>
      <c r="Y5" s="286">
        <f>IF(COUNTIF(_MSSB!$E$2:$E$6,'@MSSB'!N5) = 1,"N/A",O5)</f>
        <v>0</v>
      </c>
    </row>
    <row r="6" spans="1:25" x14ac:dyDescent="0.4">
      <c r="A6" s="326" t="str">
        <f t="shared" si="0"/>
        <v>INVALID</v>
      </c>
      <c r="B6" s="114" t="str">
        <f t="shared" si="1"/>
        <v>MSSB 5</v>
      </c>
      <c r="C6" s="114">
        <f t="shared" si="2"/>
        <v>0</v>
      </c>
      <c r="D6" s="114">
        <f t="shared" si="3"/>
        <v>0</v>
      </c>
      <c r="I6" s="114">
        <f>IF(COUNTIF(_MSSB!$E$2:$E$6,'@MSSB'!N6) = 1,INDEX(_MSSB!J:J,MATCH(1,INDEX(('@MSSB'!L6=_MSSB!H:H)*('@MSSB'!N6=_MSSB!I:I),0,1),0)),INDEX(_MSSB!M:M,MATCH(1,INDEX((K6=_MSSB!L:L)*(L6=_MSSB!H:H)*(M6=_MSSB!I:I)*(N6=_MSSB!J:J)*(O6=_MSSB!K:K),0,1),0)))</f>
        <v>0</v>
      </c>
      <c r="P6" s="114" t="str">
        <f>IFERROR((VLOOKUP(I6,_MSSB!J:K,2,FALSE)),"")</f>
        <v/>
      </c>
      <c r="R6" s="286">
        <f t="shared" si="4"/>
        <v>0</v>
      </c>
      <c r="T6" s="286">
        <f>IF(COUNTIF(_MSSB!$E$2:$E$6,'@MSSB'!N6) = 1,1,J6)</f>
        <v>0</v>
      </c>
      <c r="U6" s="286">
        <f>IF(COUNTIF(_MSSB!$E$2:$E$6,'@MSSB'!N6) = 1,"IP65",K6)</f>
        <v>0</v>
      </c>
      <c r="V6" s="286">
        <f t="shared" si="5"/>
        <v>0</v>
      </c>
      <c r="W6" s="286">
        <f>IF(COUNTIF(_MSSB!$E$2:$E$6,'@MSSB'!N6) = 1,"MS3100",M6)</f>
        <v>0</v>
      </c>
      <c r="X6" s="286">
        <f t="shared" si="6"/>
        <v>0</v>
      </c>
      <c r="Y6" s="286">
        <f>IF(COUNTIF(_MSSB!$E$2:$E$6,'@MSSB'!N6) = 1,"N/A",O6)</f>
        <v>0</v>
      </c>
    </row>
    <row r="7" spans="1:25" x14ac:dyDescent="0.4">
      <c r="A7" s="326" t="str">
        <f t="shared" si="0"/>
        <v>INVALID</v>
      </c>
      <c r="B7" s="114" t="str">
        <f t="shared" si="1"/>
        <v>MSSB 6</v>
      </c>
      <c r="C7" s="114">
        <f t="shared" si="2"/>
        <v>0</v>
      </c>
      <c r="D7" s="114">
        <f t="shared" si="3"/>
        <v>0</v>
      </c>
      <c r="I7" s="114">
        <f>IF(COUNTIF(_MSSB!$E$2:$E$6,'@MSSB'!N7) = 1,INDEX(_MSSB!J:J,MATCH(1,INDEX(('@MSSB'!L7=_MSSB!H:H)*('@MSSB'!N7=_MSSB!I:I),0,1),0)),INDEX(_MSSB!M:M,MATCH(1,INDEX((K7=_MSSB!L:L)*(L7=_MSSB!H:H)*(M7=_MSSB!I:I)*(N7=_MSSB!J:J)*(O7=_MSSB!K:K),0,1),0)))</f>
        <v>0</v>
      </c>
      <c r="P7" s="114" t="str">
        <f>IFERROR((VLOOKUP(I7,_MSSB!J:K,2,FALSE)),"")</f>
        <v/>
      </c>
      <c r="R7" s="286">
        <f t="shared" si="4"/>
        <v>0</v>
      </c>
      <c r="T7" s="286">
        <f>IF(COUNTIF(_MSSB!$E$2:$E$6,'@MSSB'!N7) = 1,1,J7)</f>
        <v>0</v>
      </c>
      <c r="U7" s="286">
        <f>IF(COUNTIF(_MSSB!$E$2:$E$6,'@MSSB'!N7) = 1,"IP65",K7)</f>
        <v>0</v>
      </c>
      <c r="V7" s="286">
        <f t="shared" si="5"/>
        <v>0</v>
      </c>
      <c r="W7" s="286">
        <f>IF(COUNTIF(_MSSB!$E$2:$E$6,'@MSSB'!N7) = 1,"MS3100",M7)</f>
        <v>0</v>
      </c>
      <c r="X7" s="286">
        <f t="shared" si="6"/>
        <v>0</v>
      </c>
      <c r="Y7" s="286">
        <f>IF(COUNTIF(_MSSB!$E$2:$E$6,'@MSSB'!N7) = 1,"N/A",O7)</f>
        <v>0</v>
      </c>
    </row>
    <row r="8" spans="1:25" x14ac:dyDescent="0.4">
      <c r="A8" s="326" t="str">
        <f t="shared" si="0"/>
        <v>INVALID</v>
      </c>
      <c r="B8" s="114" t="str">
        <f t="shared" si="1"/>
        <v>MSSB 7</v>
      </c>
      <c r="C8" s="114">
        <f t="shared" si="2"/>
        <v>0</v>
      </c>
      <c r="D8" s="114">
        <f t="shared" si="3"/>
        <v>0</v>
      </c>
      <c r="I8" s="114">
        <f>IF(COUNTIF(_MSSB!$E$2:$E$6,'@MSSB'!N8) = 1,INDEX(_MSSB!J:J,MATCH(1,INDEX(('@MSSB'!L8=_MSSB!H:H)*('@MSSB'!N8=_MSSB!I:I),0,1),0)),INDEX(_MSSB!M:M,MATCH(1,INDEX((K8=_MSSB!L:L)*(L8=_MSSB!H:H)*(M8=_MSSB!I:I)*(N8=_MSSB!J:J)*(O8=_MSSB!K:K),0,1),0)))</f>
        <v>0</v>
      </c>
      <c r="P8" s="114" t="str">
        <f>IFERROR((VLOOKUP(I8,_MSSB!J:K,2,FALSE)),"")</f>
        <v/>
      </c>
      <c r="R8" s="286">
        <f t="shared" si="4"/>
        <v>0</v>
      </c>
      <c r="T8" s="286">
        <f>IF(COUNTIF(_MSSB!$E$2:$E$6,'@MSSB'!N8) = 1,1,J8)</f>
        <v>0</v>
      </c>
      <c r="U8" s="286">
        <f>IF(COUNTIF(_MSSB!$E$2:$E$6,'@MSSB'!N8) = 1,"IP65",K8)</f>
        <v>0</v>
      </c>
      <c r="V8" s="286">
        <f t="shared" si="5"/>
        <v>0</v>
      </c>
      <c r="W8" s="286">
        <f>IF(COUNTIF(_MSSB!$E$2:$E$6,'@MSSB'!N8) = 1,"MS3100",M8)</f>
        <v>0</v>
      </c>
      <c r="X8" s="286">
        <f t="shared" si="6"/>
        <v>0</v>
      </c>
      <c r="Y8" s="286">
        <f>IF(COUNTIF(_MSSB!$E$2:$E$6,'@MSSB'!N8) = 1,"N/A",O8)</f>
        <v>0</v>
      </c>
    </row>
    <row r="9" spans="1:25" x14ac:dyDescent="0.4">
      <c r="A9" s="326" t="str">
        <f t="shared" si="0"/>
        <v>INVALID</v>
      </c>
      <c r="B9" s="114" t="str">
        <f t="shared" si="1"/>
        <v>MSSB 8</v>
      </c>
      <c r="C9" s="114">
        <f t="shared" si="2"/>
        <v>0</v>
      </c>
      <c r="D9" s="114">
        <f t="shared" si="3"/>
        <v>0</v>
      </c>
      <c r="I9" s="114">
        <f>IF(COUNTIF(_MSSB!$E$2:$E$6,'@MSSB'!N9) = 1,INDEX(_MSSB!J:J,MATCH(1,INDEX(('@MSSB'!L9=_MSSB!H:H)*('@MSSB'!N9=_MSSB!I:I),0,1),0)),INDEX(_MSSB!M:M,MATCH(1,INDEX((K9=_MSSB!L:L)*(L9=_MSSB!H:H)*(M9=_MSSB!I:I)*(N9=_MSSB!J:J)*(O9=_MSSB!K:K),0,1),0)))</f>
        <v>0</v>
      </c>
      <c r="P9" s="114" t="str">
        <f>IFERROR((VLOOKUP(I9,_MSSB!J:K,2,FALSE)),"")</f>
        <v/>
      </c>
      <c r="R9" s="286">
        <f t="shared" si="4"/>
        <v>0</v>
      </c>
      <c r="T9" s="286">
        <f>IF(COUNTIF(_MSSB!$E$2:$E$6,'@MSSB'!N9) = 1,1,J9)</f>
        <v>0</v>
      </c>
      <c r="U9" s="286">
        <f>IF(COUNTIF(_MSSB!$E$2:$E$6,'@MSSB'!N9) = 1,"IP65",K9)</f>
        <v>0</v>
      </c>
      <c r="V9" s="286">
        <f t="shared" si="5"/>
        <v>0</v>
      </c>
      <c r="W9" s="286">
        <f>IF(COUNTIF(_MSSB!$E$2:$E$6,'@MSSB'!N9) = 1,"MS3100",M9)</f>
        <v>0</v>
      </c>
      <c r="X9" s="286">
        <f t="shared" si="6"/>
        <v>0</v>
      </c>
      <c r="Y9" s="286">
        <f>IF(COUNTIF(_MSSB!$E$2:$E$6,'@MSSB'!N9) = 1,"N/A",O9)</f>
        <v>0</v>
      </c>
    </row>
    <row r="10" spans="1:25" x14ac:dyDescent="0.4">
      <c r="A10" s="326" t="str">
        <f t="shared" si="0"/>
        <v>INVALID</v>
      </c>
      <c r="B10" s="114" t="str">
        <f t="shared" si="1"/>
        <v>MSSB 9</v>
      </c>
      <c r="C10" s="114">
        <f t="shared" si="2"/>
        <v>0</v>
      </c>
      <c r="D10" s="114">
        <f t="shared" si="3"/>
        <v>0</v>
      </c>
      <c r="I10" s="114">
        <f>IF(COUNTIF(_MSSB!$E$2:$E$6,'@MSSB'!N10) = 1,INDEX(_MSSB!J:J,MATCH(1,INDEX(('@MSSB'!L10=_MSSB!H:H)*('@MSSB'!N10=_MSSB!I:I),0,1),0)),INDEX(_MSSB!M:M,MATCH(1,INDEX((K10=_MSSB!L:L)*(L10=_MSSB!H:H)*(M10=_MSSB!I:I)*(N10=_MSSB!J:J)*(O10=_MSSB!K:K),0,1),0)))</f>
        <v>0</v>
      </c>
      <c r="P10" s="114" t="str">
        <f>IFERROR((VLOOKUP(I10,_MSSB!J:K,2,FALSE)),"")</f>
        <v/>
      </c>
      <c r="R10" s="286">
        <f t="shared" si="4"/>
        <v>0</v>
      </c>
      <c r="T10" s="286">
        <f>IF(COUNTIF(_MSSB!$E$2:$E$6,'@MSSB'!N10) = 1,1,J10)</f>
        <v>0</v>
      </c>
      <c r="U10" s="286">
        <f>IF(COUNTIF(_MSSB!$E$2:$E$6,'@MSSB'!N10) = 1,"IP65",K10)</f>
        <v>0</v>
      </c>
      <c r="V10" s="286">
        <f t="shared" si="5"/>
        <v>0</v>
      </c>
      <c r="W10" s="286">
        <f>IF(COUNTIF(_MSSB!$E$2:$E$6,'@MSSB'!N10) = 1,"MS3100",M10)</f>
        <v>0</v>
      </c>
      <c r="X10" s="286">
        <f t="shared" si="6"/>
        <v>0</v>
      </c>
      <c r="Y10" s="286">
        <f>IF(COUNTIF(_MSSB!$E$2:$E$6,'@MSSB'!N10) = 1,"N/A",O10)</f>
        <v>0</v>
      </c>
    </row>
    <row r="11" spans="1:25" x14ac:dyDescent="0.4">
      <c r="A11" s="326" t="str">
        <f t="shared" si="0"/>
        <v>INVALID</v>
      </c>
      <c r="B11" s="114" t="str">
        <f t="shared" si="1"/>
        <v>MSSB 10</v>
      </c>
      <c r="C11" s="114">
        <f t="shared" si="2"/>
        <v>0</v>
      </c>
      <c r="D11" s="114">
        <f t="shared" si="3"/>
        <v>0</v>
      </c>
      <c r="I11" s="114">
        <f>IF(COUNTIF(_MSSB!$E$2:$E$6,'@MSSB'!N11) = 1,INDEX(_MSSB!J:J,MATCH(1,INDEX(('@MSSB'!L11=_MSSB!H:H)*('@MSSB'!N11=_MSSB!I:I),0,1),0)),INDEX(_MSSB!M:M,MATCH(1,INDEX((K11=_MSSB!L:L)*(L11=_MSSB!H:H)*(M11=_MSSB!I:I)*(N11=_MSSB!J:J)*(O11=_MSSB!K:K),0,1),0)))</f>
        <v>0</v>
      </c>
      <c r="P11" s="114" t="str">
        <f>IFERROR((VLOOKUP(I11,_MSSB!J:K,2,FALSE)),"")</f>
        <v/>
      </c>
      <c r="R11" s="286">
        <f t="shared" si="4"/>
        <v>0</v>
      </c>
      <c r="T11" s="286">
        <f>IF(COUNTIF(_MSSB!$E$2:$E$6,'@MSSB'!N11) = 1,1,J11)</f>
        <v>0</v>
      </c>
      <c r="U11" s="286">
        <f>IF(COUNTIF(_MSSB!$E$2:$E$6,'@MSSB'!N11) = 1,"IP65",K11)</f>
        <v>0</v>
      </c>
      <c r="V11" s="286">
        <f t="shared" si="5"/>
        <v>0</v>
      </c>
      <c r="W11" s="286">
        <f>IF(COUNTIF(_MSSB!$E$2:$E$6,'@MSSB'!N11) = 1,"MS3100",M11)</f>
        <v>0</v>
      </c>
      <c r="X11" s="286">
        <f t="shared" si="6"/>
        <v>0</v>
      </c>
      <c r="Y11" s="286">
        <f>IF(COUNTIF(_MSSB!$E$2:$E$6,'@MSSB'!N11) = 1,"N/A",O11)</f>
        <v>0</v>
      </c>
    </row>
    <row r="12" spans="1:25" x14ac:dyDescent="0.4">
      <c r="A12" s="326" t="str">
        <f t="shared" si="0"/>
        <v>INVALID</v>
      </c>
      <c r="B12" s="114" t="str">
        <f t="shared" si="1"/>
        <v>MSSB 11</v>
      </c>
      <c r="C12" s="114">
        <f t="shared" si="2"/>
        <v>0</v>
      </c>
      <c r="D12" s="114">
        <f t="shared" si="3"/>
        <v>0</v>
      </c>
      <c r="I12" s="114">
        <f>IF(COUNTIF(_MSSB!$E$2:$E$6,'@MSSB'!N12) = 1,INDEX(_MSSB!J:J,MATCH(1,INDEX(('@MSSB'!L12=_MSSB!H:H)*('@MSSB'!N12=_MSSB!I:I),0,1),0)),INDEX(_MSSB!M:M,MATCH(1,INDEX((K12=_MSSB!L:L)*(L12=_MSSB!H:H)*(M12=_MSSB!I:I)*(N12=_MSSB!J:J)*(O12=_MSSB!K:K),0,1),0)))</f>
        <v>0</v>
      </c>
      <c r="P12" s="114" t="str">
        <f>IFERROR((VLOOKUP(I12,_MSSB!J:K,2,FALSE)),"")</f>
        <v/>
      </c>
      <c r="R12" s="286">
        <f t="shared" si="4"/>
        <v>0</v>
      </c>
      <c r="T12" s="286">
        <f>IF(COUNTIF(_MSSB!$E$2:$E$6,'@MSSB'!N12) = 1,1,J12)</f>
        <v>0</v>
      </c>
      <c r="U12" s="286">
        <f>IF(COUNTIF(_MSSB!$E$2:$E$6,'@MSSB'!N12) = 1,"IP65",K12)</f>
        <v>0</v>
      </c>
      <c r="V12" s="286">
        <f t="shared" si="5"/>
        <v>0</v>
      </c>
      <c r="W12" s="286">
        <f>IF(COUNTIF(_MSSB!$E$2:$E$6,'@MSSB'!N12) = 1,"MS3100",M12)</f>
        <v>0</v>
      </c>
      <c r="X12" s="286">
        <f t="shared" si="6"/>
        <v>0</v>
      </c>
      <c r="Y12" s="286">
        <f>IF(COUNTIF(_MSSB!$E$2:$E$6,'@MSSB'!N12) = 1,"N/A",O12)</f>
        <v>0</v>
      </c>
    </row>
    <row r="13" spans="1:25" x14ac:dyDescent="0.4">
      <c r="A13" s="326" t="str">
        <f t="shared" si="0"/>
        <v>INVALID</v>
      </c>
      <c r="B13" s="114" t="str">
        <f t="shared" si="1"/>
        <v>MSSB 12</v>
      </c>
      <c r="C13" s="114">
        <f t="shared" si="2"/>
        <v>0</v>
      </c>
      <c r="D13" s="114">
        <f t="shared" si="3"/>
        <v>0</v>
      </c>
      <c r="I13" s="114">
        <f>IF(COUNTIF(_MSSB!$E$2:$E$6,'@MSSB'!N13) = 1,INDEX(_MSSB!J:J,MATCH(1,INDEX(('@MSSB'!L13=_MSSB!H:H)*('@MSSB'!N13=_MSSB!I:I),0,1),0)),INDEX(_MSSB!M:M,MATCH(1,INDEX((K13=_MSSB!L:L)*(L13=_MSSB!H:H)*(M13=_MSSB!I:I)*(N13=_MSSB!J:J)*(O13=_MSSB!K:K),0,1),0)))</f>
        <v>0</v>
      </c>
      <c r="P13" s="114" t="str">
        <f>IFERROR((VLOOKUP(I13,_MSSB!J:K,2,FALSE)),"")</f>
        <v/>
      </c>
      <c r="R13" s="286">
        <f t="shared" si="4"/>
        <v>0</v>
      </c>
      <c r="T13" s="286">
        <f>IF(COUNTIF(_MSSB!$E$2:$E$6,'@MSSB'!N13) = 1,1,J13)</f>
        <v>0</v>
      </c>
      <c r="U13" s="286">
        <f>IF(COUNTIF(_MSSB!$E$2:$E$6,'@MSSB'!N13) = 1,"IP65",K13)</f>
        <v>0</v>
      </c>
      <c r="V13" s="286">
        <f t="shared" si="5"/>
        <v>0</v>
      </c>
      <c r="W13" s="286">
        <f>IF(COUNTIF(_MSSB!$E$2:$E$6,'@MSSB'!N13) = 1,"MS3100",M13)</f>
        <v>0</v>
      </c>
      <c r="X13" s="286">
        <f t="shared" si="6"/>
        <v>0</v>
      </c>
      <c r="Y13" s="286">
        <f>IF(COUNTIF(_MSSB!$E$2:$E$6,'@MSSB'!N13) = 1,"N/A",O13)</f>
        <v>0</v>
      </c>
    </row>
    <row r="14" spans="1:25" x14ac:dyDescent="0.4">
      <c r="A14" s="326" t="str">
        <f t="shared" si="0"/>
        <v>INVALID</v>
      </c>
      <c r="B14" s="114" t="str">
        <f t="shared" si="1"/>
        <v>MSSB 13</v>
      </c>
      <c r="C14" s="114">
        <f t="shared" si="2"/>
        <v>0</v>
      </c>
      <c r="D14" s="114">
        <f t="shared" si="3"/>
        <v>0</v>
      </c>
      <c r="I14" s="114">
        <f>IF(COUNTIF(_MSSB!$E$2:$E$6,'@MSSB'!N14) = 1,INDEX(_MSSB!J:J,MATCH(1,INDEX(('@MSSB'!L14=_MSSB!H:H)*('@MSSB'!N14=_MSSB!I:I),0,1),0)),INDEX(_MSSB!M:M,MATCH(1,INDEX((K14=_MSSB!L:L)*(L14=_MSSB!H:H)*(M14=_MSSB!I:I)*(N14=_MSSB!J:J)*(O14=_MSSB!K:K),0,1),0)))</f>
        <v>0</v>
      </c>
      <c r="P14" s="114" t="str">
        <f>IFERROR((VLOOKUP(I14,_MSSB!J:K,2,FALSE)),"")</f>
        <v/>
      </c>
      <c r="R14" s="286">
        <f t="shared" si="4"/>
        <v>0</v>
      </c>
      <c r="T14" s="286">
        <f>IF(COUNTIF(_MSSB!$E$2:$E$6,'@MSSB'!N14) = 1,1,J14)</f>
        <v>0</v>
      </c>
      <c r="U14" s="286">
        <f>IF(COUNTIF(_MSSB!$E$2:$E$6,'@MSSB'!N14) = 1,"IP65",K14)</f>
        <v>0</v>
      </c>
      <c r="V14" s="286">
        <f t="shared" si="5"/>
        <v>0</v>
      </c>
      <c r="W14" s="286">
        <f>IF(COUNTIF(_MSSB!$E$2:$E$6,'@MSSB'!N14) = 1,"MS3100",M14)</f>
        <v>0</v>
      </c>
      <c r="X14" s="286">
        <f t="shared" si="6"/>
        <v>0</v>
      </c>
      <c r="Y14" s="286">
        <f>IF(COUNTIF(_MSSB!$E$2:$E$6,'@MSSB'!N14) = 1,"N/A",O14)</f>
        <v>0</v>
      </c>
    </row>
    <row r="15" spans="1:25" x14ac:dyDescent="0.4">
      <c r="A15" s="326" t="str">
        <f t="shared" si="0"/>
        <v>INVALID</v>
      </c>
      <c r="B15" s="114" t="str">
        <f t="shared" si="1"/>
        <v>MSSB 14</v>
      </c>
      <c r="C15" s="114">
        <f t="shared" si="2"/>
        <v>0</v>
      </c>
      <c r="D15" s="114">
        <f t="shared" si="3"/>
        <v>0</v>
      </c>
      <c r="I15" s="114">
        <f>IF(COUNTIF(_MSSB!$E$2:$E$6,'@MSSB'!N15) = 1,INDEX(_MSSB!J:J,MATCH(1,INDEX(('@MSSB'!L15=_MSSB!H:H)*('@MSSB'!N15=_MSSB!I:I),0,1),0)),INDEX(_MSSB!M:M,MATCH(1,INDEX((K15=_MSSB!L:L)*(L15=_MSSB!H:H)*(M15=_MSSB!I:I)*(N15=_MSSB!J:J)*(O15=_MSSB!K:K),0,1),0)))</f>
        <v>0</v>
      </c>
      <c r="P15" s="114" t="str">
        <f>IFERROR((VLOOKUP(I15,_MSSB!J:K,2,FALSE)),"")</f>
        <v/>
      </c>
      <c r="R15" s="286">
        <f t="shared" si="4"/>
        <v>0</v>
      </c>
      <c r="T15" s="286">
        <f>IF(COUNTIF(_MSSB!$E$2:$E$6,'@MSSB'!N15) = 1,1,J15)</f>
        <v>0</v>
      </c>
      <c r="U15" s="286">
        <f>IF(COUNTIF(_MSSB!$E$2:$E$6,'@MSSB'!N15) = 1,"IP65",K15)</f>
        <v>0</v>
      </c>
      <c r="V15" s="286">
        <f t="shared" si="5"/>
        <v>0</v>
      </c>
      <c r="W15" s="286">
        <f>IF(COUNTIF(_MSSB!$E$2:$E$6,'@MSSB'!N15) = 1,"MS3100",M15)</f>
        <v>0</v>
      </c>
      <c r="X15" s="286">
        <f t="shared" si="6"/>
        <v>0</v>
      </c>
      <c r="Y15" s="286">
        <f>IF(COUNTIF(_MSSB!$E$2:$E$6,'@MSSB'!N15) = 1,"N/A",O15)</f>
        <v>0</v>
      </c>
    </row>
    <row r="16" spans="1:25" x14ac:dyDescent="0.4">
      <c r="A16" s="326" t="str">
        <f t="shared" si="0"/>
        <v>INVALID</v>
      </c>
      <c r="B16" s="114" t="str">
        <f t="shared" si="1"/>
        <v>MSSB 15</v>
      </c>
      <c r="C16" s="114">
        <f t="shared" si="2"/>
        <v>0</v>
      </c>
      <c r="D16" s="114">
        <f t="shared" si="3"/>
        <v>0</v>
      </c>
      <c r="I16" s="114">
        <f>IF(COUNTIF(_MSSB!$E$2:$E$6,'@MSSB'!N16) = 1,INDEX(_MSSB!J:J,MATCH(1,INDEX(('@MSSB'!L16=_MSSB!H:H)*('@MSSB'!N16=_MSSB!I:I),0,1),0)),INDEX(_MSSB!M:M,MATCH(1,INDEX((K16=_MSSB!L:L)*(L16=_MSSB!H:H)*(M16=_MSSB!I:I)*(N16=_MSSB!J:J)*(O16=_MSSB!K:K),0,1),0)))</f>
        <v>0</v>
      </c>
      <c r="P16" s="114" t="str">
        <f>IFERROR((VLOOKUP(I16,_MSSB!J:K,2,FALSE)),"")</f>
        <v/>
      </c>
      <c r="R16" s="286">
        <f t="shared" si="4"/>
        <v>0</v>
      </c>
      <c r="T16" s="286">
        <f>IF(COUNTIF(_MSSB!$E$2:$E$6,'@MSSB'!N16) = 1,1,J16)</f>
        <v>0</v>
      </c>
      <c r="U16" s="286">
        <f>IF(COUNTIF(_MSSB!$E$2:$E$6,'@MSSB'!N16) = 1,"IP65",K16)</f>
        <v>0</v>
      </c>
      <c r="V16" s="286">
        <f t="shared" si="5"/>
        <v>0</v>
      </c>
      <c r="W16" s="286">
        <f>IF(COUNTIF(_MSSB!$E$2:$E$6,'@MSSB'!N16) = 1,"MS3100",M16)</f>
        <v>0</v>
      </c>
      <c r="X16" s="286">
        <f t="shared" si="6"/>
        <v>0</v>
      </c>
      <c r="Y16" s="286">
        <f>IF(COUNTIF(_MSSB!$E$2:$E$6,'@MSSB'!N16) = 1,"N/A",O16)</f>
        <v>0</v>
      </c>
    </row>
    <row r="17" spans="1:25" x14ac:dyDescent="0.4">
      <c r="A17" s="326" t="str">
        <f t="shared" si="0"/>
        <v>INVALID</v>
      </c>
      <c r="B17" s="114" t="str">
        <f t="shared" si="1"/>
        <v>MSSB 16</v>
      </c>
      <c r="C17" s="114">
        <f t="shared" si="2"/>
        <v>0</v>
      </c>
      <c r="D17" s="114">
        <f t="shared" si="3"/>
        <v>0</v>
      </c>
      <c r="I17" s="114">
        <f>IF(COUNTIF(_MSSB!$E$2:$E$6,'@MSSB'!N17) = 1,INDEX(_MSSB!J:J,MATCH(1,INDEX(('@MSSB'!L17=_MSSB!H:H)*('@MSSB'!N17=_MSSB!I:I),0,1),0)),INDEX(_MSSB!M:M,MATCH(1,INDEX((K17=_MSSB!L:L)*(L17=_MSSB!H:H)*(M17=_MSSB!I:I)*(N17=_MSSB!J:J)*(O17=_MSSB!K:K),0,1),0)))</f>
        <v>0</v>
      </c>
      <c r="P17" s="114" t="str">
        <f>IFERROR((VLOOKUP(I17,_MSSB!J:K,2,FALSE)),"")</f>
        <v/>
      </c>
      <c r="R17" s="286">
        <f t="shared" si="4"/>
        <v>0</v>
      </c>
      <c r="T17" s="286">
        <f>IF(COUNTIF(_MSSB!$E$2:$E$6,'@MSSB'!N17) = 1,1,J17)</f>
        <v>0</v>
      </c>
      <c r="U17" s="286">
        <f>IF(COUNTIF(_MSSB!$E$2:$E$6,'@MSSB'!N17) = 1,"IP65",K17)</f>
        <v>0</v>
      </c>
      <c r="V17" s="286">
        <f t="shared" si="5"/>
        <v>0</v>
      </c>
      <c r="W17" s="286">
        <f>IF(COUNTIF(_MSSB!$E$2:$E$6,'@MSSB'!N17) = 1,"MS3100",M17)</f>
        <v>0</v>
      </c>
      <c r="X17" s="286">
        <f t="shared" si="6"/>
        <v>0</v>
      </c>
      <c r="Y17" s="286">
        <f>IF(COUNTIF(_MSSB!$E$2:$E$6,'@MSSB'!N17) = 1,"N/A",O17)</f>
        <v>0</v>
      </c>
    </row>
    <row r="18" spans="1:25" x14ac:dyDescent="0.4">
      <c r="A18" s="326" t="str">
        <f t="shared" si="0"/>
        <v>INVALID</v>
      </c>
      <c r="B18" s="114" t="str">
        <f t="shared" si="1"/>
        <v>MSSB 17</v>
      </c>
      <c r="C18" s="114">
        <f t="shared" si="2"/>
        <v>0</v>
      </c>
      <c r="D18" s="114">
        <f t="shared" si="3"/>
        <v>0</v>
      </c>
      <c r="I18" s="114">
        <f>IF(COUNTIF(_MSSB!$E$2:$E$6,'@MSSB'!N18) = 1,INDEX(_MSSB!J:J,MATCH(1,INDEX(('@MSSB'!L18=_MSSB!H:H)*('@MSSB'!N18=_MSSB!I:I),0,1),0)),INDEX(_MSSB!M:M,MATCH(1,INDEX((K18=_MSSB!L:L)*(L18=_MSSB!H:H)*(M18=_MSSB!I:I)*(N18=_MSSB!J:J)*(O18=_MSSB!K:K),0,1),0)))</f>
        <v>0</v>
      </c>
      <c r="P18" s="114" t="str">
        <f>IFERROR((VLOOKUP(I18,_MSSB!J:K,2,FALSE)),"")</f>
        <v/>
      </c>
      <c r="R18" s="286">
        <f t="shared" si="4"/>
        <v>0</v>
      </c>
      <c r="T18" s="286">
        <f>IF(COUNTIF(_MSSB!$E$2:$E$6,'@MSSB'!N18) = 1,1,J18)</f>
        <v>0</v>
      </c>
      <c r="U18" s="286">
        <f>IF(COUNTIF(_MSSB!$E$2:$E$6,'@MSSB'!N18) = 1,"IP65",K18)</f>
        <v>0</v>
      </c>
      <c r="V18" s="286">
        <f t="shared" si="5"/>
        <v>0</v>
      </c>
      <c r="W18" s="286">
        <f>IF(COUNTIF(_MSSB!$E$2:$E$6,'@MSSB'!N18) = 1,"MS3100",M18)</f>
        <v>0</v>
      </c>
      <c r="X18" s="286">
        <f t="shared" si="6"/>
        <v>0</v>
      </c>
      <c r="Y18" s="286">
        <f>IF(COUNTIF(_MSSB!$E$2:$E$6,'@MSSB'!N18) = 1,"N/A",O18)</f>
        <v>0</v>
      </c>
    </row>
    <row r="19" spans="1:25" x14ac:dyDescent="0.4">
      <c r="A19" s="326" t="str">
        <f t="shared" si="0"/>
        <v>INVALID</v>
      </c>
      <c r="B19" s="114" t="str">
        <f t="shared" si="1"/>
        <v>MSSB 18</v>
      </c>
      <c r="C19" s="114">
        <f t="shared" si="2"/>
        <v>0</v>
      </c>
      <c r="D19" s="114">
        <f t="shared" si="3"/>
        <v>0</v>
      </c>
      <c r="I19" s="114">
        <f>IF(COUNTIF(_MSSB!$E$2:$E$6,'@MSSB'!N19) = 1,INDEX(_MSSB!J:J,MATCH(1,INDEX(('@MSSB'!L19=_MSSB!H:H)*('@MSSB'!N19=_MSSB!I:I),0,1),0)),INDEX(_MSSB!M:M,MATCH(1,INDEX((K19=_MSSB!L:L)*(L19=_MSSB!H:H)*(M19=_MSSB!I:I)*(N19=_MSSB!J:J)*(O19=_MSSB!K:K),0,1),0)))</f>
        <v>0</v>
      </c>
      <c r="P19" s="114" t="str">
        <f>IFERROR((VLOOKUP(I19,_MSSB!J:K,2,FALSE)),"")</f>
        <v/>
      </c>
      <c r="R19" s="286">
        <f t="shared" si="4"/>
        <v>0</v>
      </c>
      <c r="T19" s="286">
        <f>IF(COUNTIF(_MSSB!$E$2:$E$6,'@MSSB'!N19) = 1,1,J19)</f>
        <v>0</v>
      </c>
      <c r="U19" s="286">
        <f>IF(COUNTIF(_MSSB!$E$2:$E$6,'@MSSB'!N19) = 1,"IP65",K19)</f>
        <v>0</v>
      </c>
      <c r="V19" s="286">
        <f t="shared" si="5"/>
        <v>0</v>
      </c>
      <c r="W19" s="286">
        <f>IF(COUNTIF(_MSSB!$E$2:$E$6,'@MSSB'!N19) = 1,"MS3100",M19)</f>
        <v>0</v>
      </c>
      <c r="X19" s="286">
        <f t="shared" si="6"/>
        <v>0</v>
      </c>
      <c r="Y19" s="286">
        <f>IF(COUNTIF(_MSSB!$E$2:$E$6,'@MSSB'!N19) = 1,"N/A",O19)</f>
        <v>0</v>
      </c>
    </row>
    <row r="20" spans="1:25" x14ac:dyDescent="0.4">
      <c r="A20" s="326" t="str">
        <f t="shared" si="0"/>
        <v>INVALID</v>
      </c>
      <c r="B20" s="114" t="str">
        <f t="shared" si="1"/>
        <v>MSSB 19</v>
      </c>
      <c r="C20" s="114">
        <f t="shared" si="2"/>
        <v>0</v>
      </c>
      <c r="D20" s="114">
        <f t="shared" si="3"/>
        <v>0</v>
      </c>
      <c r="I20" s="114">
        <f>IF(COUNTIF(_MSSB!$E$2:$E$6,'@MSSB'!N20) = 1,INDEX(_MSSB!J:J,MATCH(1,INDEX(('@MSSB'!L20=_MSSB!H:H)*('@MSSB'!N20=_MSSB!I:I),0,1),0)),INDEX(_MSSB!M:M,MATCH(1,INDEX((K20=_MSSB!L:L)*(L20=_MSSB!H:H)*(M20=_MSSB!I:I)*(N20=_MSSB!J:J)*(O20=_MSSB!K:K),0,1),0)))</f>
        <v>0</v>
      </c>
      <c r="P20" s="114" t="str">
        <f>IFERROR((VLOOKUP(I20,_MSSB!J:K,2,FALSE)),"")</f>
        <v/>
      </c>
      <c r="R20" s="286">
        <f t="shared" si="4"/>
        <v>0</v>
      </c>
      <c r="T20" s="286">
        <f>IF(COUNTIF(_MSSB!$E$2:$E$6,'@MSSB'!N20) = 1,1,J20)</f>
        <v>0</v>
      </c>
      <c r="U20" s="286">
        <f>IF(COUNTIF(_MSSB!$E$2:$E$6,'@MSSB'!N20) = 1,"IP65",K20)</f>
        <v>0</v>
      </c>
      <c r="V20" s="286">
        <f t="shared" si="5"/>
        <v>0</v>
      </c>
      <c r="W20" s="286">
        <f>IF(COUNTIF(_MSSB!$E$2:$E$6,'@MSSB'!N20) = 1,"MS3100",M20)</f>
        <v>0</v>
      </c>
      <c r="X20" s="286">
        <f t="shared" si="6"/>
        <v>0</v>
      </c>
      <c r="Y20" s="286">
        <f>IF(COUNTIF(_MSSB!$E$2:$E$6,'@MSSB'!N20) = 1,"N/A",O20)</f>
        <v>0</v>
      </c>
    </row>
    <row r="21" spans="1:25" x14ac:dyDescent="0.4">
      <c r="A21" s="326" t="str">
        <f t="shared" si="0"/>
        <v>INVALID</v>
      </c>
      <c r="B21" s="114" t="str">
        <f t="shared" si="1"/>
        <v>MSSB 20</v>
      </c>
      <c r="C21" s="114">
        <f t="shared" si="2"/>
        <v>0</v>
      </c>
      <c r="D21" s="114">
        <f t="shared" si="3"/>
        <v>0</v>
      </c>
      <c r="I21" s="114">
        <f>IF(COUNTIF(_MSSB!$E$2:$E$6,'@MSSB'!N21) = 1,INDEX(_MSSB!J:J,MATCH(1,INDEX(('@MSSB'!L21=_MSSB!H:H)*('@MSSB'!N21=_MSSB!I:I),0,1),0)),INDEX(_MSSB!M:M,MATCH(1,INDEX((K21=_MSSB!L:L)*(L21=_MSSB!H:H)*(M21=_MSSB!I:I)*(N21=_MSSB!J:J)*(O21=_MSSB!K:K),0,1),0)))</f>
        <v>0</v>
      </c>
      <c r="P21" s="114" t="str">
        <f>IFERROR((VLOOKUP(I21,_MSSB!J:K,2,FALSE)),"")</f>
        <v/>
      </c>
      <c r="R21" s="286">
        <f t="shared" si="4"/>
        <v>0</v>
      </c>
      <c r="T21" s="286">
        <f>IF(COUNTIF(_MSSB!$E$2:$E$6,'@MSSB'!N21) = 1,1,J21)</f>
        <v>0</v>
      </c>
      <c r="U21" s="286">
        <f>IF(COUNTIF(_MSSB!$E$2:$E$6,'@MSSB'!N21) = 1,"IP65",K21)</f>
        <v>0</v>
      </c>
      <c r="V21" s="286">
        <f t="shared" si="5"/>
        <v>0</v>
      </c>
      <c r="W21" s="286">
        <f>IF(COUNTIF(_MSSB!$E$2:$E$6,'@MSSB'!N21) = 1,"MS3100",M21)</f>
        <v>0</v>
      </c>
      <c r="X21" s="286">
        <f t="shared" si="6"/>
        <v>0</v>
      </c>
      <c r="Y21" s="286">
        <f>IF(COUNTIF(_MSSB!$E$2:$E$6,'@MSSB'!N21) = 1,"N/A",O21)</f>
        <v>0</v>
      </c>
    </row>
    <row r="22" spans="1:25" x14ac:dyDescent="0.4">
      <c r="A22" s="326" t="str">
        <f t="shared" si="0"/>
        <v>INVALID</v>
      </c>
      <c r="B22" s="114" t="str">
        <f t="shared" si="1"/>
        <v>MSSB 21</v>
      </c>
      <c r="C22" s="114">
        <f t="shared" si="2"/>
        <v>0</v>
      </c>
      <c r="D22" s="114">
        <f t="shared" si="3"/>
        <v>0</v>
      </c>
      <c r="I22" s="114">
        <f>IF(COUNTIF(_MSSB!$E$2:$E$6,'@MSSB'!N22) = 1,INDEX(_MSSB!J:J,MATCH(1,INDEX(('@MSSB'!L22=_MSSB!H:H)*('@MSSB'!N22=_MSSB!I:I),0,1),0)),INDEX(_MSSB!M:M,MATCH(1,INDEX((K22=_MSSB!L:L)*(L22=_MSSB!H:H)*(M22=_MSSB!I:I)*(N22=_MSSB!J:J)*(O22=_MSSB!K:K),0,1),0)))</f>
        <v>0</v>
      </c>
      <c r="P22" s="114" t="str">
        <f>IFERROR((VLOOKUP(I22,_MSSB!J:K,2,FALSE)),"")</f>
        <v/>
      </c>
      <c r="R22" s="286">
        <f t="shared" si="4"/>
        <v>0</v>
      </c>
      <c r="T22" s="286">
        <f>IF(COUNTIF(_MSSB!$E$2:$E$6,'@MSSB'!N22) = 1,1,J22)</f>
        <v>0</v>
      </c>
      <c r="U22" s="286">
        <f>IF(COUNTIF(_MSSB!$E$2:$E$6,'@MSSB'!N22) = 1,"IP65",K22)</f>
        <v>0</v>
      </c>
      <c r="V22" s="286">
        <f t="shared" si="5"/>
        <v>0</v>
      </c>
      <c r="W22" s="286">
        <f>IF(COUNTIF(_MSSB!$E$2:$E$6,'@MSSB'!N22) = 1,"MS3100",M22)</f>
        <v>0</v>
      </c>
      <c r="X22" s="286">
        <f t="shared" si="6"/>
        <v>0</v>
      </c>
      <c r="Y22" s="286">
        <f>IF(COUNTIF(_MSSB!$E$2:$E$6,'@MSSB'!N22) = 1,"N/A",O22)</f>
        <v>0</v>
      </c>
    </row>
    <row r="23" spans="1:25" x14ac:dyDescent="0.4">
      <c r="Y23" s="286"/>
    </row>
    <row r="24" spans="1:25" x14ac:dyDescent="0.4">
      <c r="Y24" s="286"/>
    </row>
  </sheetData>
  <conditionalFormatting sqref="A2:A22">
    <cfRule type="cellIs" dxfId="3" priority="2" operator="equal">
      <formula>"INVALID"</formula>
    </cfRule>
    <cfRule type="cellIs" dxfId="2" priority="3" operator="equal">
      <formula>"VALID"</formula>
    </cfRule>
  </conditionalFormatting>
  <conditionalFormatting sqref="J2:O22">
    <cfRule type="cellIs" dxfId="1" priority="1" operator="equal">
      <formula>$ZU$2</formula>
    </cfRule>
  </conditionalFormatting>
  <dataValidations count="1">
    <dataValidation type="decimal" operator="greaterThanOrEqual" allowBlank="1" showInputMessage="1" showErrorMessage="1" promptTitle="[OVERRIDE] Hours" prompt="Override the default hours for the unit_x000a_" sqref="F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Q13" sqref="Q13:Q92"/>
    </sheetView>
  </sheetViews>
  <sheetFormatPr defaultRowHeight="14.6" x14ac:dyDescent="0.4"/>
  <cols>
    <col min="11" max="11" width="9.23046875" style="315"/>
    <col min="13" max="13" width="30.3046875" customWidth="1"/>
    <col min="16" max="17" width="20.61328125" customWidth="1"/>
  </cols>
  <sheetData>
    <row r="1" spans="1:17" ht="43.75" x14ac:dyDescent="0.4">
      <c r="A1" s="33" t="s">
        <v>871</v>
      </c>
      <c r="B1" s="33" t="s">
        <v>872</v>
      </c>
      <c r="C1" s="33" t="s">
        <v>873</v>
      </c>
      <c r="D1" s="33" t="s">
        <v>874</v>
      </c>
      <c r="E1" s="33" t="s">
        <v>875</v>
      </c>
      <c r="F1" s="328" t="s">
        <v>903</v>
      </c>
      <c r="G1" s="33" t="s">
        <v>898</v>
      </c>
      <c r="H1" s="114" t="str">
        <f>C1</f>
        <v>Colour</v>
      </c>
      <c r="I1" t="s">
        <v>897</v>
      </c>
      <c r="J1" s="33" t="s">
        <v>910</v>
      </c>
      <c r="K1" s="315" t="s">
        <v>900</v>
      </c>
      <c r="L1" s="33" t="s">
        <v>842</v>
      </c>
      <c r="P1" t="str">
        <f>J1</f>
        <v>IGOC</v>
      </c>
      <c r="Q1" t="str">
        <f>L1</f>
        <v>Dore</v>
      </c>
    </row>
    <row r="2" spans="1:17" x14ac:dyDescent="0.4">
      <c r="A2">
        <v>1</v>
      </c>
      <c r="B2" t="s">
        <v>894</v>
      </c>
      <c r="C2" t="s">
        <v>876</v>
      </c>
      <c r="D2">
        <v>250</v>
      </c>
      <c r="E2" t="s">
        <v>884</v>
      </c>
      <c r="F2" t="s">
        <v>904</v>
      </c>
      <c r="H2" s="114" t="s">
        <v>876</v>
      </c>
      <c r="I2" s="114" t="s">
        <v>884</v>
      </c>
      <c r="J2" s="331" t="str">
        <f>_xlfn.CONCAT("EN",IF(I2=$E$2,46,IF(I2=$E$3,66,IF(I2=$E$4,68,IF(I2=$E$5,88,810)))),IF(H2="Orange","-O","-G"))</f>
        <v>EN46-O</v>
      </c>
      <c r="K2" s="315" t="s">
        <v>902</v>
      </c>
      <c r="L2" t="s">
        <v>891</v>
      </c>
      <c r="P2" s="114" t="str">
        <f t="shared" ref="P2:P11" si="0">J2</f>
        <v>EN46-O</v>
      </c>
      <c r="Q2" s="114" t="str">
        <f t="shared" ref="Q2:Q11" si="1">L2</f>
        <v>MBO4620</v>
      </c>
    </row>
    <row r="3" spans="1:17" x14ac:dyDescent="0.4">
      <c r="A3">
        <v>2</v>
      </c>
      <c r="B3" t="s">
        <v>907</v>
      </c>
      <c r="C3" t="s">
        <v>877</v>
      </c>
      <c r="D3">
        <v>400</v>
      </c>
      <c r="E3" t="s">
        <v>881</v>
      </c>
      <c r="F3" t="s">
        <v>905</v>
      </c>
      <c r="H3" s="114" t="s">
        <v>876</v>
      </c>
      <c r="I3" s="114" t="s">
        <v>881</v>
      </c>
      <c r="J3" s="331" t="str">
        <f t="shared" ref="J3:J11" si="2">_xlfn.CONCAT("EN",IF(I3=$E$2,46,IF(I3=$E$3,66,IF(I3=$E$4,68,IF(I3=$E$5,88,810)))),IF(H3="Orange","-O","-G"))</f>
        <v>EN66-O</v>
      </c>
      <c r="K3" s="315" t="s">
        <v>902</v>
      </c>
      <c r="L3" t="s">
        <v>756</v>
      </c>
      <c r="P3" s="114" t="str">
        <f t="shared" si="0"/>
        <v>EN66-O</v>
      </c>
      <c r="Q3" s="114" t="str">
        <f t="shared" si="1"/>
        <v>MBO6620</v>
      </c>
    </row>
    <row r="4" spans="1:17" x14ac:dyDescent="0.4">
      <c r="A4">
        <v>3</v>
      </c>
      <c r="B4" t="s">
        <v>908</v>
      </c>
      <c r="E4" t="s">
        <v>882</v>
      </c>
      <c r="H4" s="114" t="s">
        <v>876</v>
      </c>
      <c r="I4" s="114" t="s">
        <v>882</v>
      </c>
      <c r="J4" s="331" t="str">
        <f t="shared" si="2"/>
        <v>EN68-O</v>
      </c>
      <c r="K4" s="315" t="s">
        <v>902</v>
      </c>
      <c r="L4" t="s">
        <v>892</v>
      </c>
      <c r="P4" s="114" t="str">
        <f t="shared" si="0"/>
        <v>EN68-O</v>
      </c>
      <c r="Q4" s="114" t="str">
        <f t="shared" si="1"/>
        <v>MBO6825</v>
      </c>
    </row>
    <row r="5" spans="1:17" x14ac:dyDescent="0.4">
      <c r="A5" t="s">
        <v>895</v>
      </c>
      <c r="E5" t="s">
        <v>883</v>
      </c>
      <c r="H5" s="114" t="s">
        <v>876</v>
      </c>
      <c r="I5" s="114" t="s">
        <v>883</v>
      </c>
      <c r="J5" s="331" t="str">
        <f t="shared" si="2"/>
        <v>EN88-O</v>
      </c>
      <c r="K5" s="315" t="s">
        <v>901</v>
      </c>
      <c r="L5" t="s">
        <v>893</v>
      </c>
      <c r="P5" s="114" t="str">
        <f t="shared" si="0"/>
        <v>EN88-O</v>
      </c>
      <c r="Q5" s="114" t="str">
        <f t="shared" si="1"/>
        <v>N/A</v>
      </c>
    </row>
    <row r="6" spans="1:17" x14ac:dyDescent="0.4">
      <c r="E6" t="s">
        <v>886</v>
      </c>
      <c r="H6" s="114" t="s">
        <v>876</v>
      </c>
      <c r="I6" s="114" t="s">
        <v>886</v>
      </c>
      <c r="J6" s="331" t="str">
        <f t="shared" si="2"/>
        <v>EN810-O</v>
      </c>
      <c r="K6" s="315" t="s">
        <v>902</v>
      </c>
      <c r="L6" t="s">
        <v>885</v>
      </c>
      <c r="P6" s="114" t="str">
        <f t="shared" si="0"/>
        <v>EN810-O</v>
      </c>
      <c r="Q6" s="114" t="str">
        <f t="shared" si="1"/>
        <v>MB81030</v>
      </c>
    </row>
    <row r="7" spans="1:17" x14ac:dyDescent="0.4">
      <c r="E7">
        <v>24</v>
      </c>
      <c r="H7" s="114" t="s">
        <v>877</v>
      </c>
      <c r="I7" s="114" t="s">
        <v>884</v>
      </c>
      <c r="J7" s="331" t="str">
        <f t="shared" si="2"/>
        <v>EN46-G</v>
      </c>
      <c r="K7" s="315" t="s">
        <v>902</v>
      </c>
      <c r="L7" t="s">
        <v>890</v>
      </c>
      <c r="P7" s="114" t="str">
        <f t="shared" si="0"/>
        <v>EN46-G</v>
      </c>
      <c r="Q7" s="114" t="str">
        <f t="shared" si="1"/>
        <v>MB4620</v>
      </c>
    </row>
    <row r="8" spans="1:17" x14ac:dyDescent="0.4">
      <c r="E8">
        <v>36</v>
      </c>
      <c r="H8" s="114" t="s">
        <v>877</v>
      </c>
      <c r="I8" s="114" t="s">
        <v>881</v>
      </c>
      <c r="J8" s="331" t="str">
        <f t="shared" si="2"/>
        <v>EN66-G</v>
      </c>
      <c r="K8" s="315" t="s">
        <v>902</v>
      </c>
      <c r="L8" t="s">
        <v>889</v>
      </c>
      <c r="P8" s="114" t="str">
        <f t="shared" si="0"/>
        <v>EN66-G</v>
      </c>
      <c r="Q8" s="114" t="str">
        <f t="shared" si="1"/>
        <v>MB6630</v>
      </c>
    </row>
    <row r="9" spans="1:17" x14ac:dyDescent="0.4">
      <c r="E9">
        <v>48</v>
      </c>
      <c r="H9" s="114" t="s">
        <v>877</v>
      </c>
      <c r="I9" s="114" t="s">
        <v>882</v>
      </c>
      <c r="J9" s="331" t="str">
        <f t="shared" si="2"/>
        <v>EN68-G</v>
      </c>
      <c r="K9" s="315" t="s">
        <v>902</v>
      </c>
      <c r="L9" t="s">
        <v>888</v>
      </c>
      <c r="P9" s="114" t="str">
        <f t="shared" si="0"/>
        <v>EN68-G</v>
      </c>
      <c r="Q9" s="114" t="str">
        <f t="shared" si="1"/>
        <v>MB6830</v>
      </c>
    </row>
    <row r="10" spans="1:17" x14ac:dyDescent="0.4">
      <c r="E10">
        <v>60</v>
      </c>
      <c r="H10" s="114" t="s">
        <v>877</v>
      </c>
      <c r="I10" s="114" t="s">
        <v>883</v>
      </c>
      <c r="J10" s="331" t="str">
        <f t="shared" si="2"/>
        <v>EN88-G</v>
      </c>
      <c r="K10" s="315" t="s">
        <v>902</v>
      </c>
      <c r="L10" t="s">
        <v>887</v>
      </c>
      <c r="P10" s="114" t="str">
        <f t="shared" si="0"/>
        <v>EN88-G</v>
      </c>
      <c r="Q10" s="114" t="str">
        <f t="shared" si="1"/>
        <v>MB8830</v>
      </c>
    </row>
    <row r="11" spans="1:17" x14ac:dyDescent="0.4">
      <c r="E11">
        <v>72</v>
      </c>
      <c r="H11" s="114" t="s">
        <v>877</v>
      </c>
      <c r="I11" s="114" t="s">
        <v>886</v>
      </c>
      <c r="J11" s="331" t="str">
        <f t="shared" si="2"/>
        <v>EN810-G</v>
      </c>
      <c r="K11" s="315" t="s">
        <v>902</v>
      </c>
      <c r="L11" t="s">
        <v>885</v>
      </c>
      <c r="P11" s="114" t="str">
        <f t="shared" si="0"/>
        <v>EN810-G</v>
      </c>
      <c r="Q11" s="114" t="str">
        <f t="shared" si="1"/>
        <v>MB81030</v>
      </c>
    </row>
    <row r="12" spans="1:17" x14ac:dyDescent="0.4">
      <c r="M12" s="33"/>
      <c r="N12" s="33"/>
    </row>
    <row r="13" spans="1:17" x14ac:dyDescent="0.4">
      <c r="A13" s="33" t="s">
        <v>913</v>
      </c>
      <c r="G13" t="s">
        <v>906</v>
      </c>
      <c r="H13" t="s">
        <v>876</v>
      </c>
      <c r="I13">
        <f>D2</f>
        <v>250</v>
      </c>
      <c r="J13">
        <v>24</v>
      </c>
      <c r="K13" s="315" t="str">
        <f>F2</f>
        <v>Non-Auto</v>
      </c>
      <c r="L13" s="114" t="s">
        <v>907</v>
      </c>
      <c r="M13" s="114" t="str">
        <f>_xlfn.CONCAT("DB",J13,"-",IF(I13=250,"2-","4-"),IF(L13="IP42",42,56),IF(H13="Orange","-O","-G"),IF(K13="Non-Auto","","-M"))</f>
        <v>DB24-2-42-O</v>
      </c>
      <c r="N13" s="114" t="str">
        <f>_xlfn.CONCAT("EUR-MDB",J13,IF(H13="Orange","O","G"),IF(I13=250,IF(K13="Non-Auto",IF(H13="Orange","R",""),"2MC"),IF(K13="Non-Auto","4NA","4MC")),IF(L13="IP42","",IF(AND(K13="Non-Auto",I13=250),"/WP","WP")))</f>
        <v>EUR-MDB24OR</v>
      </c>
      <c r="P13" s="114" t="str">
        <f t="shared" ref="P13:P76" si="3">M13</f>
        <v>DB24-2-42-O</v>
      </c>
      <c r="Q13" s="114" t="str">
        <f t="shared" ref="Q13:Q76" si="4">N13</f>
        <v>EUR-MDB24OR</v>
      </c>
    </row>
    <row r="14" spans="1:17" x14ac:dyDescent="0.4">
      <c r="A14" t="s">
        <v>895</v>
      </c>
      <c r="B14" t="s">
        <v>912</v>
      </c>
      <c r="H14" s="114" t="s">
        <v>876</v>
      </c>
      <c r="I14">
        <f>D2</f>
        <v>250</v>
      </c>
      <c r="J14">
        <v>24</v>
      </c>
      <c r="K14" s="315" t="str">
        <f>F3</f>
        <v>MCCB</v>
      </c>
      <c r="L14" s="114" t="s">
        <v>907</v>
      </c>
      <c r="M14" s="114" t="str">
        <f t="shared" ref="M14:M77" si="5">_xlfn.CONCAT("DB",J14,"-",IF(I14=250,"2-","4-"),IF(L14="IP42",42,56),IF(H14="Orange","-O","-G"),IF(K14="Non-Auto","","-M"))</f>
        <v>DB24-2-42-O-M</v>
      </c>
      <c r="N14" s="114" t="str">
        <f t="shared" ref="N14:N77" si="6">_xlfn.CONCAT("EUR-MDB",J14,IF(H14="Orange","O","G"),IF(I14=250,IF(K14="Non-Auto",IF(H14="Orange","R",""),"2MC"),IF(K14="Non-Auto","4NA","4MC")),IF(L14="IP42","",IF(AND(K14="Non-Auto",I14=250),"/WP","WP")))</f>
        <v>EUR-MDB24O2MC</v>
      </c>
      <c r="P14" s="114" t="str">
        <f t="shared" si="3"/>
        <v>DB24-2-42-O-M</v>
      </c>
      <c r="Q14" s="114" t="str">
        <f t="shared" si="4"/>
        <v>EUR-MDB24O2MC</v>
      </c>
    </row>
    <row r="15" spans="1:17" x14ac:dyDescent="0.4">
      <c r="A15" t="s">
        <v>911</v>
      </c>
      <c r="B15" t="s">
        <v>914</v>
      </c>
      <c r="H15" t="s">
        <v>876</v>
      </c>
      <c r="I15">
        <f>D2</f>
        <v>250</v>
      </c>
      <c r="J15">
        <v>36</v>
      </c>
      <c r="K15" s="315" t="s">
        <v>904</v>
      </c>
      <c r="L15" s="114" t="s">
        <v>907</v>
      </c>
      <c r="M15" s="114" t="str">
        <f t="shared" si="5"/>
        <v>DB36-2-42-O</v>
      </c>
      <c r="N15" s="114" t="str">
        <f t="shared" si="6"/>
        <v>EUR-MDB36OR</v>
      </c>
      <c r="P15" s="114" t="str">
        <f t="shared" si="3"/>
        <v>DB36-2-42-O</v>
      </c>
      <c r="Q15" s="114" t="str">
        <f t="shared" si="4"/>
        <v>EUR-MDB36OR</v>
      </c>
    </row>
    <row r="16" spans="1:17" x14ac:dyDescent="0.4">
      <c r="H16" t="s">
        <v>876</v>
      </c>
      <c r="I16">
        <f>D2</f>
        <v>250</v>
      </c>
      <c r="J16">
        <v>36</v>
      </c>
      <c r="K16" s="315" t="s">
        <v>905</v>
      </c>
      <c r="L16" s="114" t="s">
        <v>907</v>
      </c>
      <c r="M16" s="114" t="str">
        <f t="shared" si="5"/>
        <v>DB36-2-42-O-M</v>
      </c>
      <c r="N16" s="114" t="str">
        <f t="shared" si="6"/>
        <v>EUR-MDB36O2MC</v>
      </c>
      <c r="P16" s="114" t="str">
        <f t="shared" si="3"/>
        <v>DB36-2-42-O-M</v>
      </c>
      <c r="Q16" s="114" t="str">
        <f t="shared" si="4"/>
        <v>EUR-MDB36O2MC</v>
      </c>
    </row>
    <row r="17" spans="8:17" x14ac:dyDescent="0.4">
      <c r="H17" t="s">
        <v>876</v>
      </c>
      <c r="I17">
        <f>D2</f>
        <v>250</v>
      </c>
      <c r="J17">
        <f>E9</f>
        <v>48</v>
      </c>
      <c r="K17" s="315" t="str">
        <f>K15</f>
        <v>Non-Auto</v>
      </c>
      <c r="L17" s="114" t="s">
        <v>907</v>
      </c>
      <c r="M17" s="114" t="str">
        <f t="shared" si="5"/>
        <v>DB48-2-42-O</v>
      </c>
      <c r="N17" s="114" t="str">
        <f t="shared" si="6"/>
        <v>EUR-MDB48OR</v>
      </c>
      <c r="P17" s="114" t="str">
        <f t="shared" si="3"/>
        <v>DB48-2-42-O</v>
      </c>
      <c r="Q17" s="114" t="str">
        <f t="shared" si="4"/>
        <v>EUR-MDB48OR</v>
      </c>
    </row>
    <row r="18" spans="8:17" x14ac:dyDescent="0.4">
      <c r="H18" t="s">
        <v>876</v>
      </c>
      <c r="I18">
        <f>D2</f>
        <v>250</v>
      </c>
      <c r="J18">
        <f>E9</f>
        <v>48</v>
      </c>
      <c r="K18" s="315" t="str">
        <f>K16</f>
        <v>MCCB</v>
      </c>
      <c r="L18" s="114" t="s">
        <v>907</v>
      </c>
      <c r="M18" s="114" t="str">
        <f t="shared" si="5"/>
        <v>DB48-2-42-O-M</v>
      </c>
      <c r="N18" s="114" t="str">
        <f t="shared" si="6"/>
        <v>EUR-MDB48O2MC</v>
      </c>
      <c r="P18" s="114" t="str">
        <f t="shared" si="3"/>
        <v>DB48-2-42-O-M</v>
      </c>
      <c r="Q18" s="114" t="str">
        <f t="shared" si="4"/>
        <v>EUR-MDB48O2MC</v>
      </c>
    </row>
    <row r="19" spans="8:17" x14ac:dyDescent="0.4">
      <c r="H19" t="str">
        <f>H18</f>
        <v>Orange</v>
      </c>
      <c r="I19">
        <f>I18</f>
        <v>250</v>
      </c>
      <c r="J19" s="114">
        <v>60</v>
      </c>
      <c r="K19" s="315" t="str">
        <f>K17</f>
        <v>Non-Auto</v>
      </c>
      <c r="L19" s="114" t="str">
        <f>L18</f>
        <v>IP42</v>
      </c>
      <c r="M19" s="114" t="str">
        <f t="shared" si="5"/>
        <v>DB60-2-42-O</v>
      </c>
      <c r="N19" s="114" t="str">
        <f t="shared" si="6"/>
        <v>EUR-MDB60OR</v>
      </c>
      <c r="P19" s="114" t="str">
        <f t="shared" si="3"/>
        <v>DB60-2-42-O</v>
      </c>
      <c r="Q19" s="114" t="str">
        <f t="shared" si="4"/>
        <v>EUR-MDB60OR</v>
      </c>
    </row>
    <row r="20" spans="8:17" x14ac:dyDescent="0.4">
      <c r="H20" s="114" t="str">
        <f t="shared" ref="H20:H22" si="7">H19</f>
        <v>Orange</v>
      </c>
      <c r="I20" s="114">
        <f t="shared" ref="I20:I22" si="8">I19</f>
        <v>250</v>
      </c>
      <c r="J20" s="114">
        <v>60</v>
      </c>
      <c r="K20" s="315" t="str">
        <f t="shared" ref="K20:K22" si="9">K18</f>
        <v>MCCB</v>
      </c>
      <c r="L20" s="114" t="str">
        <f t="shared" ref="L20:L22" si="10">L19</f>
        <v>IP42</v>
      </c>
      <c r="M20" s="114" t="str">
        <f t="shared" si="5"/>
        <v>DB60-2-42-O-M</v>
      </c>
      <c r="N20" s="114" t="str">
        <f t="shared" si="6"/>
        <v>EUR-MDB60O2MC</v>
      </c>
      <c r="P20" s="114" t="str">
        <f t="shared" si="3"/>
        <v>DB60-2-42-O-M</v>
      </c>
      <c r="Q20" s="114" t="str">
        <f t="shared" si="4"/>
        <v>EUR-MDB60O2MC</v>
      </c>
    </row>
    <row r="21" spans="8:17" x14ac:dyDescent="0.4">
      <c r="H21" s="114" t="str">
        <f t="shared" si="7"/>
        <v>Orange</v>
      </c>
      <c r="I21" s="114">
        <f t="shared" si="8"/>
        <v>250</v>
      </c>
      <c r="J21" s="114">
        <v>72</v>
      </c>
      <c r="K21" s="315" t="str">
        <f t="shared" si="9"/>
        <v>Non-Auto</v>
      </c>
      <c r="L21" s="114" t="str">
        <f t="shared" si="10"/>
        <v>IP42</v>
      </c>
      <c r="M21" s="114" t="str">
        <f t="shared" si="5"/>
        <v>DB72-2-42-O</v>
      </c>
      <c r="N21" s="114" t="str">
        <f t="shared" si="6"/>
        <v>EUR-MDB72OR</v>
      </c>
      <c r="P21" s="114" t="str">
        <f t="shared" si="3"/>
        <v>DB72-2-42-O</v>
      </c>
      <c r="Q21" s="114" t="str">
        <f t="shared" si="4"/>
        <v>EUR-MDB72OR</v>
      </c>
    </row>
    <row r="22" spans="8:17" x14ac:dyDescent="0.4">
      <c r="H22" s="114" t="str">
        <f t="shared" si="7"/>
        <v>Orange</v>
      </c>
      <c r="I22" s="114">
        <f t="shared" si="8"/>
        <v>250</v>
      </c>
      <c r="J22" s="114">
        <v>72</v>
      </c>
      <c r="K22" s="315" t="str">
        <f t="shared" si="9"/>
        <v>MCCB</v>
      </c>
      <c r="L22" s="114" t="str">
        <f t="shared" si="10"/>
        <v>IP42</v>
      </c>
      <c r="M22" s="114" t="str">
        <f t="shared" si="5"/>
        <v>DB72-2-42-O-M</v>
      </c>
      <c r="N22" s="114" t="str">
        <f t="shared" si="6"/>
        <v>EUR-MDB72O2MC</v>
      </c>
      <c r="P22" s="114" t="str">
        <f t="shared" si="3"/>
        <v>DB72-2-42-O-M</v>
      </c>
      <c r="Q22" s="114" t="str">
        <f t="shared" si="4"/>
        <v>EUR-MDB72O2MC</v>
      </c>
    </row>
    <row r="23" spans="8:17" x14ac:dyDescent="0.4">
      <c r="H23" t="s">
        <v>876</v>
      </c>
      <c r="I23" s="114">
        <v>250</v>
      </c>
      <c r="J23" s="114">
        <v>24</v>
      </c>
      <c r="K23" s="315" t="s">
        <v>904</v>
      </c>
      <c r="L23" s="114" t="s">
        <v>908</v>
      </c>
      <c r="M23" s="114" t="str">
        <f t="shared" si="5"/>
        <v>DB24-2-56-O</v>
      </c>
      <c r="N23" s="114" t="str">
        <f t="shared" si="6"/>
        <v>EUR-MDB24OR/WP</v>
      </c>
      <c r="P23" s="114" t="str">
        <f t="shared" si="3"/>
        <v>DB24-2-56-O</v>
      </c>
      <c r="Q23" s="114" t="str">
        <f t="shared" si="4"/>
        <v>EUR-MDB24OR/WP</v>
      </c>
    </row>
    <row r="24" spans="8:17" x14ac:dyDescent="0.4">
      <c r="H24" t="s">
        <v>876</v>
      </c>
      <c r="I24" s="114">
        <v>250</v>
      </c>
      <c r="J24" s="114">
        <v>24</v>
      </c>
      <c r="K24" s="315" t="s">
        <v>905</v>
      </c>
      <c r="L24" s="114" t="s">
        <v>908</v>
      </c>
      <c r="M24" s="114" t="str">
        <f t="shared" si="5"/>
        <v>DB24-2-56-O-M</v>
      </c>
      <c r="N24" s="114" t="str">
        <f t="shared" si="6"/>
        <v>EUR-MDB24O2MCWP</v>
      </c>
      <c r="P24" s="114" t="str">
        <f t="shared" si="3"/>
        <v>DB24-2-56-O-M</v>
      </c>
      <c r="Q24" s="114" t="str">
        <f t="shared" si="4"/>
        <v>EUR-MDB24O2MCWP</v>
      </c>
    </row>
    <row r="25" spans="8:17" x14ac:dyDescent="0.4">
      <c r="H25" t="s">
        <v>876</v>
      </c>
      <c r="I25" s="114">
        <v>250</v>
      </c>
      <c r="J25" s="114">
        <v>36</v>
      </c>
      <c r="K25" s="315" t="s">
        <v>904</v>
      </c>
      <c r="L25" s="114" t="s">
        <v>908</v>
      </c>
      <c r="M25" s="114" t="str">
        <f t="shared" si="5"/>
        <v>DB36-2-56-O</v>
      </c>
      <c r="N25" s="114" t="str">
        <f t="shared" si="6"/>
        <v>EUR-MDB36OR/WP</v>
      </c>
      <c r="P25" s="114" t="str">
        <f t="shared" si="3"/>
        <v>DB36-2-56-O</v>
      </c>
      <c r="Q25" s="114" t="str">
        <f t="shared" si="4"/>
        <v>EUR-MDB36OR/WP</v>
      </c>
    </row>
    <row r="26" spans="8:17" x14ac:dyDescent="0.4">
      <c r="H26" t="s">
        <v>876</v>
      </c>
      <c r="I26" s="114">
        <v>250</v>
      </c>
      <c r="J26" s="114">
        <v>36</v>
      </c>
      <c r="K26" s="315" t="s">
        <v>905</v>
      </c>
      <c r="L26" s="114" t="s">
        <v>908</v>
      </c>
      <c r="M26" s="114" t="str">
        <f t="shared" si="5"/>
        <v>DB36-2-56-O-M</v>
      </c>
      <c r="N26" s="114" t="str">
        <f t="shared" si="6"/>
        <v>EUR-MDB36O2MCWP</v>
      </c>
      <c r="P26" s="114" t="str">
        <f t="shared" si="3"/>
        <v>DB36-2-56-O-M</v>
      </c>
      <c r="Q26" s="114" t="str">
        <f t="shared" si="4"/>
        <v>EUR-MDB36O2MCWP</v>
      </c>
    </row>
    <row r="27" spans="8:17" x14ac:dyDescent="0.4">
      <c r="H27" t="s">
        <v>876</v>
      </c>
      <c r="I27" s="114">
        <v>250</v>
      </c>
      <c r="J27" s="114">
        <v>48</v>
      </c>
      <c r="K27" s="315" t="s">
        <v>904</v>
      </c>
      <c r="L27" s="114" t="s">
        <v>908</v>
      </c>
      <c r="M27" s="114" t="str">
        <f t="shared" si="5"/>
        <v>DB48-2-56-O</v>
      </c>
      <c r="N27" s="114" t="str">
        <f t="shared" si="6"/>
        <v>EUR-MDB48OR/WP</v>
      </c>
      <c r="P27" s="114" t="str">
        <f t="shared" si="3"/>
        <v>DB48-2-56-O</v>
      </c>
      <c r="Q27" s="114" t="str">
        <f t="shared" si="4"/>
        <v>EUR-MDB48OR/WP</v>
      </c>
    </row>
    <row r="28" spans="8:17" x14ac:dyDescent="0.4">
      <c r="H28" t="s">
        <v>876</v>
      </c>
      <c r="I28" s="114">
        <v>250</v>
      </c>
      <c r="J28" s="114">
        <v>48</v>
      </c>
      <c r="K28" s="315" t="s">
        <v>905</v>
      </c>
      <c r="L28" s="114" t="s">
        <v>908</v>
      </c>
      <c r="M28" s="114" t="str">
        <f t="shared" si="5"/>
        <v>DB48-2-56-O-M</v>
      </c>
      <c r="N28" s="114" t="str">
        <f t="shared" si="6"/>
        <v>EUR-MDB48O2MCWP</v>
      </c>
      <c r="P28" s="114" t="str">
        <f t="shared" si="3"/>
        <v>DB48-2-56-O-M</v>
      </c>
      <c r="Q28" s="114" t="str">
        <f t="shared" si="4"/>
        <v>EUR-MDB48O2MCWP</v>
      </c>
    </row>
    <row r="29" spans="8:17" x14ac:dyDescent="0.4">
      <c r="H29" s="114" t="s">
        <v>876</v>
      </c>
      <c r="I29" s="114">
        <v>250</v>
      </c>
      <c r="J29" s="114">
        <v>60</v>
      </c>
      <c r="K29" s="315" t="s">
        <v>904</v>
      </c>
      <c r="L29" s="114" t="s">
        <v>908</v>
      </c>
      <c r="M29" s="114" t="str">
        <f t="shared" si="5"/>
        <v>DB60-2-56-O</v>
      </c>
      <c r="N29" s="114" t="str">
        <f t="shared" si="6"/>
        <v>EUR-MDB60OR/WP</v>
      </c>
      <c r="P29" s="114" t="str">
        <f t="shared" si="3"/>
        <v>DB60-2-56-O</v>
      </c>
      <c r="Q29" s="114" t="str">
        <f t="shared" si="4"/>
        <v>EUR-MDB60OR/WP</v>
      </c>
    </row>
    <row r="30" spans="8:17" x14ac:dyDescent="0.4">
      <c r="H30" s="114" t="s">
        <v>876</v>
      </c>
      <c r="I30" s="114">
        <v>250</v>
      </c>
      <c r="J30" s="114">
        <v>60</v>
      </c>
      <c r="K30" s="315" t="s">
        <v>905</v>
      </c>
      <c r="L30" s="114" t="s">
        <v>908</v>
      </c>
      <c r="M30" s="114" t="str">
        <f t="shared" si="5"/>
        <v>DB60-2-56-O-M</v>
      </c>
      <c r="N30" s="114" t="str">
        <f t="shared" si="6"/>
        <v>EUR-MDB60O2MCWP</v>
      </c>
      <c r="P30" s="114" t="str">
        <f t="shared" si="3"/>
        <v>DB60-2-56-O-M</v>
      </c>
      <c r="Q30" s="114" t="str">
        <f t="shared" si="4"/>
        <v>EUR-MDB60O2MCWP</v>
      </c>
    </row>
    <row r="31" spans="8:17" x14ac:dyDescent="0.4">
      <c r="H31" s="114" t="s">
        <v>876</v>
      </c>
      <c r="I31" s="114">
        <v>250</v>
      </c>
      <c r="J31" s="114">
        <v>72</v>
      </c>
      <c r="K31" s="315" t="s">
        <v>904</v>
      </c>
      <c r="L31" s="114" t="s">
        <v>908</v>
      </c>
      <c r="M31" s="114" t="str">
        <f t="shared" si="5"/>
        <v>DB72-2-56-O</v>
      </c>
      <c r="N31" s="114" t="str">
        <f t="shared" si="6"/>
        <v>EUR-MDB72OR/WP</v>
      </c>
      <c r="P31" s="114" t="str">
        <f t="shared" si="3"/>
        <v>DB72-2-56-O</v>
      </c>
      <c r="Q31" s="114" t="str">
        <f t="shared" si="4"/>
        <v>EUR-MDB72OR/WP</v>
      </c>
    </row>
    <row r="32" spans="8:17" x14ac:dyDescent="0.4">
      <c r="H32" s="114" t="s">
        <v>876</v>
      </c>
      <c r="I32">
        <v>250</v>
      </c>
      <c r="J32">
        <v>72</v>
      </c>
      <c r="K32" s="315" t="s">
        <v>905</v>
      </c>
      <c r="L32" s="114" t="s">
        <v>908</v>
      </c>
      <c r="M32" s="114" t="str">
        <f t="shared" si="5"/>
        <v>DB72-2-56-O-M</v>
      </c>
      <c r="N32" s="114" t="str">
        <f t="shared" si="6"/>
        <v>EUR-MDB72O2MCWP</v>
      </c>
      <c r="P32" s="114" t="str">
        <f t="shared" si="3"/>
        <v>DB72-2-56-O-M</v>
      </c>
      <c r="Q32" s="114" t="str">
        <f t="shared" si="4"/>
        <v>EUR-MDB72O2MCWP</v>
      </c>
    </row>
    <row r="33" spans="8:17" x14ac:dyDescent="0.4">
      <c r="H33" s="114" t="s">
        <v>876</v>
      </c>
      <c r="I33">
        <v>400</v>
      </c>
      <c r="J33">
        <v>24</v>
      </c>
      <c r="K33" s="315" t="s">
        <v>904</v>
      </c>
      <c r="L33" s="114" t="s">
        <v>907</v>
      </c>
      <c r="M33" s="114" t="str">
        <f t="shared" si="5"/>
        <v>DB24-4-42-O</v>
      </c>
      <c r="N33" s="114" t="str">
        <f t="shared" si="6"/>
        <v>EUR-MDB24O4NA</v>
      </c>
      <c r="P33" s="114" t="str">
        <f t="shared" si="3"/>
        <v>DB24-4-42-O</v>
      </c>
      <c r="Q33" s="114" t="str">
        <f t="shared" si="4"/>
        <v>EUR-MDB24O4NA</v>
      </c>
    </row>
    <row r="34" spans="8:17" x14ac:dyDescent="0.4">
      <c r="H34" s="114" t="s">
        <v>876</v>
      </c>
      <c r="I34" s="114">
        <v>400</v>
      </c>
      <c r="J34">
        <v>24</v>
      </c>
      <c r="K34" s="315" t="s">
        <v>905</v>
      </c>
      <c r="L34" s="114" t="s">
        <v>907</v>
      </c>
      <c r="M34" s="114" t="str">
        <f t="shared" si="5"/>
        <v>DB24-4-42-O-M</v>
      </c>
      <c r="N34" s="114" t="str">
        <f t="shared" si="6"/>
        <v>EUR-MDB24O4MC</v>
      </c>
      <c r="P34" s="114" t="str">
        <f t="shared" si="3"/>
        <v>DB24-4-42-O-M</v>
      </c>
      <c r="Q34" s="114" t="str">
        <f t="shared" si="4"/>
        <v>EUR-MDB24O4MC</v>
      </c>
    </row>
    <row r="35" spans="8:17" x14ac:dyDescent="0.4">
      <c r="H35" s="114" t="s">
        <v>876</v>
      </c>
      <c r="I35" s="114">
        <v>400</v>
      </c>
      <c r="J35">
        <v>36</v>
      </c>
      <c r="K35" s="315" t="s">
        <v>904</v>
      </c>
      <c r="L35" s="114" t="s">
        <v>907</v>
      </c>
      <c r="M35" s="114" t="str">
        <f t="shared" si="5"/>
        <v>DB36-4-42-O</v>
      </c>
      <c r="N35" s="114" t="str">
        <f t="shared" si="6"/>
        <v>EUR-MDB36O4NA</v>
      </c>
      <c r="P35" s="114" t="str">
        <f t="shared" si="3"/>
        <v>DB36-4-42-O</v>
      </c>
      <c r="Q35" s="114" t="str">
        <f t="shared" si="4"/>
        <v>EUR-MDB36O4NA</v>
      </c>
    </row>
    <row r="36" spans="8:17" x14ac:dyDescent="0.4">
      <c r="H36" s="114" t="s">
        <v>876</v>
      </c>
      <c r="I36" s="114">
        <v>400</v>
      </c>
      <c r="J36">
        <v>36</v>
      </c>
      <c r="K36" s="315" t="s">
        <v>905</v>
      </c>
      <c r="L36" s="114" t="s">
        <v>907</v>
      </c>
      <c r="M36" s="114" t="str">
        <f t="shared" si="5"/>
        <v>DB36-4-42-O-M</v>
      </c>
      <c r="N36" s="114" t="str">
        <f t="shared" si="6"/>
        <v>EUR-MDB36O4MC</v>
      </c>
      <c r="P36" s="114" t="str">
        <f t="shared" si="3"/>
        <v>DB36-4-42-O-M</v>
      </c>
      <c r="Q36" s="114" t="str">
        <f t="shared" si="4"/>
        <v>EUR-MDB36O4MC</v>
      </c>
    </row>
    <row r="37" spans="8:17" x14ac:dyDescent="0.4">
      <c r="H37" s="114" t="s">
        <v>876</v>
      </c>
      <c r="I37" s="114">
        <v>400</v>
      </c>
      <c r="J37">
        <v>48</v>
      </c>
      <c r="K37" s="315" t="s">
        <v>904</v>
      </c>
      <c r="L37" s="114" t="s">
        <v>907</v>
      </c>
      <c r="M37" s="114" t="str">
        <f t="shared" si="5"/>
        <v>DB48-4-42-O</v>
      </c>
      <c r="N37" s="114" t="str">
        <f t="shared" si="6"/>
        <v>EUR-MDB48O4NA</v>
      </c>
      <c r="P37" s="114" t="str">
        <f t="shared" si="3"/>
        <v>DB48-4-42-O</v>
      </c>
      <c r="Q37" s="114" t="str">
        <f t="shared" si="4"/>
        <v>EUR-MDB48O4NA</v>
      </c>
    </row>
    <row r="38" spans="8:17" x14ac:dyDescent="0.4">
      <c r="H38" s="114" t="s">
        <v>876</v>
      </c>
      <c r="I38" s="114">
        <v>400</v>
      </c>
      <c r="J38">
        <v>48</v>
      </c>
      <c r="K38" s="315" t="s">
        <v>905</v>
      </c>
      <c r="L38" s="114" t="s">
        <v>907</v>
      </c>
      <c r="M38" s="114" t="str">
        <f t="shared" si="5"/>
        <v>DB48-4-42-O-M</v>
      </c>
      <c r="N38" s="114" t="str">
        <f t="shared" si="6"/>
        <v>EUR-MDB48O4MC</v>
      </c>
      <c r="P38" s="114" t="str">
        <f t="shared" si="3"/>
        <v>DB48-4-42-O-M</v>
      </c>
      <c r="Q38" s="114" t="str">
        <f t="shared" si="4"/>
        <v>EUR-MDB48O4MC</v>
      </c>
    </row>
    <row r="39" spans="8:17" x14ac:dyDescent="0.4">
      <c r="H39" s="114" t="s">
        <v>876</v>
      </c>
      <c r="I39" s="114">
        <v>400</v>
      </c>
      <c r="J39">
        <v>60</v>
      </c>
      <c r="K39" s="315" t="s">
        <v>904</v>
      </c>
      <c r="L39" s="114" t="s">
        <v>907</v>
      </c>
      <c r="M39" s="114" t="str">
        <f t="shared" si="5"/>
        <v>DB60-4-42-O</v>
      </c>
      <c r="N39" s="114" t="str">
        <f t="shared" si="6"/>
        <v>EUR-MDB60O4NA</v>
      </c>
      <c r="P39" s="114" t="str">
        <f t="shared" si="3"/>
        <v>DB60-4-42-O</v>
      </c>
      <c r="Q39" s="114" t="str">
        <f t="shared" si="4"/>
        <v>EUR-MDB60O4NA</v>
      </c>
    </row>
    <row r="40" spans="8:17" x14ac:dyDescent="0.4">
      <c r="H40" s="114" t="s">
        <v>876</v>
      </c>
      <c r="I40" s="114">
        <v>400</v>
      </c>
      <c r="J40">
        <v>60</v>
      </c>
      <c r="K40" s="315" t="s">
        <v>905</v>
      </c>
      <c r="L40" s="114" t="s">
        <v>907</v>
      </c>
      <c r="M40" s="114" t="str">
        <f t="shared" si="5"/>
        <v>DB60-4-42-O-M</v>
      </c>
      <c r="N40" s="114" t="str">
        <f t="shared" si="6"/>
        <v>EUR-MDB60O4MC</v>
      </c>
      <c r="P40" s="114" t="str">
        <f t="shared" si="3"/>
        <v>DB60-4-42-O-M</v>
      </c>
      <c r="Q40" s="114" t="str">
        <f t="shared" si="4"/>
        <v>EUR-MDB60O4MC</v>
      </c>
    </row>
    <row r="41" spans="8:17" x14ac:dyDescent="0.4">
      <c r="H41" s="114" t="s">
        <v>876</v>
      </c>
      <c r="I41" s="114">
        <v>400</v>
      </c>
      <c r="J41">
        <v>72</v>
      </c>
      <c r="K41" s="315" t="s">
        <v>904</v>
      </c>
      <c r="L41" s="114" t="s">
        <v>907</v>
      </c>
      <c r="M41" s="114" t="str">
        <f t="shared" si="5"/>
        <v>DB72-4-42-O</v>
      </c>
      <c r="N41" s="114" t="str">
        <f t="shared" si="6"/>
        <v>EUR-MDB72O4NA</v>
      </c>
      <c r="P41" s="114" t="str">
        <f t="shared" si="3"/>
        <v>DB72-4-42-O</v>
      </c>
      <c r="Q41" s="114" t="str">
        <f t="shared" si="4"/>
        <v>EUR-MDB72O4NA</v>
      </c>
    </row>
    <row r="42" spans="8:17" x14ac:dyDescent="0.4">
      <c r="H42" s="114" t="s">
        <v>876</v>
      </c>
      <c r="I42" s="114">
        <v>400</v>
      </c>
      <c r="J42">
        <v>72</v>
      </c>
      <c r="K42" s="315" t="s">
        <v>905</v>
      </c>
      <c r="L42" s="114" t="s">
        <v>907</v>
      </c>
      <c r="M42" s="114" t="str">
        <f t="shared" si="5"/>
        <v>DB72-4-42-O-M</v>
      </c>
      <c r="N42" s="114" t="str">
        <f t="shared" si="6"/>
        <v>EUR-MDB72O4MC</v>
      </c>
      <c r="P42" s="114" t="str">
        <f t="shared" si="3"/>
        <v>DB72-4-42-O-M</v>
      </c>
      <c r="Q42" s="114" t="str">
        <f t="shared" si="4"/>
        <v>EUR-MDB72O4MC</v>
      </c>
    </row>
    <row r="43" spans="8:17" x14ac:dyDescent="0.4">
      <c r="H43" s="114" t="s">
        <v>876</v>
      </c>
      <c r="I43" s="114">
        <v>400</v>
      </c>
      <c r="J43">
        <v>24</v>
      </c>
      <c r="K43" s="315" t="s">
        <v>904</v>
      </c>
      <c r="L43" s="114" t="s">
        <v>908</v>
      </c>
      <c r="M43" s="114" t="str">
        <f t="shared" si="5"/>
        <v>DB24-4-56-O</v>
      </c>
      <c r="N43" s="114" t="str">
        <f t="shared" si="6"/>
        <v>EUR-MDB24O4NAWP</v>
      </c>
      <c r="P43" s="114" t="str">
        <f t="shared" si="3"/>
        <v>DB24-4-56-O</v>
      </c>
      <c r="Q43" s="114" t="str">
        <f t="shared" si="4"/>
        <v>EUR-MDB24O4NAWP</v>
      </c>
    </row>
    <row r="44" spans="8:17" x14ac:dyDescent="0.4">
      <c r="H44" s="114" t="s">
        <v>876</v>
      </c>
      <c r="I44" s="114">
        <v>400</v>
      </c>
      <c r="J44">
        <v>24</v>
      </c>
      <c r="K44" s="315" t="s">
        <v>905</v>
      </c>
      <c r="L44" s="114" t="s">
        <v>908</v>
      </c>
      <c r="M44" s="114" t="str">
        <f t="shared" si="5"/>
        <v>DB24-4-56-O-M</v>
      </c>
      <c r="N44" s="114" t="str">
        <f t="shared" si="6"/>
        <v>EUR-MDB24O4MCWP</v>
      </c>
      <c r="P44" s="114" t="str">
        <f t="shared" si="3"/>
        <v>DB24-4-56-O-M</v>
      </c>
      <c r="Q44" s="114" t="str">
        <f t="shared" si="4"/>
        <v>EUR-MDB24O4MCWP</v>
      </c>
    </row>
    <row r="45" spans="8:17" x14ac:dyDescent="0.4">
      <c r="H45" t="s">
        <v>876</v>
      </c>
      <c r="I45" s="114">
        <v>400</v>
      </c>
      <c r="J45">
        <v>36</v>
      </c>
      <c r="K45" s="315" t="s">
        <v>904</v>
      </c>
      <c r="L45" s="114" t="s">
        <v>908</v>
      </c>
      <c r="M45" s="114" t="str">
        <f t="shared" si="5"/>
        <v>DB36-4-56-O</v>
      </c>
      <c r="N45" s="114" t="str">
        <f t="shared" si="6"/>
        <v>EUR-MDB36O4NAWP</v>
      </c>
      <c r="P45" s="114" t="str">
        <f t="shared" si="3"/>
        <v>DB36-4-56-O</v>
      </c>
      <c r="Q45" s="114" t="str">
        <f t="shared" si="4"/>
        <v>EUR-MDB36O4NAWP</v>
      </c>
    </row>
    <row r="46" spans="8:17" x14ac:dyDescent="0.4">
      <c r="H46" t="s">
        <v>876</v>
      </c>
      <c r="I46" s="114">
        <v>400</v>
      </c>
      <c r="J46">
        <v>36</v>
      </c>
      <c r="K46" s="315" t="s">
        <v>905</v>
      </c>
      <c r="L46" s="114" t="s">
        <v>908</v>
      </c>
      <c r="M46" s="114" t="str">
        <f t="shared" si="5"/>
        <v>DB36-4-56-O-M</v>
      </c>
      <c r="N46" s="114" t="str">
        <f t="shared" si="6"/>
        <v>EUR-MDB36O4MCWP</v>
      </c>
      <c r="P46" s="114" t="str">
        <f t="shared" si="3"/>
        <v>DB36-4-56-O-M</v>
      </c>
      <c r="Q46" s="114" t="str">
        <f t="shared" si="4"/>
        <v>EUR-MDB36O4MCWP</v>
      </c>
    </row>
    <row r="47" spans="8:17" x14ac:dyDescent="0.4">
      <c r="H47" t="s">
        <v>876</v>
      </c>
      <c r="I47" s="114">
        <v>400</v>
      </c>
      <c r="J47">
        <v>48</v>
      </c>
      <c r="K47" s="315" t="s">
        <v>904</v>
      </c>
      <c r="L47" s="114" t="s">
        <v>908</v>
      </c>
      <c r="M47" s="114" t="str">
        <f t="shared" si="5"/>
        <v>DB48-4-56-O</v>
      </c>
      <c r="N47" s="114" t="str">
        <f t="shared" si="6"/>
        <v>EUR-MDB48O4NAWP</v>
      </c>
      <c r="P47" s="114" t="str">
        <f t="shared" si="3"/>
        <v>DB48-4-56-O</v>
      </c>
      <c r="Q47" s="114" t="str">
        <f t="shared" si="4"/>
        <v>EUR-MDB48O4NAWP</v>
      </c>
    </row>
    <row r="48" spans="8:17" x14ac:dyDescent="0.4">
      <c r="H48" t="s">
        <v>876</v>
      </c>
      <c r="I48" s="114">
        <v>400</v>
      </c>
      <c r="J48">
        <v>48</v>
      </c>
      <c r="K48" s="315" t="s">
        <v>905</v>
      </c>
      <c r="L48" s="114" t="s">
        <v>908</v>
      </c>
      <c r="M48" s="114" t="str">
        <f t="shared" si="5"/>
        <v>DB48-4-56-O-M</v>
      </c>
      <c r="N48" s="114" t="str">
        <f t="shared" si="6"/>
        <v>EUR-MDB48O4MCWP</v>
      </c>
      <c r="P48" s="114" t="str">
        <f t="shared" si="3"/>
        <v>DB48-4-56-O-M</v>
      </c>
      <c r="Q48" s="114" t="str">
        <f t="shared" si="4"/>
        <v>EUR-MDB48O4MCWP</v>
      </c>
    </row>
    <row r="49" spans="8:17" x14ac:dyDescent="0.4">
      <c r="H49" t="s">
        <v>876</v>
      </c>
      <c r="I49" s="114">
        <v>400</v>
      </c>
      <c r="J49">
        <v>60</v>
      </c>
      <c r="K49" s="315" t="s">
        <v>904</v>
      </c>
      <c r="L49" s="114" t="s">
        <v>908</v>
      </c>
      <c r="M49" s="114" t="str">
        <f t="shared" si="5"/>
        <v>DB60-4-56-O</v>
      </c>
      <c r="N49" s="114" t="str">
        <f t="shared" si="6"/>
        <v>EUR-MDB60O4NAWP</v>
      </c>
      <c r="P49" s="114" t="str">
        <f t="shared" si="3"/>
        <v>DB60-4-56-O</v>
      </c>
      <c r="Q49" s="114" t="str">
        <f t="shared" si="4"/>
        <v>EUR-MDB60O4NAWP</v>
      </c>
    </row>
    <row r="50" spans="8:17" x14ac:dyDescent="0.4">
      <c r="H50" t="s">
        <v>876</v>
      </c>
      <c r="I50" s="114">
        <v>400</v>
      </c>
      <c r="J50">
        <v>60</v>
      </c>
      <c r="K50" s="315" t="s">
        <v>905</v>
      </c>
      <c r="L50" s="114" t="s">
        <v>908</v>
      </c>
      <c r="M50" s="114" t="str">
        <f t="shared" si="5"/>
        <v>DB60-4-56-O-M</v>
      </c>
      <c r="N50" s="114" t="str">
        <f t="shared" si="6"/>
        <v>EUR-MDB60O4MCWP</v>
      </c>
      <c r="P50" s="114" t="str">
        <f t="shared" si="3"/>
        <v>DB60-4-56-O-M</v>
      </c>
      <c r="Q50" s="114" t="str">
        <f t="shared" si="4"/>
        <v>EUR-MDB60O4MCWP</v>
      </c>
    </row>
    <row r="51" spans="8:17" x14ac:dyDescent="0.4">
      <c r="H51" t="s">
        <v>876</v>
      </c>
      <c r="I51" s="114">
        <v>400</v>
      </c>
      <c r="J51">
        <v>72</v>
      </c>
      <c r="K51" s="315" t="s">
        <v>904</v>
      </c>
      <c r="L51" s="114" t="s">
        <v>908</v>
      </c>
      <c r="M51" s="114" t="str">
        <f t="shared" si="5"/>
        <v>DB72-4-56-O</v>
      </c>
      <c r="N51" s="114" t="str">
        <f t="shared" si="6"/>
        <v>EUR-MDB72O4NAWP</v>
      </c>
      <c r="P51" s="114" t="str">
        <f t="shared" si="3"/>
        <v>DB72-4-56-O</v>
      </c>
      <c r="Q51" s="114" t="str">
        <f t="shared" si="4"/>
        <v>EUR-MDB72O4NAWP</v>
      </c>
    </row>
    <row r="52" spans="8:17" x14ac:dyDescent="0.4">
      <c r="H52" t="s">
        <v>876</v>
      </c>
      <c r="I52" s="114">
        <v>400</v>
      </c>
      <c r="J52">
        <v>72</v>
      </c>
      <c r="K52" s="315" t="s">
        <v>905</v>
      </c>
      <c r="L52" s="114" t="s">
        <v>908</v>
      </c>
      <c r="M52" s="114" t="str">
        <f t="shared" si="5"/>
        <v>DB72-4-56-O-M</v>
      </c>
      <c r="N52" s="114" t="str">
        <f t="shared" si="6"/>
        <v>EUR-MDB72O4MCWP</v>
      </c>
      <c r="P52" s="114" t="str">
        <f t="shared" si="3"/>
        <v>DB72-4-56-O-M</v>
      </c>
      <c r="Q52" s="114" t="str">
        <f t="shared" si="4"/>
        <v>EUR-MDB72O4MCWP</v>
      </c>
    </row>
    <row r="53" spans="8:17" x14ac:dyDescent="0.4">
      <c r="H53" t="s">
        <v>877</v>
      </c>
      <c r="I53">
        <v>250</v>
      </c>
      <c r="J53">
        <v>24</v>
      </c>
      <c r="K53" s="315" t="s">
        <v>904</v>
      </c>
      <c r="L53" s="114" t="s">
        <v>907</v>
      </c>
      <c r="M53" s="114" t="str">
        <f t="shared" si="5"/>
        <v>DB24-2-42-G</v>
      </c>
      <c r="N53" s="114" t="str">
        <f t="shared" si="6"/>
        <v>EUR-MDB24G</v>
      </c>
      <c r="P53" s="114" t="str">
        <f t="shared" si="3"/>
        <v>DB24-2-42-G</v>
      </c>
      <c r="Q53" s="114" t="str">
        <f t="shared" si="4"/>
        <v>EUR-MDB24G</v>
      </c>
    </row>
    <row r="54" spans="8:17" x14ac:dyDescent="0.4">
      <c r="H54" s="114" t="s">
        <v>877</v>
      </c>
      <c r="I54">
        <v>250</v>
      </c>
      <c r="J54">
        <v>24</v>
      </c>
      <c r="K54" s="315" t="s">
        <v>905</v>
      </c>
      <c r="L54" s="114" t="s">
        <v>907</v>
      </c>
      <c r="M54" s="114" t="str">
        <f t="shared" si="5"/>
        <v>DB24-2-42-G-M</v>
      </c>
      <c r="N54" s="114" t="str">
        <f t="shared" si="6"/>
        <v>EUR-MDB24G2MC</v>
      </c>
      <c r="P54" s="114" t="str">
        <f t="shared" si="3"/>
        <v>DB24-2-42-G-M</v>
      </c>
      <c r="Q54" s="114" t="str">
        <f t="shared" si="4"/>
        <v>EUR-MDB24G2MC</v>
      </c>
    </row>
    <row r="55" spans="8:17" x14ac:dyDescent="0.4">
      <c r="H55" s="114" t="s">
        <v>877</v>
      </c>
      <c r="I55">
        <v>250</v>
      </c>
      <c r="J55">
        <v>36</v>
      </c>
      <c r="K55" s="315" t="s">
        <v>904</v>
      </c>
      <c r="L55" s="114" t="s">
        <v>907</v>
      </c>
      <c r="M55" s="114" t="str">
        <f t="shared" si="5"/>
        <v>DB36-2-42-G</v>
      </c>
      <c r="N55" s="114" t="str">
        <f t="shared" si="6"/>
        <v>EUR-MDB36G</v>
      </c>
      <c r="P55" s="114" t="str">
        <f t="shared" si="3"/>
        <v>DB36-2-42-G</v>
      </c>
      <c r="Q55" s="114" t="str">
        <f t="shared" si="4"/>
        <v>EUR-MDB36G</v>
      </c>
    </row>
    <row r="56" spans="8:17" x14ac:dyDescent="0.4">
      <c r="H56" s="114" t="s">
        <v>877</v>
      </c>
      <c r="I56">
        <v>250</v>
      </c>
      <c r="J56">
        <v>36</v>
      </c>
      <c r="K56" s="315" t="s">
        <v>905</v>
      </c>
      <c r="L56" s="114" t="s">
        <v>907</v>
      </c>
      <c r="M56" s="114" t="str">
        <f t="shared" si="5"/>
        <v>DB36-2-42-G-M</v>
      </c>
      <c r="N56" s="114" t="str">
        <f t="shared" si="6"/>
        <v>EUR-MDB36G2MC</v>
      </c>
      <c r="P56" s="114" t="str">
        <f t="shared" si="3"/>
        <v>DB36-2-42-G-M</v>
      </c>
      <c r="Q56" s="114" t="str">
        <f t="shared" si="4"/>
        <v>EUR-MDB36G2MC</v>
      </c>
    </row>
    <row r="57" spans="8:17" x14ac:dyDescent="0.4">
      <c r="H57" s="114" t="s">
        <v>877</v>
      </c>
      <c r="I57">
        <v>250</v>
      </c>
      <c r="J57">
        <v>48</v>
      </c>
      <c r="K57" s="315" t="s">
        <v>904</v>
      </c>
      <c r="L57" s="114" t="s">
        <v>907</v>
      </c>
      <c r="M57" s="114" t="str">
        <f t="shared" si="5"/>
        <v>DB48-2-42-G</v>
      </c>
      <c r="N57" s="114" t="str">
        <f t="shared" si="6"/>
        <v>EUR-MDB48G</v>
      </c>
      <c r="P57" s="114" t="str">
        <f t="shared" si="3"/>
        <v>DB48-2-42-G</v>
      </c>
      <c r="Q57" s="114" t="str">
        <f t="shared" si="4"/>
        <v>EUR-MDB48G</v>
      </c>
    </row>
    <row r="58" spans="8:17" x14ac:dyDescent="0.4">
      <c r="H58" s="114" t="s">
        <v>877</v>
      </c>
      <c r="I58">
        <v>250</v>
      </c>
      <c r="J58">
        <v>48</v>
      </c>
      <c r="K58" s="315" t="s">
        <v>905</v>
      </c>
      <c r="L58" s="114" t="s">
        <v>907</v>
      </c>
      <c r="M58" s="114" t="str">
        <f t="shared" si="5"/>
        <v>DB48-2-42-G-M</v>
      </c>
      <c r="N58" s="114" t="str">
        <f t="shared" si="6"/>
        <v>EUR-MDB48G2MC</v>
      </c>
      <c r="P58" s="114" t="str">
        <f t="shared" si="3"/>
        <v>DB48-2-42-G-M</v>
      </c>
      <c r="Q58" s="114" t="str">
        <f t="shared" si="4"/>
        <v>EUR-MDB48G2MC</v>
      </c>
    </row>
    <row r="59" spans="8:17" x14ac:dyDescent="0.4">
      <c r="H59" s="114" t="s">
        <v>877</v>
      </c>
      <c r="I59">
        <v>250</v>
      </c>
      <c r="J59">
        <v>60</v>
      </c>
      <c r="K59" s="315" t="s">
        <v>904</v>
      </c>
      <c r="L59" s="114" t="s">
        <v>907</v>
      </c>
      <c r="M59" s="114" t="str">
        <f t="shared" si="5"/>
        <v>DB60-2-42-G</v>
      </c>
      <c r="N59" s="114" t="str">
        <f t="shared" si="6"/>
        <v>EUR-MDB60G</v>
      </c>
      <c r="P59" s="114" t="str">
        <f t="shared" si="3"/>
        <v>DB60-2-42-G</v>
      </c>
      <c r="Q59" s="114" t="str">
        <f t="shared" si="4"/>
        <v>EUR-MDB60G</v>
      </c>
    </row>
    <row r="60" spans="8:17" x14ac:dyDescent="0.4">
      <c r="H60" s="114" t="s">
        <v>877</v>
      </c>
      <c r="I60">
        <v>250</v>
      </c>
      <c r="J60">
        <v>60</v>
      </c>
      <c r="K60" s="315" t="s">
        <v>905</v>
      </c>
      <c r="L60" s="114" t="s">
        <v>907</v>
      </c>
      <c r="M60" s="114" t="str">
        <f t="shared" si="5"/>
        <v>DB60-2-42-G-M</v>
      </c>
      <c r="N60" s="114" t="str">
        <f t="shared" si="6"/>
        <v>EUR-MDB60G2MC</v>
      </c>
      <c r="P60" s="114" t="str">
        <f t="shared" si="3"/>
        <v>DB60-2-42-G-M</v>
      </c>
      <c r="Q60" s="114" t="str">
        <f t="shared" si="4"/>
        <v>EUR-MDB60G2MC</v>
      </c>
    </row>
    <row r="61" spans="8:17" x14ac:dyDescent="0.4">
      <c r="H61" s="114" t="s">
        <v>877</v>
      </c>
      <c r="I61">
        <v>250</v>
      </c>
      <c r="J61">
        <v>72</v>
      </c>
      <c r="K61" s="315" t="s">
        <v>904</v>
      </c>
      <c r="L61" s="114" t="s">
        <v>907</v>
      </c>
      <c r="M61" s="114" t="str">
        <f t="shared" si="5"/>
        <v>DB72-2-42-G</v>
      </c>
      <c r="N61" s="114" t="str">
        <f t="shared" si="6"/>
        <v>EUR-MDB72G</v>
      </c>
      <c r="P61" s="114" t="str">
        <f t="shared" si="3"/>
        <v>DB72-2-42-G</v>
      </c>
      <c r="Q61" s="114" t="str">
        <f t="shared" si="4"/>
        <v>EUR-MDB72G</v>
      </c>
    </row>
    <row r="62" spans="8:17" x14ac:dyDescent="0.4">
      <c r="H62" s="114" t="s">
        <v>877</v>
      </c>
      <c r="I62">
        <v>250</v>
      </c>
      <c r="J62">
        <v>72</v>
      </c>
      <c r="K62" s="315" t="s">
        <v>905</v>
      </c>
      <c r="L62" s="114" t="s">
        <v>907</v>
      </c>
      <c r="M62" s="114" t="str">
        <f t="shared" si="5"/>
        <v>DB72-2-42-G-M</v>
      </c>
      <c r="N62" s="114" t="str">
        <f t="shared" si="6"/>
        <v>EUR-MDB72G2MC</v>
      </c>
      <c r="P62" s="114" t="str">
        <f t="shared" si="3"/>
        <v>DB72-2-42-G-M</v>
      </c>
      <c r="Q62" s="114" t="str">
        <f t="shared" si="4"/>
        <v>EUR-MDB72G2MC</v>
      </c>
    </row>
    <row r="63" spans="8:17" x14ac:dyDescent="0.4">
      <c r="H63" s="114" t="s">
        <v>877</v>
      </c>
      <c r="I63">
        <v>250</v>
      </c>
      <c r="J63">
        <v>24</v>
      </c>
      <c r="K63" s="315" t="s">
        <v>904</v>
      </c>
      <c r="L63" s="114" t="s">
        <v>908</v>
      </c>
      <c r="M63" s="114" t="str">
        <f t="shared" si="5"/>
        <v>DB24-2-56-G</v>
      </c>
      <c r="N63" s="114" t="str">
        <f t="shared" si="6"/>
        <v>EUR-MDB24G/WP</v>
      </c>
      <c r="P63" s="114" t="str">
        <f t="shared" si="3"/>
        <v>DB24-2-56-G</v>
      </c>
      <c r="Q63" s="114" t="str">
        <f t="shared" si="4"/>
        <v>EUR-MDB24G/WP</v>
      </c>
    </row>
    <row r="64" spans="8:17" x14ac:dyDescent="0.4">
      <c r="H64" s="114" t="s">
        <v>877</v>
      </c>
      <c r="I64">
        <v>250</v>
      </c>
      <c r="J64">
        <v>24</v>
      </c>
      <c r="K64" s="315" t="s">
        <v>905</v>
      </c>
      <c r="L64" s="114" t="s">
        <v>908</v>
      </c>
      <c r="M64" s="114" t="str">
        <f t="shared" si="5"/>
        <v>DB24-2-56-G-M</v>
      </c>
      <c r="N64" s="114" t="str">
        <f t="shared" si="6"/>
        <v>EUR-MDB24G2MCWP</v>
      </c>
      <c r="P64" s="114" t="str">
        <f t="shared" si="3"/>
        <v>DB24-2-56-G-M</v>
      </c>
      <c r="Q64" s="114" t="str">
        <f t="shared" si="4"/>
        <v>EUR-MDB24G2MCWP</v>
      </c>
    </row>
    <row r="65" spans="8:17" x14ac:dyDescent="0.4">
      <c r="H65" s="114" t="s">
        <v>877</v>
      </c>
      <c r="I65">
        <v>250</v>
      </c>
      <c r="J65">
        <v>36</v>
      </c>
      <c r="K65" s="315" t="s">
        <v>904</v>
      </c>
      <c r="L65" s="114" t="s">
        <v>908</v>
      </c>
      <c r="M65" s="114" t="str">
        <f t="shared" si="5"/>
        <v>DB36-2-56-G</v>
      </c>
      <c r="N65" s="114" t="str">
        <f t="shared" si="6"/>
        <v>EUR-MDB36G/WP</v>
      </c>
      <c r="P65" s="114" t="str">
        <f t="shared" si="3"/>
        <v>DB36-2-56-G</v>
      </c>
      <c r="Q65" s="114" t="str">
        <f t="shared" si="4"/>
        <v>EUR-MDB36G/WP</v>
      </c>
    </row>
    <row r="66" spans="8:17" x14ac:dyDescent="0.4">
      <c r="H66" s="114" t="s">
        <v>877</v>
      </c>
      <c r="I66">
        <v>250</v>
      </c>
      <c r="J66">
        <v>36</v>
      </c>
      <c r="K66" s="315" t="s">
        <v>905</v>
      </c>
      <c r="L66" s="114" t="s">
        <v>908</v>
      </c>
      <c r="M66" s="114" t="str">
        <f t="shared" si="5"/>
        <v>DB36-2-56-G-M</v>
      </c>
      <c r="N66" s="114" t="str">
        <f t="shared" si="6"/>
        <v>EUR-MDB36G2MCWP</v>
      </c>
      <c r="P66" s="114" t="str">
        <f t="shared" si="3"/>
        <v>DB36-2-56-G-M</v>
      </c>
      <c r="Q66" s="114" t="str">
        <f t="shared" si="4"/>
        <v>EUR-MDB36G2MCWP</v>
      </c>
    </row>
    <row r="67" spans="8:17" x14ac:dyDescent="0.4">
      <c r="H67" s="114" t="s">
        <v>877</v>
      </c>
      <c r="I67">
        <v>250</v>
      </c>
      <c r="J67">
        <v>48</v>
      </c>
      <c r="K67" s="315" t="s">
        <v>904</v>
      </c>
      <c r="L67" s="114" t="s">
        <v>908</v>
      </c>
      <c r="M67" s="114" t="str">
        <f t="shared" si="5"/>
        <v>DB48-2-56-G</v>
      </c>
      <c r="N67" s="114" t="str">
        <f t="shared" si="6"/>
        <v>EUR-MDB48G/WP</v>
      </c>
      <c r="P67" s="114" t="str">
        <f t="shared" si="3"/>
        <v>DB48-2-56-G</v>
      </c>
      <c r="Q67" s="114" t="str">
        <f t="shared" si="4"/>
        <v>EUR-MDB48G/WP</v>
      </c>
    </row>
    <row r="68" spans="8:17" x14ac:dyDescent="0.4">
      <c r="H68" s="114" t="s">
        <v>877</v>
      </c>
      <c r="I68">
        <v>250</v>
      </c>
      <c r="J68">
        <v>48</v>
      </c>
      <c r="K68" s="315" t="s">
        <v>905</v>
      </c>
      <c r="L68" s="114" t="s">
        <v>908</v>
      </c>
      <c r="M68" s="114" t="str">
        <f t="shared" si="5"/>
        <v>DB48-2-56-G-M</v>
      </c>
      <c r="N68" s="114" t="str">
        <f t="shared" si="6"/>
        <v>EUR-MDB48G2MCWP</v>
      </c>
      <c r="P68" s="114" t="str">
        <f t="shared" si="3"/>
        <v>DB48-2-56-G-M</v>
      </c>
      <c r="Q68" s="114" t="str">
        <f t="shared" si="4"/>
        <v>EUR-MDB48G2MCWP</v>
      </c>
    </row>
    <row r="69" spans="8:17" x14ac:dyDescent="0.4">
      <c r="H69" s="114" t="s">
        <v>877</v>
      </c>
      <c r="I69">
        <v>250</v>
      </c>
      <c r="J69">
        <v>60</v>
      </c>
      <c r="K69" s="315" t="s">
        <v>904</v>
      </c>
      <c r="L69" s="114" t="s">
        <v>908</v>
      </c>
      <c r="M69" s="114" t="str">
        <f t="shared" si="5"/>
        <v>DB60-2-56-G</v>
      </c>
      <c r="N69" s="114" t="str">
        <f t="shared" si="6"/>
        <v>EUR-MDB60G/WP</v>
      </c>
      <c r="P69" s="114" t="str">
        <f t="shared" si="3"/>
        <v>DB60-2-56-G</v>
      </c>
      <c r="Q69" s="114" t="str">
        <f t="shared" si="4"/>
        <v>EUR-MDB60G/WP</v>
      </c>
    </row>
    <row r="70" spans="8:17" x14ac:dyDescent="0.4">
      <c r="H70" s="114" t="s">
        <v>877</v>
      </c>
      <c r="I70">
        <v>250</v>
      </c>
      <c r="J70">
        <v>60</v>
      </c>
      <c r="K70" s="315" t="s">
        <v>905</v>
      </c>
      <c r="L70" s="114" t="s">
        <v>908</v>
      </c>
      <c r="M70" s="114" t="str">
        <f t="shared" si="5"/>
        <v>DB60-2-56-G-M</v>
      </c>
      <c r="N70" s="114" t="str">
        <f t="shared" si="6"/>
        <v>EUR-MDB60G2MCWP</v>
      </c>
      <c r="P70" s="114" t="str">
        <f t="shared" si="3"/>
        <v>DB60-2-56-G-M</v>
      </c>
      <c r="Q70" s="114" t="str">
        <f t="shared" si="4"/>
        <v>EUR-MDB60G2MCWP</v>
      </c>
    </row>
    <row r="71" spans="8:17" x14ac:dyDescent="0.4">
      <c r="H71" s="114" t="s">
        <v>877</v>
      </c>
      <c r="I71">
        <v>250</v>
      </c>
      <c r="J71">
        <v>72</v>
      </c>
      <c r="K71" s="315" t="s">
        <v>904</v>
      </c>
      <c r="L71" s="114" t="s">
        <v>908</v>
      </c>
      <c r="M71" s="114" t="str">
        <f t="shared" si="5"/>
        <v>DB72-2-56-G</v>
      </c>
      <c r="N71" s="114" t="str">
        <f t="shared" si="6"/>
        <v>EUR-MDB72G/WP</v>
      </c>
      <c r="P71" s="114" t="str">
        <f t="shared" si="3"/>
        <v>DB72-2-56-G</v>
      </c>
      <c r="Q71" s="114" t="str">
        <f t="shared" si="4"/>
        <v>EUR-MDB72G/WP</v>
      </c>
    </row>
    <row r="72" spans="8:17" x14ac:dyDescent="0.4">
      <c r="H72" s="114" t="s">
        <v>877</v>
      </c>
      <c r="I72">
        <v>250</v>
      </c>
      <c r="J72">
        <v>72</v>
      </c>
      <c r="K72" s="315" t="s">
        <v>905</v>
      </c>
      <c r="L72" s="114" t="s">
        <v>908</v>
      </c>
      <c r="M72" s="114" t="str">
        <f t="shared" si="5"/>
        <v>DB72-2-56-G-M</v>
      </c>
      <c r="N72" s="114" t="str">
        <f t="shared" si="6"/>
        <v>EUR-MDB72G2MCWP</v>
      </c>
      <c r="P72" s="114" t="str">
        <f t="shared" si="3"/>
        <v>DB72-2-56-G-M</v>
      </c>
      <c r="Q72" s="114" t="str">
        <f t="shared" si="4"/>
        <v>EUR-MDB72G2MCWP</v>
      </c>
    </row>
    <row r="73" spans="8:17" x14ac:dyDescent="0.4">
      <c r="H73" s="114" t="s">
        <v>877</v>
      </c>
      <c r="I73">
        <v>400</v>
      </c>
      <c r="J73">
        <v>24</v>
      </c>
      <c r="K73" s="315" t="s">
        <v>904</v>
      </c>
      <c r="L73" s="114" t="s">
        <v>907</v>
      </c>
      <c r="M73" s="114" t="str">
        <f t="shared" si="5"/>
        <v>DB24-4-42-G</v>
      </c>
      <c r="N73" s="114" t="str">
        <f t="shared" si="6"/>
        <v>EUR-MDB24G4NA</v>
      </c>
      <c r="P73" s="114" t="str">
        <f t="shared" si="3"/>
        <v>DB24-4-42-G</v>
      </c>
      <c r="Q73" s="114" t="str">
        <f t="shared" si="4"/>
        <v>EUR-MDB24G4NA</v>
      </c>
    </row>
    <row r="74" spans="8:17" x14ac:dyDescent="0.4">
      <c r="H74" s="114" t="s">
        <v>877</v>
      </c>
      <c r="I74">
        <v>400</v>
      </c>
      <c r="J74">
        <v>24</v>
      </c>
      <c r="K74" s="315" t="s">
        <v>905</v>
      </c>
      <c r="L74" s="114" t="s">
        <v>907</v>
      </c>
      <c r="M74" s="114" t="str">
        <f t="shared" si="5"/>
        <v>DB24-4-42-G-M</v>
      </c>
      <c r="N74" s="114" t="str">
        <f t="shared" si="6"/>
        <v>EUR-MDB24G4MC</v>
      </c>
      <c r="P74" s="114" t="str">
        <f t="shared" si="3"/>
        <v>DB24-4-42-G-M</v>
      </c>
      <c r="Q74" s="114" t="str">
        <f t="shared" si="4"/>
        <v>EUR-MDB24G4MC</v>
      </c>
    </row>
    <row r="75" spans="8:17" x14ac:dyDescent="0.4">
      <c r="H75" s="114" t="s">
        <v>877</v>
      </c>
      <c r="I75">
        <v>400</v>
      </c>
      <c r="J75">
        <v>36</v>
      </c>
      <c r="K75" s="315" t="s">
        <v>904</v>
      </c>
      <c r="L75" s="114" t="s">
        <v>907</v>
      </c>
      <c r="M75" s="114" t="str">
        <f t="shared" si="5"/>
        <v>DB36-4-42-G</v>
      </c>
      <c r="N75" s="114" t="str">
        <f t="shared" si="6"/>
        <v>EUR-MDB36G4NA</v>
      </c>
      <c r="P75" s="114" t="str">
        <f t="shared" si="3"/>
        <v>DB36-4-42-G</v>
      </c>
      <c r="Q75" s="114" t="str">
        <f t="shared" si="4"/>
        <v>EUR-MDB36G4NA</v>
      </c>
    </row>
    <row r="76" spans="8:17" x14ac:dyDescent="0.4">
      <c r="H76" s="114" t="s">
        <v>877</v>
      </c>
      <c r="I76">
        <v>400</v>
      </c>
      <c r="J76">
        <v>36</v>
      </c>
      <c r="K76" s="315" t="s">
        <v>905</v>
      </c>
      <c r="L76" s="114" t="s">
        <v>907</v>
      </c>
      <c r="M76" s="114" t="str">
        <f t="shared" si="5"/>
        <v>DB36-4-42-G-M</v>
      </c>
      <c r="N76" s="114" t="str">
        <f t="shared" si="6"/>
        <v>EUR-MDB36G4MC</v>
      </c>
      <c r="P76" s="114" t="str">
        <f t="shared" si="3"/>
        <v>DB36-4-42-G-M</v>
      </c>
      <c r="Q76" s="114" t="str">
        <f t="shared" si="4"/>
        <v>EUR-MDB36G4MC</v>
      </c>
    </row>
    <row r="77" spans="8:17" x14ac:dyDescent="0.4">
      <c r="H77" s="114" t="s">
        <v>877</v>
      </c>
      <c r="I77">
        <v>400</v>
      </c>
      <c r="J77">
        <v>48</v>
      </c>
      <c r="K77" s="315" t="s">
        <v>904</v>
      </c>
      <c r="L77" t="s">
        <v>907</v>
      </c>
      <c r="M77" s="114" t="str">
        <f t="shared" si="5"/>
        <v>DB48-4-42-G</v>
      </c>
      <c r="N77" s="114" t="str">
        <f t="shared" si="6"/>
        <v>EUR-MDB48G4NA</v>
      </c>
      <c r="P77" s="114" t="str">
        <f t="shared" ref="P77:P92" si="11">M77</f>
        <v>DB48-4-42-G</v>
      </c>
      <c r="Q77" s="114" t="str">
        <f t="shared" ref="Q77:Q92" si="12">N77</f>
        <v>EUR-MDB48G4NA</v>
      </c>
    </row>
    <row r="78" spans="8:17" x14ac:dyDescent="0.4">
      <c r="H78" s="114" t="s">
        <v>877</v>
      </c>
      <c r="I78">
        <v>400</v>
      </c>
      <c r="J78">
        <v>48</v>
      </c>
      <c r="K78" s="315" t="s">
        <v>905</v>
      </c>
      <c r="L78" t="s">
        <v>907</v>
      </c>
      <c r="M78" s="114" t="str">
        <f t="shared" ref="M78:M92" si="13">_xlfn.CONCAT("DB",J78,"-",IF(I78=250,"2-","4-"),IF(L78="IP42",42,56),IF(H78="Orange","-O","-G"),IF(K78="Non-Auto","","-M"))</f>
        <v>DB48-4-42-G-M</v>
      </c>
      <c r="N78" s="114" t="str">
        <f t="shared" ref="N78:N92" si="14">_xlfn.CONCAT("EUR-MDB",J78,IF(H78="Orange","O","G"),IF(I78=250,IF(K78="Non-Auto",IF(H78="Orange","R",""),"2MC"),IF(K78="Non-Auto","4NA","4MC")),IF(L78="IP42","",IF(AND(K78="Non-Auto",I78=250),"/WP","WP")))</f>
        <v>EUR-MDB48G4MC</v>
      </c>
      <c r="P78" s="114" t="str">
        <f t="shared" si="11"/>
        <v>DB48-4-42-G-M</v>
      </c>
      <c r="Q78" s="114" t="str">
        <f t="shared" si="12"/>
        <v>EUR-MDB48G4MC</v>
      </c>
    </row>
    <row r="79" spans="8:17" x14ac:dyDescent="0.4">
      <c r="H79" s="114" t="s">
        <v>877</v>
      </c>
      <c r="I79">
        <v>400</v>
      </c>
      <c r="J79">
        <v>60</v>
      </c>
      <c r="K79" s="315" t="s">
        <v>904</v>
      </c>
      <c r="L79" t="s">
        <v>907</v>
      </c>
      <c r="M79" s="114" t="str">
        <f t="shared" si="13"/>
        <v>DB60-4-42-G</v>
      </c>
      <c r="N79" s="114" t="str">
        <f t="shared" si="14"/>
        <v>EUR-MDB60G4NA</v>
      </c>
      <c r="P79" s="114" t="str">
        <f t="shared" si="11"/>
        <v>DB60-4-42-G</v>
      </c>
      <c r="Q79" s="114" t="str">
        <f t="shared" si="12"/>
        <v>EUR-MDB60G4NA</v>
      </c>
    </row>
    <row r="80" spans="8:17" x14ac:dyDescent="0.4">
      <c r="H80" s="114" t="s">
        <v>877</v>
      </c>
      <c r="I80">
        <v>400</v>
      </c>
      <c r="J80">
        <v>60</v>
      </c>
      <c r="K80" s="315" t="s">
        <v>905</v>
      </c>
      <c r="L80" t="s">
        <v>907</v>
      </c>
      <c r="M80" s="114" t="str">
        <f t="shared" si="13"/>
        <v>DB60-4-42-G-M</v>
      </c>
      <c r="N80" s="114" t="str">
        <f t="shared" si="14"/>
        <v>EUR-MDB60G4MC</v>
      </c>
      <c r="P80" s="114" t="str">
        <f t="shared" si="11"/>
        <v>DB60-4-42-G-M</v>
      </c>
      <c r="Q80" s="114" t="str">
        <f t="shared" si="12"/>
        <v>EUR-MDB60G4MC</v>
      </c>
    </row>
    <row r="81" spans="8:17" x14ac:dyDescent="0.4">
      <c r="H81" s="114" t="s">
        <v>877</v>
      </c>
      <c r="I81">
        <v>400</v>
      </c>
      <c r="J81">
        <v>72</v>
      </c>
      <c r="K81" s="315" t="s">
        <v>904</v>
      </c>
      <c r="L81" t="s">
        <v>907</v>
      </c>
      <c r="M81" s="114" t="str">
        <f t="shared" si="13"/>
        <v>DB72-4-42-G</v>
      </c>
      <c r="N81" s="114" t="str">
        <f t="shared" si="14"/>
        <v>EUR-MDB72G4NA</v>
      </c>
      <c r="P81" s="114" t="str">
        <f t="shared" si="11"/>
        <v>DB72-4-42-G</v>
      </c>
      <c r="Q81" s="114" t="str">
        <f t="shared" si="12"/>
        <v>EUR-MDB72G4NA</v>
      </c>
    </row>
    <row r="82" spans="8:17" x14ac:dyDescent="0.4">
      <c r="H82" s="114" t="s">
        <v>877</v>
      </c>
      <c r="I82">
        <v>400</v>
      </c>
      <c r="J82">
        <v>72</v>
      </c>
      <c r="K82" s="315" t="s">
        <v>905</v>
      </c>
      <c r="L82" t="s">
        <v>907</v>
      </c>
      <c r="M82" s="114" t="str">
        <f t="shared" si="13"/>
        <v>DB72-4-42-G-M</v>
      </c>
      <c r="N82" s="114" t="str">
        <f t="shared" si="14"/>
        <v>EUR-MDB72G4MC</v>
      </c>
      <c r="P82" s="114" t="str">
        <f t="shared" si="11"/>
        <v>DB72-4-42-G-M</v>
      </c>
      <c r="Q82" s="114" t="str">
        <f t="shared" si="12"/>
        <v>EUR-MDB72G4MC</v>
      </c>
    </row>
    <row r="83" spans="8:17" x14ac:dyDescent="0.4">
      <c r="H83" s="114" t="s">
        <v>877</v>
      </c>
      <c r="I83">
        <v>400</v>
      </c>
      <c r="J83">
        <v>24</v>
      </c>
      <c r="K83" s="315" t="s">
        <v>904</v>
      </c>
      <c r="L83" t="s">
        <v>908</v>
      </c>
      <c r="M83" s="114" t="str">
        <f t="shared" si="13"/>
        <v>DB24-4-56-G</v>
      </c>
      <c r="N83" s="114" t="str">
        <f t="shared" si="14"/>
        <v>EUR-MDB24G4NAWP</v>
      </c>
      <c r="P83" s="114" t="str">
        <f t="shared" si="11"/>
        <v>DB24-4-56-G</v>
      </c>
      <c r="Q83" s="114" t="str">
        <f t="shared" si="12"/>
        <v>EUR-MDB24G4NAWP</v>
      </c>
    </row>
    <row r="84" spans="8:17" x14ac:dyDescent="0.4">
      <c r="H84" s="114" t="s">
        <v>877</v>
      </c>
      <c r="I84">
        <v>400</v>
      </c>
      <c r="J84">
        <v>24</v>
      </c>
      <c r="K84" s="315" t="s">
        <v>905</v>
      </c>
      <c r="L84" t="s">
        <v>908</v>
      </c>
      <c r="M84" s="114" t="str">
        <f t="shared" si="13"/>
        <v>DB24-4-56-G-M</v>
      </c>
      <c r="N84" s="114" t="str">
        <f t="shared" si="14"/>
        <v>EUR-MDB24G4MCWP</v>
      </c>
      <c r="P84" s="114" t="str">
        <f t="shared" si="11"/>
        <v>DB24-4-56-G-M</v>
      </c>
      <c r="Q84" s="114" t="str">
        <f t="shared" si="12"/>
        <v>EUR-MDB24G4MCWP</v>
      </c>
    </row>
    <row r="85" spans="8:17" x14ac:dyDescent="0.4">
      <c r="H85" s="114" t="s">
        <v>877</v>
      </c>
      <c r="I85">
        <v>400</v>
      </c>
      <c r="J85">
        <v>36</v>
      </c>
      <c r="K85" s="315" t="s">
        <v>904</v>
      </c>
      <c r="L85" t="s">
        <v>908</v>
      </c>
      <c r="M85" s="114" t="str">
        <f t="shared" si="13"/>
        <v>DB36-4-56-G</v>
      </c>
      <c r="N85" s="114" t="str">
        <f t="shared" si="14"/>
        <v>EUR-MDB36G4NAWP</v>
      </c>
      <c r="P85" s="114" t="str">
        <f t="shared" si="11"/>
        <v>DB36-4-56-G</v>
      </c>
      <c r="Q85" s="114" t="str">
        <f t="shared" si="12"/>
        <v>EUR-MDB36G4NAWP</v>
      </c>
    </row>
    <row r="86" spans="8:17" x14ac:dyDescent="0.4">
      <c r="H86" s="114" t="s">
        <v>877</v>
      </c>
      <c r="I86">
        <v>400</v>
      </c>
      <c r="J86">
        <v>36</v>
      </c>
      <c r="K86" s="315" t="s">
        <v>905</v>
      </c>
      <c r="L86" t="s">
        <v>908</v>
      </c>
      <c r="M86" s="114" t="str">
        <f t="shared" si="13"/>
        <v>DB36-4-56-G-M</v>
      </c>
      <c r="N86" s="114" t="str">
        <f t="shared" si="14"/>
        <v>EUR-MDB36G4MCWP</v>
      </c>
      <c r="P86" s="114" t="str">
        <f t="shared" si="11"/>
        <v>DB36-4-56-G-M</v>
      </c>
      <c r="Q86" s="114" t="str">
        <f t="shared" si="12"/>
        <v>EUR-MDB36G4MCWP</v>
      </c>
    </row>
    <row r="87" spans="8:17" x14ac:dyDescent="0.4">
      <c r="H87" s="114" t="s">
        <v>877</v>
      </c>
      <c r="I87">
        <v>400</v>
      </c>
      <c r="J87">
        <v>48</v>
      </c>
      <c r="K87" s="315" t="s">
        <v>904</v>
      </c>
      <c r="L87" t="s">
        <v>908</v>
      </c>
      <c r="M87" s="114" t="str">
        <f t="shared" si="13"/>
        <v>DB48-4-56-G</v>
      </c>
      <c r="N87" s="114" t="str">
        <f t="shared" si="14"/>
        <v>EUR-MDB48G4NAWP</v>
      </c>
      <c r="P87" s="114" t="str">
        <f t="shared" si="11"/>
        <v>DB48-4-56-G</v>
      </c>
      <c r="Q87" s="114" t="str">
        <f t="shared" si="12"/>
        <v>EUR-MDB48G4NAWP</v>
      </c>
    </row>
    <row r="88" spans="8:17" x14ac:dyDescent="0.4">
      <c r="H88" s="114" t="s">
        <v>877</v>
      </c>
      <c r="I88">
        <v>400</v>
      </c>
      <c r="J88">
        <v>48</v>
      </c>
      <c r="K88" s="315" t="s">
        <v>905</v>
      </c>
      <c r="L88" t="s">
        <v>908</v>
      </c>
      <c r="M88" s="114" t="str">
        <f t="shared" si="13"/>
        <v>DB48-4-56-G-M</v>
      </c>
      <c r="N88" s="114" t="str">
        <f t="shared" si="14"/>
        <v>EUR-MDB48G4MCWP</v>
      </c>
      <c r="P88" s="114" t="str">
        <f t="shared" si="11"/>
        <v>DB48-4-56-G-M</v>
      </c>
      <c r="Q88" s="114" t="str">
        <f t="shared" si="12"/>
        <v>EUR-MDB48G4MCWP</v>
      </c>
    </row>
    <row r="89" spans="8:17" x14ac:dyDescent="0.4">
      <c r="H89" s="114" t="s">
        <v>877</v>
      </c>
      <c r="I89">
        <v>400</v>
      </c>
      <c r="J89">
        <v>60</v>
      </c>
      <c r="K89" s="315" t="s">
        <v>904</v>
      </c>
      <c r="L89" t="s">
        <v>908</v>
      </c>
      <c r="M89" s="114" t="str">
        <f t="shared" si="13"/>
        <v>DB60-4-56-G</v>
      </c>
      <c r="N89" s="114" t="str">
        <f t="shared" si="14"/>
        <v>EUR-MDB60G4NAWP</v>
      </c>
      <c r="P89" s="114" t="str">
        <f t="shared" si="11"/>
        <v>DB60-4-56-G</v>
      </c>
      <c r="Q89" s="114" t="str">
        <f t="shared" si="12"/>
        <v>EUR-MDB60G4NAWP</v>
      </c>
    </row>
    <row r="90" spans="8:17" x14ac:dyDescent="0.4">
      <c r="H90" s="114" t="s">
        <v>877</v>
      </c>
      <c r="I90">
        <v>400</v>
      </c>
      <c r="J90">
        <v>60</v>
      </c>
      <c r="K90" s="315" t="s">
        <v>905</v>
      </c>
      <c r="L90" t="s">
        <v>908</v>
      </c>
      <c r="M90" s="114" t="str">
        <f t="shared" si="13"/>
        <v>DB60-4-56-G-M</v>
      </c>
      <c r="N90" s="114" t="str">
        <f t="shared" si="14"/>
        <v>EUR-MDB60G4MCWP</v>
      </c>
      <c r="P90" s="114" t="str">
        <f t="shared" si="11"/>
        <v>DB60-4-56-G-M</v>
      </c>
      <c r="Q90" s="114" t="str">
        <f t="shared" si="12"/>
        <v>EUR-MDB60G4MCWP</v>
      </c>
    </row>
    <row r="91" spans="8:17" x14ac:dyDescent="0.4">
      <c r="H91" s="114" t="s">
        <v>877</v>
      </c>
      <c r="I91">
        <v>400</v>
      </c>
      <c r="J91">
        <v>72</v>
      </c>
      <c r="K91" s="315" t="s">
        <v>904</v>
      </c>
      <c r="L91" t="s">
        <v>908</v>
      </c>
      <c r="M91" s="114" t="str">
        <f t="shared" si="13"/>
        <v>DB72-4-56-G</v>
      </c>
      <c r="N91" s="114" t="str">
        <f t="shared" si="14"/>
        <v>EUR-MDB72G4NAWP</v>
      </c>
      <c r="P91" s="114" t="str">
        <f t="shared" si="11"/>
        <v>DB72-4-56-G</v>
      </c>
      <c r="Q91" s="114" t="str">
        <f t="shared" si="12"/>
        <v>EUR-MDB72G4NAWP</v>
      </c>
    </row>
    <row r="92" spans="8:17" x14ac:dyDescent="0.4">
      <c r="H92" s="114" t="s">
        <v>877</v>
      </c>
      <c r="I92">
        <v>400</v>
      </c>
      <c r="J92">
        <v>72</v>
      </c>
      <c r="K92" s="315" t="s">
        <v>905</v>
      </c>
      <c r="L92" t="s">
        <v>908</v>
      </c>
      <c r="M92" s="114" t="str">
        <f t="shared" si="13"/>
        <v>DB72-4-56-G-M</v>
      </c>
      <c r="N92" s="114" t="str">
        <f t="shared" si="14"/>
        <v>EUR-MDB72G4MCWP</v>
      </c>
      <c r="P92" s="114" t="str">
        <f t="shared" si="11"/>
        <v>DB72-4-56-G-M</v>
      </c>
      <c r="Q92" s="114" t="str">
        <f t="shared" si="12"/>
        <v>EUR-MDB72G4MCWP</v>
      </c>
    </row>
  </sheetData>
  <conditionalFormatting sqref="K2:K11">
    <cfRule type="cellIs" dxfId="0" priority="1" operator="equal">
      <formula>$ZV$2</formula>
    </cfRule>
  </conditionalFormatting>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7950-6C7E-49EE-9792-FE2824423B56}">
  <dimension ref="A1:I92"/>
  <sheetViews>
    <sheetView workbookViewId="0">
      <selection activeCell="J16" sqref="J16"/>
    </sheetView>
  </sheetViews>
  <sheetFormatPr defaultRowHeight="14.6" x14ac:dyDescent="0.4"/>
  <cols>
    <col min="1" max="1" width="13.69140625" bestFit="1" customWidth="1"/>
    <col min="2" max="2" width="7.61328125" bestFit="1" customWidth="1"/>
    <col min="3" max="3" width="18.84375" bestFit="1" customWidth="1"/>
    <col min="4" max="4" width="8.61328125" style="302" bestFit="1" customWidth="1"/>
    <col min="5" max="5" width="5.69140625" bestFit="1" customWidth="1"/>
    <col min="6" max="6" width="16.69140625" bestFit="1" customWidth="1"/>
    <col min="7" max="7" width="3.15234375" bestFit="1" customWidth="1"/>
    <col min="8" max="8" width="4.84375" bestFit="1" customWidth="1"/>
    <col min="9" max="9" width="5.69140625" bestFit="1" customWidth="1"/>
  </cols>
  <sheetData>
    <row r="1" spans="1:9" s="33" customFormat="1" x14ac:dyDescent="0.4">
      <c r="A1" s="33" t="s">
        <v>925</v>
      </c>
      <c r="B1" s="33" t="s">
        <v>760</v>
      </c>
      <c r="C1" s="33" t="s">
        <v>925</v>
      </c>
      <c r="D1" s="314" t="s">
        <v>835</v>
      </c>
      <c r="E1" s="33" t="s">
        <v>837</v>
      </c>
      <c r="F1" s="33" t="s">
        <v>926</v>
      </c>
      <c r="G1" s="33" t="s">
        <v>925</v>
      </c>
      <c r="H1" s="33" t="s">
        <v>835</v>
      </c>
      <c r="I1" s="33" t="s">
        <v>837</v>
      </c>
    </row>
    <row r="2" spans="1:9" x14ac:dyDescent="0.4">
      <c r="A2" t="s">
        <v>915</v>
      </c>
      <c r="B2" t="s">
        <v>842</v>
      </c>
      <c r="C2" t="s">
        <v>891</v>
      </c>
      <c r="D2" s="302">
        <v>243.55</v>
      </c>
    </row>
    <row r="3" spans="1:9" x14ac:dyDescent="0.4">
      <c r="A3" t="s">
        <v>916</v>
      </c>
      <c r="B3" s="114" t="s">
        <v>842</v>
      </c>
      <c r="C3" t="s">
        <v>756</v>
      </c>
      <c r="D3" s="302">
        <v>294.60000000000002</v>
      </c>
    </row>
    <row r="4" spans="1:9" x14ac:dyDescent="0.4">
      <c r="A4" t="s">
        <v>917</v>
      </c>
      <c r="B4" s="114" t="s">
        <v>842</v>
      </c>
      <c r="C4" t="s">
        <v>892</v>
      </c>
      <c r="D4" s="302">
        <v>488.25</v>
      </c>
    </row>
    <row r="5" spans="1:9" x14ac:dyDescent="0.4">
      <c r="A5" t="s">
        <v>918</v>
      </c>
      <c r="B5" s="114" t="s">
        <v>842</v>
      </c>
      <c r="C5" t="s">
        <v>893</v>
      </c>
    </row>
    <row r="6" spans="1:9" x14ac:dyDescent="0.4">
      <c r="A6" t="s">
        <v>919</v>
      </c>
      <c r="B6" s="114" t="s">
        <v>842</v>
      </c>
      <c r="C6" t="s">
        <v>885</v>
      </c>
      <c r="D6" s="302">
        <v>700.9</v>
      </c>
    </row>
    <row r="7" spans="1:9" x14ac:dyDescent="0.4">
      <c r="A7" t="s">
        <v>920</v>
      </c>
      <c r="B7" s="114" t="s">
        <v>842</v>
      </c>
      <c r="C7" t="s">
        <v>890</v>
      </c>
      <c r="D7" s="302">
        <v>243.55</v>
      </c>
    </row>
    <row r="8" spans="1:9" x14ac:dyDescent="0.4">
      <c r="A8" t="s">
        <v>921</v>
      </c>
      <c r="B8" s="114" t="s">
        <v>842</v>
      </c>
      <c r="C8" t="s">
        <v>889</v>
      </c>
      <c r="D8" s="302">
        <v>356.4</v>
      </c>
    </row>
    <row r="9" spans="1:9" x14ac:dyDescent="0.4">
      <c r="A9" t="s">
        <v>922</v>
      </c>
      <c r="B9" s="114" t="s">
        <v>842</v>
      </c>
      <c r="C9" t="s">
        <v>888</v>
      </c>
      <c r="D9" s="302">
        <v>541.75</v>
      </c>
    </row>
    <row r="10" spans="1:9" x14ac:dyDescent="0.4">
      <c r="A10" t="s">
        <v>923</v>
      </c>
      <c r="B10" s="114" t="s">
        <v>842</v>
      </c>
      <c r="C10" t="s">
        <v>887</v>
      </c>
      <c r="D10" s="302">
        <v>651</v>
      </c>
    </row>
    <row r="11" spans="1:9" x14ac:dyDescent="0.4">
      <c r="A11" t="s">
        <v>924</v>
      </c>
      <c r="B11" s="114" t="s">
        <v>842</v>
      </c>
      <c r="C11" t="s">
        <v>885</v>
      </c>
      <c r="D11" s="302">
        <v>700.9</v>
      </c>
    </row>
    <row r="12" spans="1:9" x14ac:dyDescent="0.4">
      <c r="A12" t="s">
        <v>927</v>
      </c>
      <c r="B12" t="s">
        <v>909</v>
      </c>
      <c r="C12" t="s">
        <v>1007</v>
      </c>
      <c r="D12" s="302" t="s">
        <v>1087</v>
      </c>
    </row>
    <row r="13" spans="1:9" x14ac:dyDescent="0.4">
      <c r="A13" t="s">
        <v>928</v>
      </c>
      <c r="B13" s="114" t="s">
        <v>909</v>
      </c>
      <c r="C13" t="s">
        <v>1008</v>
      </c>
      <c r="D13" s="302" t="s">
        <v>1087</v>
      </c>
    </row>
    <row r="14" spans="1:9" x14ac:dyDescent="0.4">
      <c r="A14" t="s">
        <v>929</v>
      </c>
      <c r="B14" s="114" t="s">
        <v>909</v>
      </c>
      <c r="C14" t="s">
        <v>1009</v>
      </c>
      <c r="D14" s="302" t="s">
        <v>1087</v>
      </c>
    </row>
    <row r="15" spans="1:9" x14ac:dyDescent="0.4">
      <c r="A15" t="s">
        <v>930</v>
      </c>
      <c r="B15" s="114" t="s">
        <v>909</v>
      </c>
      <c r="C15" t="s">
        <v>1010</v>
      </c>
      <c r="D15" s="302" t="s">
        <v>1087</v>
      </c>
    </row>
    <row r="16" spans="1:9" x14ac:dyDescent="0.4">
      <c r="A16" t="s">
        <v>931</v>
      </c>
      <c r="B16" s="114" t="s">
        <v>909</v>
      </c>
      <c r="C16" t="s">
        <v>1011</v>
      </c>
      <c r="D16" s="302" t="s">
        <v>1087</v>
      </c>
    </row>
    <row r="17" spans="1:4" x14ac:dyDescent="0.4">
      <c r="A17" t="s">
        <v>932</v>
      </c>
      <c r="B17" s="114" t="s">
        <v>909</v>
      </c>
      <c r="C17" t="s">
        <v>1012</v>
      </c>
      <c r="D17" s="302" t="s">
        <v>1087</v>
      </c>
    </row>
    <row r="18" spans="1:4" x14ac:dyDescent="0.4">
      <c r="A18" t="s">
        <v>933</v>
      </c>
      <c r="B18" s="114" t="s">
        <v>909</v>
      </c>
      <c r="C18" t="s">
        <v>1013</v>
      </c>
      <c r="D18" s="302" t="s">
        <v>1087</v>
      </c>
    </row>
    <row r="19" spans="1:4" x14ac:dyDescent="0.4">
      <c r="A19" t="s">
        <v>934</v>
      </c>
      <c r="B19" s="114" t="s">
        <v>909</v>
      </c>
      <c r="C19" t="s">
        <v>1014</v>
      </c>
      <c r="D19" s="302" t="s">
        <v>1087</v>
      </c>
    </row>
    <row r="20" spans="1:4" x14ac:dyDescent="0.4">
      <c r="A20" t="s">
        <v>935</v>
      </c>
      <c r="B20" s="114" t="s">
        <v>909</v>
      </c>
      <c r="C20" t="s">
        <v>1015</v>
      </c>
      <c r="D20" s="302" t="s">
        <v>1087</v>
      </c>
    </row>
    <row r="21" spans="1:4" x14ac:dyDescent="0.4">
      <c r="A21" t="s">
        <v>936</v>
      </c>
      <c r="B21" s="114" t="s">
        <v>909</v>
      </c>
      <c r="C21" t="s">
        <v>1016</v>
      </c>
      <c r="D21" s="302" t="s">
        <v>1087</v>
      </c>
    </row>
    <row r="22" spans="1:4" x14ac:dyDescent="0.4">
      <c r="A22" t="s">
        <v>937</v>
      </c>
      <c r="B22" s="114" t="s">
        <v>909</v>
      </c>
      <c r="C22" t="s">
        <v>1017</v>
      </c>
      <c r="D22" s="302" t="s">
        <v>1087</v>
      </c>
    </row>
    <row r="23" spans="1:4" x14ac:dyDescent="0.4">
      <c r="A23" t="s">
        <v>938</v>
      </c>
      <c r="B23" s="114" t="s">
        <v>909</v>
      </c>
      <c r="C23" t="s">
        <v>1018</v>
      </c>
      <c r="D23" s="302" t="s">
        <v>1087</v>
      </c>
    </row>
    <row r="24" spans="1:4" x14ac:dyDescent="0.4">
      <c r="A24" t="s">
        <v>939</v>
      </c>
      <c r="B24" s="114" t="s">
        <v>909</v>
      </c>
      <c r="C24" t="s">
        <v>1019</v>
      </c>
      <c r="D24" s="302" t="s">
        <v>1087</v>
      </c>
    </row>
    <row r="25" spans="1:4" x14ac:dyDescent="0.4">
      <c r="A25" t="s">
        <v>940</v>
      </c>
      <c r="B25" s="114" t="s">
        <v>909</v>
      </c>
      <c r="C25" t="s">
        <v>1020</v>
      </c>
      <c r="D25" s="302" t="s">
        <v>1087</v>
      </c>
    </row>
    <row r="26" spans="1:4" x14ac:dyDescent="0.4">
      <c r="A26" t="s">
        <v>941</v>
      </c>
      <c r="B26" s="114" t="s">
        <v>909</v>
      </c>
      <c r="C26" t="s">
        <v>1021</v>
      </c>
      <c r="D26" s="302" t="s">
        <v>1087</v>
      </c>
    </row>
    <row r="27" spans="1:4" x14ac:dyDescent="0.4">
      <c r="A27" t="s">
        <v>942</v>
      </c>
      <c r="B27" s="114" t="s">
        <v>909</v>
      </c>
      <c r="C27" t="s">
        <v>1022</v>
      </c>
      <c r="D27" s="302" t="s">
        <v>1087</v>
      </c>
    </row>
    <row r="28" spans="1:4" x14ac:dyDescent="0.4">
      <c r="A28" t="s">
        <v>943</v>
      </c>
      <c r="B28" s="114" t="s">
        <v>909</v>
      </c>
      <c r="C28" t="s">
        <v>1023</v>
      </c>
      <c r="D28" s="302" t="s">
        <v>1087</v>
      </c>
    </row>
    <row r="29" spans="1:4" x14ac:dyDescent="0.4">
      <c r="A29" t="s">
        <v>944</v>
      </c>
      <c r="B29" s="114" t="s">
        <v>909</v>
      </c>
      <c r="C29" t="s">
        <v>1024</v>
      </c>
      <c r="D29" s="302" t="s">
        <v>1087</v>
      </c>
    </row>
    <row r="30" spans="1:4" x14ac:dyDescent="0.4">
      <c r="A30" t="s">
        <v>945</v>
      </c>
      <c r="B30" s="114" t="s">
        <v>909</v>
      </c>
      <c r="C30" t="s">
        <v>1025</v>
      </c>
      <c r="D30" s="302" t="s">
        <v>1087</v>
      </c>
    </row>
    <row r="31" spans="1:4" x14ac:dyDescent="0.4">
      <c r="A31" t="s">
        <v>946</v>
      </c>
      <c r="B31" s="114" t="s">
        <v>909</v>
      </c>
      <c r="C31" t="s">
        <v>1026</v>
      </c>
      <c r="D31" s="302" t="s">
        <v>1087</v>
      </c>
    </row>
    <row r="32" spans="1:4" x14ac:dyDescent="0.4">
      <c r="A32" t="s">
        <v>947</v>
      </c>
      <c r="B32" s="114" t="s">
        <v>909</v>
      </c>
      <c r="C32" t="s">
        <v>1027</v>
      </c>
      <c r="D32" s="302" t="s">
        <v>1087</v>
      </c>
    </row>
    <row r="33" spans="1:4" x14ac:dyDescent="0.4">
      <c r="A33" t="s">
        <v>948</v>
      </c>
      <c r="B33" s="114" t="s">
        <v>909</v>
      </c>
      <c r="C33" t="s">
        <v>1028</v>
      </c>
      <c r="D33" s="302" t="s">
        <v>1087</v>
      </c>
    </row>
    <row r="34" spans="1:4" x14ac:dyDescent="0.4">
      <c r="A34" t="s">
        <v>949</v>
      </c>
      <c r="B34" s="114" t="s">
        <v>909</v>
      </c>
      <c r="C34" t="s">
        <v>1029</v>
      </c>
      <c r="D34" s="302" t="s">
        <v>1087</v>
      </c>
    </row>
    <row r="35" spans="1:4" x14ac:dyDescent="0.4">
      <c r="A35" t="s">
        <v>950</v>
      </c>
      <c r="B35" s="114" t="s">
        <v>909</v>
      </c>
      <c r="C35" t="s">
        <v>1030</v>
      </c>
      <c r="D35" s="302" t="s">
        <v>1087</v>
      </c>
    </row>
    <row r="36" spans="1:4" x14ac:dyDescent="0.4">
      <c r="A36" t="s">
        <v>951</v>
      </c>
      <c r="B36" s="114" t="s">
        <v>909</v>
      </c>
      <c r="C36" t="s">
        <v>1031</v>
      </c>
      <c r="D36" s="302" t="s">
        <v>1087</v>
      </c>
    </row>
    <row r="37" spans="1:4" x14ac:dyDescent="0.4">
      <c r="A37" t="s">
        <v>952</v>
      </c>
      <c r="B37" s="114" t="s">
        <v>909</v>
      </c>
      <c r="C37" t="s">
        <v>1032</v>
      </c>
      <c r="D37" s="302" t="s">
        <v>1087</v>
      </c>
    </row>
    <row r="38" spans="1:4" x14ac:dyDescent="0.4">
      <c r="A38" t="s">
        <v>953</v>
      </c>
      <c r="B38" s="114" t="s">
        <v>909</v>
      </c>
      <c r="C38" t="s">
        <v>1033</v>
      </c>
      <c r="D38" s="302" t="s">
        <v>1087</v>
      </c>
    </row>
    <row r="39" spans="1:4" x14ac:dyDescent="0.4">
      <c r="A39" t="s">
        <v>954</v>
      </c>
      <c r="B39" s="114" t="s">
        <v>909</v>
      </c>
      <c r="C39" t="s">
        <v>1034</v>
      </c>
      <c r="D39" s="302" t="s">
        <v>1087</v>
      </c>
    </row>
    <row r="40" spans="1:4" x14ac:dyDescent="0.4">
      <c r="A40" t="s">
        <v>955</v>
      </c>
      <c r="B40" s="114" t="s">
        <v>909</v>
      </c>
      <c r="C40" t="s">
        <v>1035</v>
      </c>
      <c r="D40" s="302" t="s">
        <v>1087</v>
      </c>
    </row>
    <row r="41" spans="1:4" x14ac:dyDescent="0.4">
      <c r="A41" t="s">
        <v>956</v>
      </c>
      <c r="B41" s="114" t="s">
        <v>909</v>
      </c>
      <c r="C41" t="s">
        <v>1036</v>
      </c>
      <c r="D41" s="302" t="s">
        <v>1087</v>
      </c>
    </row>
    <row r="42" spans="1:4" x14ac:dyDescent="0.4">
      <c r="A42" t="s">
        <v>957</v>
      </c>
      <c r="B42" s="114" t="s">
        <v>909</v>
      </c>
      <c r="C42" t="s">
        <v>1037</v>
      </c>
      <c r="D42" s="302" t="s">
        <v>1087</v>
      </c>
    </row>
    <row r="43" spans="1:4" x14ac:dyDescent="0.4">
      <c r="A43" t="s">
        <v>958</v>
      </c>
      <c r="B43" s="114" t="s">
        <v>909</v>
      </c>
      <c r="C43" t="s">
        <v>1038</v>
      </c>
      <c r="D43" s="302" t="s">
        <v>1087</v>
      </c>
    </row>
    <row r="44" spans="1:4" x14ac:dyDescent="0.4">
      <c r="A44" t="s">
        <v>959</v>
      </c>
      <c r="B44" s="114" t="s">
        <v>909</v>
      </c>
      <c r="C44" t="s">
        <v>1039</v>
      </c>
      <c r="D44" s="302" t="s">
        <v>1087</v>
      </c>
    </row>
    <row r="45" spans="1:4" x14ac:dyDescent="0.4">
      <c r="A45" t="s">
        <v>960</v>
      </c>
      <c r="B45" s="114" t="s">
        <v>909</v>
      </c>
      <c r="C45" t="s">
        <v>1040</v>
      </c>
      <c r="D45" s="302" t="s">
        <v>1087</v>
      </c>
    </row>
    <row r="46" spans="1:4" x14ac:dyDescent="0.4">
      <c r="A46" t="s">
        <v>961</v>
      </c>
      <c r="B46" s="114" t="s">
        <v>909</v>
      </c>
      <c r="C46" t="s">
        <v>1041</v>
      </c>
      <c r="D46" s="302" t="s">
        <v>1087</v>
      </c>
    </row>
    <row r="47" spans="1:4" x14ac:dyDescent="0.4">
      <c r="A47" t="s">
        <v>962</v>
      </c>
      <c r="B47" s="114" t="s">
        <v>909</v>
      </c>
      <c r="C47" t="s">
        <v>1042</v>
      </c>
      <c r="D47" s="302" t="s">
        <v>1087</v>
      </c>
    </row>
    <row r="48" spans="1:4" x14ac:dyDescent="0.4">
      <c r="A48" t="s">
        <v>963</v>
      </c>
      <c r="B48" s="114" t="s">
        <v>909</v>
      </c>
      <c r="C48" t="s">
        <v>1043</v>
      </c>
      <c r="D48" s="302" t="s">
        <v>1087</v>
      </c>
    </row>
    <row r="49" spans="1:4" x14ac:dyDescent="0.4">
      <c r="A49" t="s">
        <v>964</v>
      </c>
      <c r="B49" s="114" t="s">
        <v>909</v>
      </c>
      <c r="C49" t="s">
        <v>1044</v>
      </c>
      <c r="D49" s="302" t="s">
        <v>1087</v>
      </c>
    </row>
    <row r="50" spans="1:4" x14ac:dyDescent="0.4">
      <c r="A50" t="s">
        <v>965</v>
      </c>
      <c r="B50" s="114" t="s">
        <v>909</v>
      </c>
      <c r="C50" t="s">
        <v>1045</v>
      </c>
      <c r="D50" s="302" t="s">
        <v>1087</v>
      </c>
    </row>
    <row r="51" spans="1:4" x14ac:dyDescent="0.4">
      <c r="A51" t="s">
        <v>966</v>
      </c>
      <c r="B51" s="114" t="s">
        <v>909</v>
      </c>
      <c r="C51" t="s">
        <v>1046</v>
      </c>
      <c r="D51" s="302" t="s">
        <v>1087</v>
      </c>
    </row>
    <row r="52" spans="1:4" x14ac:dyDescent="0.4">
      <c r="A52" t="s">
        <v>967</v>
      </c>
      <c r="B52" s="114" t="s">
        <v>909</v>
      </c>
      <c r="C52" t="s">
        <v>1047</v>
      </c>
      <c r="D52" s="302" t="s">
        <v>1087</v>
      </c>
    </row>
    <row r="53" spans="1:4" x14ac:dyDescent="0.4">
      <c r="A53" t="s">
        <v>968</v>
      </c>
      <c r="B53" s="114" t="s">
        <v>909</v>
      </c>
      <c r="C53" t="s">
        <v>1048</v>
      </c>
      <c r="D53" s="302" t="s">
        <v>1087</v>
      </c>
    </row>
    <row r="54" spans="1:4" x14ac:dyDescent="0.4">
      <c r="A54" t="s">
        <v>969</v>
      </c>
      <c r="B54" s="114" t="s">
        <v>909</v>
      </c>
      <c r="C54" t="s">
        <v>1049</v>
      </c>
      <c r="D54" s="302" t="s">
        <v>1087</v>
      </c>
    </row>
    <row r="55" spans="1:4" x14ac:dyDescent="0.4">
      <c r="A55" t="s">
        <v>970</v>
      </c>
      <c r="B55" s="114" t="s">
        <v>909</v>
      </c>
      <c r="C55" t="s">
        <v>1050</v>
      </c>
      <c r="D55" s="302" t="s">
        <v>1087</v>
      </c>
    </row>
    <row r="56" spans="1:4" x14ac:dyDescent="0.4">
      <c r="A56" t="s">
        <v>971</v>
      </c>
      <c r="B56" s="114" t="s">
        <v>909</v>
      </c>
      <c r="C56" t="s">
        <v>1051</v>
      </c>
      <c r="D56" s="302" t="s">
        <v>1087</v>
      </c>
    </row>
    <row r="57" spans="1:4" x14ac:dyDescent="0.4">
      <c r="A57" t="s">
        <v>972</v>
      </c>
      <c r="B57" s="114" t="s">
        <v>909</v>
      </c>
      <c r="C57" t="s">
        <v>1052</v>
      </c>
      <c r="D57" s="302" t="s">
        <v>1087</v>
      </c>
    </row>
    <row r="58" spans="1:4" x14ac:dyDescent="0.4">
      <c r="A58" t="s">
        <v>973</v>
      </c>
      <c r="B58" s="114" t="s">
        <v>909</v>
      </c>
      <c r="C58" t="s">
        <v>1053</v>
      </c>
      <c r="D58" s="302" t="s">
        <v>1087</v>
      </c>
    </row>
    <row r="59" spans="1:4" x14ac:dyDescent="0.4">
      <c r="A59" t="s">
        <v>974</v>
      </c>
      <c r="B59" s="114" t="s">
        <v>909</v>
      </c>
      <c r="C59" t="s">
        <v>1054</v>
      </c>
      <c r="D59" s="302" t="s">
        <v>1087</v>
      </c>
    </row>
    <row r="60" spans="1:4" x14ac:dyDescent="0.4">
      <c r="A60" t="s">
        <v>975</v>
      </c>
      <c r="B60" s="114" t="s">
        <v>909</v>
      </c>
      <c r="C60" t="s">
        <v>1055</v>
      </c>
      <c r="D60" s="302" t="s">
        <v>1087</v>
      </c>
    </row>
    <row r="61" spans="1:4" x14ac:dyDescent="0.4">
      <c r="A61" t="s">
        <v>976</v>
      </c>
      <c r="B61" s="114" t="s">
        <v>909</v>
      </c>
      <c r="C61" t="s">
        <v>1056</v>
      </c>
      <c r="D61" s="302" t="s">
        <v>1087</v>
      </c>
    </row>
    <row r="62" spans="1:4" x14ac:dyDescent="0.4">
      <c r="A62" t="s">
        <v>977</v>
      </c>
      <c r="B62" s="114" t="s">
        <v>909</v>
      </c>
      <c r="C62" t="s">
        <v>1057</v>
      </c>
      <c r="D62" s="302" t="s">
        <v>1087</v>
      </c>
    </row>
    <row r="63" spans="1:4" x14ac:dyDescent="0.4">
      <c r="A63" t="s">
        <v>978</v>
      </c>
      <c r="B63" s="114" t="s">
        <v>909</v>
      </c>
      <c r="C63" t="s">
        <v>1058</v>
      </c>
      <c r="D63" s="302" t="s">
        <v>1087</v>
      </c>
    </row>
    <row r="64" spans="1:4" x14ac:dyDescent="0.4">
      <c r="A64" t="s">
        <v>979</v>
      </c>
      <c r="B64" s="114" t="s">
        <v>909</v>
      </c>
      <c r="C64" t="s">
        <v>1059</v>
      </c>
      <c r="D64" s="302" t="s">
        <v>1087</v>
      </c>
    </row>
    <row r="65" spans="1:4" x14ac:dyDescent="0.4">
      <c r="A65" t="s">
        <v>980</v>
      </c>
      <c r="B65" s="114" t="s">
        <v>909</v>
      </c>
      <c r="C65" t="s">
        <v>1060</v>
      </c>
      <c r="D65" s="302" t="s">
        <v>1087</v>
      </c>
    </row>
    <row r="66" spans="1:4" x14ac:dyDescent="0.4">
      <c r="A66" t="s">
        <v>981</v>
      </c>
      <c r="B66" s="114" t="s">
        <v>909</v>
      </c>
      <c r="C66" t="s">
        <v>1061</v>
      </c>
      <c r="D66" s="302" t="s">
        <v>1087</v>
      </c>
    </row>
    <row r="67" spans="1:4" x14ac:dyDescent="0.4">
      <c r="A67" t="s">
        <v>982</v>
      </c>
      <c r="B67" s="114" t="s">
        <v>909</v>
      </c>
      <c r="C67" t="s">
        <v>1062</v>
      </c>
      <c r="D67" s="302" t="s">
        <v>1087</v>
      </c>
    </row>
    <row r="68" spans="1:4" x14ac:dyDescent="0.4">
      <c r="A68" t="s">
        <v>983</v>
      </c>
      <c r="B68" s="114" t="s">
        <v>909</v>
      </c>
      <c r="C68" t="s">
        <v>1063</v>
      </c>
      <c r="D68" s="302" t="s">
        <v>1087</v>
      </c>
    </row>
    <row r="69" spans="1:4" x14ac:dyDescent="0.4">
      <c r="A69" t="s">
        <v>984</v>
      </c>
      <c r="B69" s="114" t="s">
        <v>909</v>
      </c>
      <c r="C69" t="s">
        <v>1064</v>
      </c>
      <c r="D69" s="302" t="s">
        <v>1087</v>
      </c>
    </row>
    <row r="70" spans="1:4" x14ac:dyDescent="0.4">
      <c r="A70" t="s">
        <v>985</v>
      </c>
      <c r="B70" s="114" t="s">
        <v>909</v>
      </c>
      <c r="C70" t="s">
        <v>1065</v>
      </c>
      <c r="D70" s="302" t="s">
        <v>1087</v>
      </c>
    </row>
    <row r="71" spans="1:4" x14ac:dyDescent="0.4">
      <c r="A71" t="s">
        <v>986</v>
      </c>
      <c r="B71" s="114" t="s">
        <v>909</v>
      </c>
      <c r="C71" t="s">
        <v>1066</v>
      </c>
      <c r="D71" s="302" t="s">
        <v>1087</v>
      </c>
    </row>
    <row r="72" spans="1:4" x14ac:dyDescent="0.4">
      <c r="A72" t="s">
        <v>987</v>
      </c>
      <c r="B72" s="114" t="s">
        <v>909</v>
      </c>
      <c r="C72" t="s">
        <v>1067</v>
      </c>
      <c r="D72" s="302" t="s">
        <v>1087</v>
      </c>
    </row>
    <row r="73" spans="1:4" x14ac:dyDescent="0.4">
      <c r="A73" t="s">
        <v>988</v>
      </c>
      <c r="B73" s="114" t="s">
        <v>909</v>
      </c>
      <c r="C73" t="s">
        <v>1068</v>
      </c>
      <c r="D73" s="302" t="s">
        <v>1087</v>
      </c>
    </row>
    <row r="74" spans="1:4" x14ac:dyDescent="0.4">
      <c r="A74" t="s">
        <v>989</v>
      </c>
      <c r="B74" s="114" t="s">
        <v>909</v>
      </c>
      <c r="C74" t="s">
        <v>1069</v>
      </c>
      <c r="D74" s="302" t="s">
        <v>1087</v>
      </c>
    </row>
    <row r="75" spans="1:4" x14ac:dyDescent="0.4">
      <c r="A75" t="s">
        <v>990</v>
      </c>
      <c r="B75" s="114" t="s">
        <v>909</v>
      </c>
      <c r="C75" t="s">
        <v>1070</v>
      </c>
      <c r="D75" s="302" t="s">
        <v>1087</v>
      </c>
    </row>
    <row r="76" spans="1:4" x14ac:dyDescent="0.4">
      <c r="A76" t="s">
        <v>991</v>
      </c>
      <c r="B76" s="114" t="s">
        <v>909</v>
      </c>
      <c r="C76" t="s">
        <v>1071</v>
      </c>
      <c r="D76" s="302" t="s">
        <v>1087</v>
      </c>
    </row>
    <row r="77" spans="1:4" x14ac:dyDescent="0.4">
      <c r="A77" t="s">
        <v>992</v>
      </c>
      <c r="B77" s="114" t="s">
        <v>909</v>
      </c>
      <c r="C77" t="s">
        <v>1072</v>
      </c>
      <c r="D77" s="302" t="s">
        <v>1087</v>
      </c>
    </row>
    <row r="78" spans="1:4" x14ac:dyDescent="0.4">
      <c r="A78" t="s">
        <v>993</v>
      </c>
      <c r="B78" s="114" t="s">
        <v>909</v>
      </c>
      <c r="C78" t="s">
        <v>1073</v>
      </c>
      <c r="D78" s="302" t="s">
        <v>1087</v>
      </c>
    </row>
    <row r="79" spans="1:4" x14ac:dyDescent="0.4">
      <c r="A79" t="s">
        <v>994</v>
      </c>
      <c r="B79" s="114" t="s">
        <v>909</v>
      </c>
      <c r="C79" t="s">
        <v>1074</v>
      </c>
      <c r="D79" s="302" t="s">
        <v>1087</v>
      </c>
    </row>
    <row r="80" spans="1:4" x14ac:dyDescent="0.4">
      <c r="A80" t="s">
        <v>995</v>
      </c>
      <c r="B80" s="114" t="s">
        <v>909</v>
      </c>
      <c r="C80" t="s">
        <v>1075</v>
      </c>
      <c r="D80" s="302" t="s">
        <v>1087</v>
      </c>
    </row>
    <row r="81" spans="1:4" x14ac:dyDescent="0.4">
      <c r="A81" t="s">
        <v>996</v>
      </c>
      <c r="B81" s="114" t="s">
        <v>909</v>
      </c>
      <c r="C81" t="s">
        <v>1076</v>
      </c>
      <c r="D81" s="302" t="s">
        <v>1087</v>
      </c>
    </row>
    <row r="82" spans="1:4" x14ac:dyDescent="0.4">
      <c r="A82" t="s">
        <v>997</v>
      </c>
      <c r="B82" s="114" t="s">
        <v>909</v>
      </c>
      <c r="C82" t="s">
        <v>1077</v>
      </c>
      <c r="D82" s="302" t="s">
        <v>1087</v>
      </c>
    </row>
    <row r="83" spans="1:4" x14ac:dyDescent="0.4">
      <c r="A83" t="s">
        <v>998</v>
      </c>
      <c r="B83" s="114" t="s">
        <v>909</v>
      </c>
      <c r="C83" t="s">
        <v>1078</v>
      </c>
      <c r="D83" s="302" t="s">
        <v>1087</v>
      </c>
    </row>
    <row r="84" spans="1:4" x14ac:dyDescent="0.4">
      <c r="A84" t="s">
        <v>999</v>
      </c>
      <c r="B84" s="114" t="s">
        <v>909</v>
      </c>
      <c r="C84" t="s">
        <v>1079</v>
      </c>
      <c r="D84" s="302" t="s">
        <v>1087</v>
      </c>
    </row>
    <row r="85" spans="1:4" x14ac:dyDescent="0.4">
      <c r="A85" t="s">
        <v>1000</v>
      </c>
      <c r="B85" s="114" t="s">
        <v>909</v>
      </c>
      <c r="C85" t="s">
        <v>1080</v>
      </c>
      <c r="D85" s="302" t="s">
        <v>1087</v>
      </c>
    </row>
    <row r="86" spans="1:4" x14ac:dyDescent="0.4">
      <c r="A86" t="s">
        <v>1001</v>
      </c>
      <c r="B86" s="114" t="s">
        <v>909</v>
      </c>
      <c r="C86" t="s">
        <v>1081</v>
      </c>
      <c r="D86" s="302" t="s">
        <v>1087</v>
      </c>
    </row>
    <row r="87" spans="1:4" x14ac:dyDescent="0.4">
      <c r="A87" t="s">
        <v>1002</v>
      </c>
      <c r="B87" s="114" t="s">
        <v>909</v>
      </c>
      <c r="C87" t="s">
        <v>1082</v>
      </c>
      <c r="D87" s="302" t="s">
        <v>1087</v>
      </c>
    </row>
    <row r="88" spans="1:4" x14ac:dyDescent="0.4">
      <c r="A88" t="s">
        <v>1003</v>
      </c>
      <c r="B88" s="114" t="s">
        <v>909</v>
      </c>
      <c r="C88" t="s">
        <v>1083</v>
      </c>
      <c r="D88" s="302" t="s">
        <v>1087</v>
      </c>
    </row>
    <row r="89" spans="1:4" x14ac:dyDescent="0.4">
      <c r="A89" t="s">
        <v>1004</v>
      </c>
      <c r="B89" s="114" t="s">
        <v>909</v>
      </c>
      <c r="C89" t="s">
        <v>1084</v>
      </c>
      <c r="D89" s="302" t="s">
        <v>1087</v>
      </c>
    </row>
    <row r="90" spans="1:4" x14ac:dyDescent="0.4">
      <c r="A90" t="s">
        <v>1005</v>
      </c>
      <c r="B90" s="114" t="s">
        <v>909</v>
      </c>
      <c r="C90" t="s">
        <v>1085</v>
      </c>
      <c r="D90" s="302" t="s">
        <v>1087</v>
      </c>
    </row>
    <row r="91" spans="1:4" x14ac:dyDescent="0.4">
      <c r="A91" t="s">
        <v>1006</v>
      </c>
      <c r="B91" s="114" t="s">
        <v>909</v>
      </c>
      <c r="C91" t="s">
        <v>1086</v>
      </c>
      <c r="D91" s="302" t="s">
        <v>1087</v>
      </c>
    </row>
    <row r="92" spans="1:4" x14ac:dyDescent="0.4">
      <c r="A92" t="s">
        <v>1088</v>
      </c>
      <c r="B92" t="s">
        <v>842</v>
      </c>
      <c r="C92" t="s">
        <v>1088</v>
      </c>
      <c r="D92" s="302">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Job Summary</vt:lpstr>
      <vt:lpstr>Sheet1</vt:lpstr>
      <vt:lpstr>Takeoffs</vt:lpstr>
      <vt:lpstr>Sheet2</vt:lpstr>
      <vt:lpstr>Sheet3</vt:lpstr>
      <vt:lpstr>Part List</vt:lpstr>
      <vt:lpstr>Unit Types</vt:lpstr>
      <vt:lpstr>Power</vt:lpstr>
      <vt:lpstr>Power_$</vt:lpstr>
      <vt:lpstr>Fan_F</vt:lpstr>
      <vt:lpstr>Fan_F$</vt:lpstr>
      <vt:lpstr>Selector</vt:lpstr>
      <vt:lpstr>Selector_$</vt:lpstr>
      <vt:lpstr>Selector_PL</vt:lpstr>
      <vt:lpstr>Pick List</vt:lpstr>
      <vt:lpstr>Sheet4</vt:lpstr>
      <vt:lpstr>Backend</vt:lpstr>
      <vt:lpstr>@MSSB</vt:lpstr>
      <vt:lpstr>_MSSB</vt:lpstr>
      <vt:lpstr>IGOC_Parts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2018-05-16T10:00:38Z</dcterms:modified>
</cp:coreProperties>
</file>