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C25E82DE-0119-40A9-9B6A-0B4AC1237486}" xr6:coauthVersionLast="33" xr6:coauthVersionMax="33" xr10:uidLastSave="{00000000-0000-0000-0000-000000000000}"/>
  <bookViews>
    <workbookView xWindow="0" yWindow="180" windowWidth="19200" windowHeight="7834" xr2:uid="{00000000-000D-0000-FFFF-FFFF00000000}"/>
  </bookViews>
  <sheets>
    <sheet name="Job Summary" sheetId="6" r:id="rId1"/>
    <sheet name="Sheet1" sheetId="5" r:id="rId2"/>
    <sheet name="Sheet4" sheetId="7" r:id="rId3"/>
    <sheet name="Takeoffs" sheetId="1" r:id="rId4"/>
    <sheet name="Sheet2" sheetId="2" r:id="rId5"/>
    <sheet name="Sheet3" sheetId="3" r:id="rId6"/>
    <sheet name="Car Park" sheetId="8" r:id="rId7"/>
    <sheet name="MJS Controls" sheetId="9" r:id="rId8"/>
  </sheets>
  <externalReferences>
    <externalReference r:id="rId9"/>
  </externalReference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iterateDelta="1E-4"/>
</workbook>
</file>

<file path=xl/calcChain.xml><?xml version="1.0" encoding="utf-8"?>
<calcChain xmlns="http://schemas.openxmlformats.org/spreadsheetml/2006/main">
  <c r="G12" i="6" l="1"/>
  <c r="G8" i="6"/>
  <c r="E10" i="6"/>
  <c r="E11" i="6"/>
  <c r="E9" i="6"/>
  <c r="E10" i="8" l="1"/>
  <c r="E33" i="8"/>
  <c r="E32" i="8"/>
  <c r="N16" i="8"/>
  <c r="P16" i="8" s="1"/>
  <c r="Q16" i="8" s="1"/>
  <c r="D6" i="8"/>
  <c r="D7" i="8"/>
  <c r="D8" i="8"/>
  <c r="E8" i="8" s="1"/>
  <c r="G8" i="8" s="1"/>
  <c r="D9" i="8"/>
  <c r="E9" i="8" s="1"/>
  <c r="G9" i="8" s="1"/>
  <c r="D10" i="8"/>
  <c r="G10" i="8" s="1"/>
  <c r="D5" i="8"/>
  <c r="N32" i="8"/>
  <c r="C21" i="8" s="1"/>
  <c r="N18" i="8"/>
  <c r="C15" i="8" s="1"/>
  <c r="N19" i="8"/>
  <c r="C16" i="8" s="1"/>
  <c r="N39" i="8"/>
  <c r="N26" i="8"/>
  <c r="C25" i="8" s="1"/>
  <c r="E12" i="6" s="1"/>
  <c r="N20" i="8"/>
  <c r="C17" i="8" s="1"/>
  <c r="N29" i="8"/>
  <c r="C28" i="8" s="1"/>
  <c r="N42" i="8"/>
  <c r="C53" i="8" s="1"/>
  <c r="N41" i="8"/>
  <c r="C51" i="8" s="1"/>
  <c r="N40" i="8"/>
  <c r="C50" i="8" s="1"/>
  <c r="S26" i="9"/>
  <c r="S27" i="9"/>
  <c r="S28" i="9"/>
  <c r="N31" i="8"/>
  <c r="C29" i="8" s="1"/>
  <c r="N28" i="8"/>
  <c r="C27" i="8" s="1"/>
  <c r="N27" i="8"/>
  <c r="C26" i="8" s="1"/>
  <c r="M27" i="8"/>
  <c r="M29" i="8"/>
  <c r="M31" i="8"/>
  <c r="D21" i="8"/>
  <c r="M40" i="8"/>
  <c r="B50" i="8" s="1"/>
  <c r="L27" i="8"/>
  <c r="L31" i="8"/>
  <c r="N25" i="8"/>
  <c r="N23" i="8"/>
  <c r="C20" i="8" s="1"/>
  <c r="N22" i="8"/>
  <c r="C19" i="8" s="1"/>
  <c r="N21" i="8"/>
  <c r="C18" i="8" s="1"/>
  <c r="N17" i="8"/>
  <c r="L19" i="8"/>
  <c r="M20" i="8"/>
  <c r="B17" i="8" s="1"/>
  <c r="L23" i="8"/>
  <c r="M25" i="8"/>
  <c r="Q5" i="9"/>
  <c r="L18" i="8" s="1"/>
  <c r="R5" i="9"/>
  <c r="M18" i="8" s="1"/>
  <c r="B15" i="8" s="1"/>
  <c r="S5" i="9"/>
  <c r="T5" i="9"/>
  <c r="O18" i="8" s="1"/>
  <c r="D15" i="8" s="1"/>
  <c r="Q8" i="9"/>
  <c r="R8" i="9"/>
  <c r="M19" i="8" s="1"/>
  <c r="B16" i="8" s="1"/>
  <c r="S8" i="9"/>
  <c r="T8" i="9"/>
  <c r="O19" i="8" s="1"/>
  <c r="D16" i="8" s="1"/>
  <c r="Q9" i="9"/>
  <c r="L20" i="8" s="1"/>
  <c r="R9" i="9"/>
  <c r="S9" i="9"/>
  <c r="T9" i="9"/>
  <c r="O20" i="8" s="1"/>
  <c r="D17" i="8" s="1"/>
  <c r="Q12" i="9"/>
  <c r="L21" i="8" s="1"/>
  <c r="R12" i="9"/>
  <c r="M21" i="8" s="1"/>
  <c r="B18" i="8" s="1"/>
  <c r="S12" i="9"/>
  <c r="T12" i="9"/>
  <c r="O21" i="8" s="1"/>
  <c r="D18" i="8" s="1"/>
  <c r="Q14" i="9"/>
  <c r="L22" i="8" s="1"/>
  <c r="R14" i="9"/>
  <c r="M22" i="8" s="1"/>
  <c r="B19" i="8" s="1"/>
  <c r="S14" i="9"/>
  <c r="T14" i="9"/>
  <c r="O22" i="8" s="1"/>
  <c r="D19" i="8" s="1"/>
  <c r="Q16" i="9"/>
  <c r="R16" i="9"/>
  <c r="M23" i="8" s="1"/>
  <c r="B20" i="8" s="1"/>
  <c r="S16" i="9"/>
  <c r="T16" i="9"/>
  <c r="O23" i="8" s="1"/>
  <c r="D20" i="8" s="1"/>
  <c r="Q17" i="9"/>
  <c r="L25" i="8" s="1"/>
  <c r="R17" i="9"/>
  <c r="S17" i="9"/>
  <c r="T17" i="9"/>
  <c r="O25" i="8" s="1"/>
  <c r="Q19" i="9"/>
  <c r="L26" i="8" s="1"/>
  <c r="R19" i="9"/>
  <c r="M26" i="8" s="1"/>
  <c r="S19" i="9"/>
  <c r="T19" i="9"/>
  <c r="O26" i="8" s="1"/>
  <c r="Q26" i="8" s="1"/>
  <c r="Q20" i="9"/>
  <c r="R20" i="9"/>
  <c r="S20" i="9"/>
  <c r="T20" i="9"/>
  <c r="O27" i="8" s="1"/>
  <c r="Q27" i="8" s="1"/>
  <c r="Q21" i="9"/>
  <c r="L28" i="8" s="1"/>
  <c r="R21" i="9"/>
  <c r="M28" i="8" s="1"/>
  <c r="S21" i="9"/>
  <c r="T21" i="9"/>
  <c r="O28" i="8" s="1"/>
  <c r="D27" i="8" s="1"/>
  <c r="Q22" i="9"/>
  <c r="L29" i="8" s="1"/>
  <c r="R22" i="9"/>
  <c r="S22" i="9"/>
  <c r="T22" i="9"/>
  <c r="O29" i="8" s="1"/>
  <c r="D28" i="8" s="1"/>
  <c r="Q23" i="9"/>
  <c r="L39" i="8" s="1"/>
  <c r="R23" i="9"/>
  <c r="M39" i="8" s="1"/>
  <c r="S23" i="9"/>
  <c r="T23" i="9"/>
  <c r="O39" i="8" s="1"/>
  <c r="E7" i="8" s="1"/>
  <c r="G7" i="8" s="1"/>
  <c r="Q24" i="9"/>
  <c r="R24" i="9"/>
  <c r="S24" i="9"/>
  <c r="T24" i="9"/>
  <c r="O31" i="8" s="1"/>
  <c r="D29" i="8" s="1"/>
  <c r="Q25" i="9"/>
  <c r="L32" i="8" s="1"/>
  <c r="R25" i="9"/>
  <c r="M32" i="8" s="1"/>
  <c r="B21" i="8" s="1"/>
  <c r="S25" i="9"/>
  <c r="T25" i="9"/>
  <c r="Q26" i="9"/>
  <c r="L40" i="8" s="1"/>
  <c r="R26" i="9"/>
  <c r="T26" i="9"/>
  <c r="O40" i="8" s="1"/>
  <c r="D50" i="8" s="1"/>
  <c r="Q27" i="9"/>
  <c r="L41" i="8" s="1"/>
  <c r="R27" i="9"/>
  <c r="M41" i="8" s="1"/>
  <c r="B51" i="8" s="1"/>
  <c r="T27" i="9"/>
  <c r="O41" i="8" s="1"/>
  <c r="D51" i="8" s="1"/>
  <c r="Q28" i="9"/>
  <c r="L42" i="8" s="1"/>
  <c r="R28" i="9"/>
  <c r="M42" i="8" s="1"/>
  <c r="B53" i="8" s="1"/>
  <c r="T28" i="9"/>
  <c r="O42" i="8" s="1"/>
  <c r="D53" i="8" s="1"/>
  <c r="R3" i="9"/>
  <c r="S3" i="9"/>
  <c r="T3" i="9"/>
  <c r="R4" i="9"/>
  <c r="M17" i="8" s="1"/>
  <c r="B14" i="8" s="1"/>
  <c r="S4" i="9"/>
  <c r="T4" i="9"/>
  <c r="O17" i="8" s="1"/>
  <c r="D14"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I306" i="1"/>
  <c r="E17" i="9"/>
  <c r="G17" i="9" s="1"/>
  <c r="E16" i="9"/>
  <c r="G16" i="9" s="1"/>
  <c r="E15" i="9"/>
  <c r="G15" i="9" s="1"/>
  <c r="E12" i="9"/>
  <c r="G12" i="9" s="1"/>
  <c r="E11" i="9"/>
  <c r="G11" i="9" s="1"/>
  <c r="E9" i="9"/>
  <c r="G9" i="9" s="1"/>
  <c r="E50" i="8" l="1"/>
  <c r="F10" i="8"/>
  <c r="E51" i="8"/>
  <c r="E53" i="8"/>
  <c r="C14" i="8"/>
  <c r="E14" i="8" s="1"/>
  <c r="P41" i="8"/>
  <c r="Q41" i="8" s="1"/>
  <c r="E49" i="8"/>
  <c r="C24" i="8"/>
  <c r="F5" i="8" s="1"/>
  <c r="E29" i="8"/>
  <c r="E27" i="8"/>
  <c r="E19" i="8"/>
  <c r="E15" i="8"/>
  <c r="E20" i="8"/>
  <c r="E16" i="8"/>
  <c r="E21" i="8"/>
  <c r="E28" i="8"/>
  <c r="E18" i="8"/>
  <c r="E17" i="8"/>
  <c r="D25" i="8"/>
  <c r="D26" i="8"/>
  <c r="E26"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45" i="8"/>
  <c r="D45" i="8" s="1"/>
  <c r="C37" i="8"/>
  <c r="E37" i="8" s="1"/>
  <c r="O8" i="8"/>
  <c r="O6" i="8"/>
  <c r="O5" i="8"/>
  <c r="C40" i="8" s="1"/>
  <c r="E40" i="8" s="1"/>
  <c r="L5" i="8"/>
  <c r="B40" i="8" s="1"/>
  <c r="O4" i="8"/>
  <c r="C39" i="8" s="1"/>
  <c r="E39" i="8" s="1"/>
  <c r="L4" i="8"/>
  <c r="B39" i="8" s="1"/>
  <c r="A1" i="8"/>
  <c r="C44" i="8" s="1"/>
  <c r="D44" i="8" s="1"/>
  <c r="I1" i="8"/>
  <c r="E25" i="8" l="1"/>
  <c r="E24" i="8" s="1"/>
  <c r="F12" i="6"/>
  <c r="D24" i="8"/>
  <c r="E45" i="8"/>
  <c r="E44" i="8"/>
  <c r="E13" i="8"/>
  <c r="C41" i="8"/>
  <c r="E41" i="8" s="1"/>
  <c r="E6" i="8" s="1"/>
  <c r="I10" i="8" s="1"/>
  <c r="B35" i="6" s="1"/>
  <c r="C43" i="8"/>
  <c r="D43" i="8" s="1"/>
  <c r="D46" i="8" l="1"/>
  <c r="F6" i="8" s="1"/>
  <c r="F3" i="8" s="1"/>
  <c r="I5" i="8" s="1"/>
  <c r="B31" i="6" s="1"/>
  <c r="E43" i="8"/>
  <c r="E46" i="8" s="1"/>
  <c r="I8" i="8" s="1"/>
  <c r="E5" i="8"/>
  <c r="G5" i="8"/>
  <c r="C46" i="8"/>
  <c r="E3" i="8" l="1"/>
  <c r="B32" i="6" s="1"/>
  <c r="B23" i="6" s="1"/>
  <c r="G6" i="8"/>
  <c r="G3" i="8" s="1"/>
  <c r="B34" i="6"/>
  <c r="B33" i="6" s="1"/>
  <c r="B30" i="6" l="1"/>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G4" i="9" l="1"/>
  <c r="E34" i="9"/>
  <c r="B29" i="6" s="1"/>
  <c r="G39" i="9"/>
  <c r="E1" i="6" l="1"/>
  <c r="B28" i="6"/>
  <c r="M68" i="5" l="1"/>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L2117" i="1" l="1"/>
  <c r="L1995" i="1"/>
  <c r="L1897" i="1"/>
  <c r="L1776" i="1"/>
  <c r="L1631" i="1"/>
  <c r="L1172" i="1"/>
  <c r="L955" i="1"/>
  <c r="L210" i="1"/>
  <c r="L17" i="1"/>
  <c r="L124" i="5" l="1"/>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2117" i="1"/>
  <c r="AT19" i="1"/>
  <c r="AS19" i="1"/>
  <c r="AR19" i="1"/>
  <c r="AQ19" i="1"/>
  <c r="I1995" i="1" l="1"/>
  <c r="I1897" i="1"/>
  <c r="I1776" i="1"/>
  <c r="I1631" i="1"/>
  <c r="I1172" i="1"/>
  <c r="I955" i="1"/>
  <c r="I210" i="1"/>
  <c r="I17" i="1"/>
  <c r="AR210" i="1" l="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AC481" i="1"/>
  <c r="AB481" i="1" s="1"/>
  <c r="AA481" i="1" s="1"/>
  <c r="AC489" i="1"/>
  <c r="AB489" i="1" s="1"/>
  <c r="AA489" i="1" s="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2062" i="1" l="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AA160" i="1" l="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AQ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E8" i="6" l="1"/>
  <c r="B14" i="6" s="1"/>
  <c r="AT786" i="1"/>
  <c r="P2116" i="1"/>
  <c r="AM234" i="1"/>
  <c r="AN234" i="1"/>
  <c r="AM258" i="1"/>
  <c r="AN258" i="1"/>
  <c r="B16" i="6" l="1"/>
  <c r="B17" i="6"/>
  <c r="B15" i="6"/>
  <c r="P2118" i="1"/>
  <c r="K2118" i="1"/>
  <c r="AM2116" i="1"/>
  <c r="AM13" i="1" s="1"/>
  <c r="C9" i="1" s="1"/>
  <c r="AN2118" i="1" l="1"/>
  <c r="AP2118" i="1"/>
  <c r="AP15" i="1" s="1"/>
  <c r="J9" i="1"/>
  <c r="J12" i="1" s="1"/>
  <c r="AM15" i="1" s="1"/>
  <c r="AV15" i="1" l="1"/>
  <c r="B21" i="6" s="1"/>
  <c r="B9" i="6" s="1"/>
  <c r="AT15" i="1" l="1"/>
  <c r="B20" i="6" l="1"/>
  <c r="B11" i="6" l="1"/>
  <c r="B13" i="6"/>
  <c r="B8" i="6"/>
  <c r="E7" i="6"/>
  <c r="B3" i="6" l="1"/>
  <c r="B1" i="6"/>
  <c r="B2" i="6"/>
</calcChain>
</file>

<file path=xl/sharedStrings.xml><?xml version="1.0" encoding="utf-8"?>
<sst xmlns="http://schemas.openxmlformats.org/spreadsheetml/2006/main" count="13236" uniqueCount="928">
  <si>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</si>
  <si>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</si>
  <si>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</si>
  <si>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</si>
  <si>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</si>
  <si>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</si>
  <si>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</si>
  <si>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</si>
  <si>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</si>
  <si>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</si>
  <si>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</si>
  <si>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</si>
  <si>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</si>
  <si>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</si>
  <si>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</si>
  <si>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</si>
  <si>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</si>
  <si>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</si>
  <si>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</si>
  <si>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</si>
  <si>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</si>
  <si>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</si>
  <si>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</si>
  <si>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</si>
  <si>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</si>
  <si>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</si>
  <si>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</si>
  <si>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</si>
  <si>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</si>
  <si>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</si>
  <si>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</si>
  <si>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</si>
  <si>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</si>
  <si>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</si>
  <si>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</si>
  <si>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</si>
  <si>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</si>
  <si>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</si>
  <si>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</si>
  <si>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</si>
  <si>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</si>
  <si>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</si>
  <si>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</si>
  <si>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</si>
  <si>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</si>
  <si>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</si>
  <si>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</si>
  <si>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</si>
  <si>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</si>
  <si>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</si>
  <si>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</si>
  <si>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</si>
  <si>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</si>
  <si>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</si>
  <si>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</si>
  <si>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</si>
  <si>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</si>
  <si>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</si>
  <si>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</si>
  <si>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</si>
  <si>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</si>
  <si>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</si>
  <si>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</si>
  <si>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</si>
  <si>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</si>
  <si>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</si>
  <si>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</si>
  <si>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</si>
  <si>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</si>
  <si>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</si>
  <si>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</si>
  <si>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</si>
  <si>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</si>
  <si>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</si>
  <si>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</si>
  <si>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</si>
  <si>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</si>
  <si>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</si>
  <si>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</si>
  <si>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</si>
  <si>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</si>
  <si>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</si>
  <si>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</si>
  <si>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</si>
  <si>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</si>
  <si>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</si>
  <si>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</si>
  <si>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</si>
  <si>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</si>
  <si>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</si>
  <si>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</si>
  <si>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</si>
  <si>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</si>
  <si>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</si>
  <si>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</si>
  <si>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</si>
  <si>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</si>
  <si>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</si>
  <si>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</si>
  <si>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</si>
  <si>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</si>
  <si>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</si>
  <si>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</si>
  <si>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</si>
  <si>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</si>
  <si>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</si>
  <si>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</si>
  <si>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</si>
  <si>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</si>
  <si>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</si>
  <si>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</si>
  <si>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</si>
  <si>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</si>
  <si>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</si>
  <si>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</si>
  <si>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</si>
  <si>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</si>
  <si>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</si>
  <si>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</si>
  <si>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</si>
  <si>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</si>
  <si>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</si>
  <si>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</si>
  <si>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</si>
  <si>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</si>
  <si>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</si>
  <si>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</si>
  <si>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</si>
  <si>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</si>
  <si>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</si>
  <si>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</si>
  <si>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</si>
  <si>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</si>
  <si>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</si>
  <si>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</si>
  <si>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</si>
  <si>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</si>
  <si>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</si>
  <si>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</si>
  <si>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</si>
  <si>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</si>
  <si>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</si>
  <si>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</si>
  <si>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</si>
  <si>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</si>
  <si>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</si>
  <si>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</si>
  <si>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</si>
  <si>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</si>
  <si>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</si>
  <si>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</si>
  <si>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</si>
  <si>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</si>
  <si>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</si>
  <si>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</si>
  <si>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</si>
  <si>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</si>
  <si>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</si>
  <si>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</si>
  <si>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</si>
  <si>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</si>
  <si>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</si>
  <si>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</si>
  <si>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</si>
  <si>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</si>
  <si>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</si>
  <si>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</si>
  <si>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</si>
  <si>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</si>
  <si>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</si>
  <si>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</si>
  <si>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</si>
  <si>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</si>
  <si>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</si>
  <si>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</si>
  <si>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</si>
  <si>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</si>
  <si>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</si>
  <si>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</si>
  <si>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</si>
  <si>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</si>
  <si>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</si>
  <si>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</si>
  <si>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</si>
  <si>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</si>
  <si>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</si>
  <si>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</si>
  <si>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</si>
  <si>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</si>
  <si>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</si>
  <si>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</si>
  <si>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</si>
  <si>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</si>
  <si>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</si>
  <si>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</si>
  <si>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</si>
  <si>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</si>
  <si>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</si>
  <si>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</si>
  <si>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</si>
  <si>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</si>
  <si>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</si>
  <si>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</si>
  <si>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</si>
  <si>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</si>
  <si>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</si>
  <si>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</si>
  <si>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</si>
  <si>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</si>
  <si>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</si>
  <si>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</si>
  <si>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</si>
  <si>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</si>
  <si>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</si>
  <si>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</si>
  <si>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</si>
  <si>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</si>
  <si>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</si>
  <si>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</si>
  <si>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</si>
  <si>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</si>
  <si>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</si>
  <si>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</si>
  <si>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</si>
  <si>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</si>
  <si>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</si>
  <si>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</si>
  <si>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</si>
  <si>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</si>
  <si>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</si>
  <si>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</si>
  <si>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</si>
  <si>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</si>
  <si>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</si>
  <si>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</si>
  <si>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</si>
  <si>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</si>
  <si>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</si>
  <si>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</si>
  <si>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</si>
  <si>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</si>
  <si>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</si>
  <si>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</si>
  <si>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</si>
  <si>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</si>
  <si>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</si>
  <si>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</si>
  <si>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</si>
  <si>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</si>
  <si>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</si>
  <si>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</si>
  <si>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</si>
  <si>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</si>
  <si>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</si>
  <si>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</si>
  <si>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</si>
  <si>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</si>
  <si>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</si>
  <si>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</si>
  <si>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</si>
  <si>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</si>
  <si>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</si>
  <si>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</si>
  <si>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</si>
  <si>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</si>
  <si>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</si>
  <si>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</si>
  <si>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</si>
  <si>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</si>
  <si>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</si>
  <si>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</si>
  <si>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</si>
  <si>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</si>
  <si>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</si>
  <si>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</si>
  <si>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</si>
  <si>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</si>
  <si>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</si>
  <si>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</si>
  <si>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</si>
  <si>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</si>
  <si>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</si>
  <si>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</si>
  <si>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</si>
  <si>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</si>
  <si>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</si>
  <si>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</si>
  <si>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</si>
  <si>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</si>
  <si>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</si>
  <si>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</si>
  <si>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</si>
  <si>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</si>
  <si>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</si>
  <si>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</si>
  <si>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</si>
  <si>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</si>
  <si>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</si>
  <si>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</si>
  <si>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</si>
  <si>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</si>
  <si>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</si>
  <si>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</si>
  <si>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</si>
  <si>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</si>
  <si>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</si>
  <si>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</si>
  <si>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</si>
  <si>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</si>
  <si>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</si>
  <si>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</si>
  <si>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</si>
  <si>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</si>
  <si>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</si>
  <si>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</si>
  <si>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</si>
  <si>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</si>
  <si>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</si>
  <si>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</si>
  <si>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</si>
  <si>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</si>
  <si>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</si>
  <si>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</si>
  <si>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</si>
  <si>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</si>
  <si>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</si>
  <si>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</si>
  <si>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</si>
  <si>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</si>
  <si>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</si>
  <si>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</si>
  <si>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</si>
  <si>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</si>
  <si>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</si>
  <si>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</si>
  <si>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</si>
  <si>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</si>
  <si>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</si>
  <si>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</si>
  <si>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</si>
  <si>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</si>
  <si>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</si>
  <si>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</si>
  <si>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</si>
  <si>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</si>
  <si>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</si>
  <si>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</si>
  <si>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</si>
  <si>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</si>
  <si>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</si>
  <si>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</si>
  <si>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</si>
  <si>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</si>
  <si>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</si>
  <si>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</si>
  <si>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</si>
  <si>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</si>
  <si>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</si>
  <si>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</si>
  <si>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</si>
  <si>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</si>
  <si>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</si>
  <si>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</si>
  <si>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</si>
  <si>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</si>
  <si>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</si>
  <si>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</si>
  <si>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</si>
  <si>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</si>
  <si>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</si>
  <si>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</si>
  <si>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</si>
  <si>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</si>
  <si>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</si>
  <si>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</si>
  <si>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</si>
  <si>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</si>
  <si>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</si>
  <si>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</si>
  <si>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</si>
  <si>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</si>
  <si>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</si>
  <si>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</si>
  <si>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</si>
  <si>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</si>
  <si>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</si>
  <si>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</si>
  <si>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</si>
  <si>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</si>
  <si>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</si>
  <si>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</si>
  <si>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</si>
  <si>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</si>
  <si>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</si>
  <si>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</si>
  <si>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</si>
  <si>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</si>
  <si>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</si>
  <si>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</si>
  <si>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</si>
  <si>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</si>
  <si>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</si>
  <si>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</si>
  <si>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</si>
  <si>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</si>
  <si>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</si>
  <si>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</si>
  <si>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</si>
  <si>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</si>
  <si>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</si>
  <si>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</si>
  <si>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</si>
  <si>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</si>
  <si>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</si>
  <si>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</si>
  <si>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</si>
  <si>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</si>
  <si>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</si>
  <si>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</si>
  <si>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</si>
  <si>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</si>
  <si>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</si>
  <si>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</si>
  <si>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</si>
  <si>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</si>
  <si>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</si>
  <si>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</si>
  <si>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</si>
  <si>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</si>
  <si>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</si>
  <si>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</si>
  <si>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</si>
  <si>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</si>
  <si>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</si>
  <si>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</si>
  <si>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</si>
  <si>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</si>
  <si>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</si>
  <si>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</si>
  <si>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</si>
  <si>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</si>
  <si>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</si>
  <si>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</si>
  <si>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</si>
  <si>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</si>
  <si>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</si>
  <si>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</si>
  <si>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</si>
  <si>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</si>
  <si>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</si>
  <si>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</si>
  <si>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</si>
  <si>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</si>
  <si>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</si>
  <si>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</si>
  <si>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</si>
  <si>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</si>
  <si>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</si>
  <si>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</si>
  <si>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</si>
  <si>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</si>
  <si>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</si>
  <si>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</si>
  <si>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</si>
  <si>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</si>
  <si>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</si>
  <si>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</si>
  <si>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</si>
  <si>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</si>
  <si>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</si>
  <si>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</si>
  <si>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</si>
  <si>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</si>
  <si>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</si>
  <si>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</si>
  <si>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</si>
  <si>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</si>
  <si>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</si>
  <si>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</si>
  <si>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</si>
  <si>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</si>
  <si>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</si>
  <si>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</si>
  <si>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</si>
  <si>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</si>
  <si>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</si>
  <si>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</si>
  <si>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</si>
  <si>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</si>
  <si>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</si>
  <si>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</si>
  <si>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</si>
  <si>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</si>
  <si>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</si>
  <si>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</si>
  <si>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</si>
  <si>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</si>
  <si>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</si>
  <si>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</si>
  <si>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</si>
  <si>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</si>
  <si>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</si>
  <si>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</si>
  <si>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</si>
  <si>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</si>
  <si>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</si>
  <si>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</si>
  <si>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</si>
  <si>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</si>
  <si>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</si>
  <si>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</si>
  <si>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</si>
  <si>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</si>
  <si>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</si>
  <si>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</si>
  <si>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</si>
  <si>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</si>
  <si>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</si>
  <si>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</si>
  <si>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</si>
  <si>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</si>
  <si>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</si>
  <si>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</si>
  <si>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</si>
  <si>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</si>
  <si>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</si>
  <si>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</si>
  <si>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</si>
  <si>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</si>
  <si>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</si>
  <si>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</si>
  <si>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</si>
  <si>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</si>
  <si>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</si>
  <si>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</si>
  <si>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</si>
  <si>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</si>
  <si>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</si>
  <si>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</si>
  <si>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</si>
  <si>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</si>
  <si>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</si>
  <si>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</si>
  <si>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</si>
  <si>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</si>
  <si>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</si>
  <si>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</si>
  <si>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</si>
  <si>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</si>
  <si>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</si>
  <si>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</si>
  <si>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</si>
  <si>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</si>
  <si>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</si>
  <si>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</si>
  <si>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</si>
  <si>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</si>
  <si>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</si>
  <si>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</si>
  <si>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</si>
  <si>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</si>
  <si>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</si>
  <si>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</si>
  <si>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</si>
  <si>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</si>
  <si>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</si>
  <si>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</si>
  <si>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</si>
  <si>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</si>
  <si>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</si>
  <si>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</si>
  <si>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</si>
  <si>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</si>
  <si>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</si>
  <si>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</si>
  <si>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</si>
  <si>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</si>
  <si>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</si>
  <si>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</si>
  <si>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</si>
  <si>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</si>
  <si>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</si>
  <si>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</si>
  <si>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</si>
  <si>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</si>
  <si>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</si>
  <si>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</si>
  <si>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</si>
  <si>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</si>
  <si>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</si>
  <si>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</si>
  <si>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</si>
  <si>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</si>
  <si>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</si>
  <si>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</si>
  <si>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</si>
  <si>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</si>
  <si>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</si>
  <si>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</si>
  <si>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</si>
  <si>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</si>
  <si>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</si>
  <si>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</si>
  <si>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</si>
  <si>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</si>
  <si>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</si>
  <si>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</si>
  <si>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</si>
  <si>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</si>
  <si>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</si>
  <si>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</si>
  <si>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</si>
  <si>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</si>
  <si>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</si>
  <si>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</si>
  <si>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</si>
  <si>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</si>
  <si>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</si>
  <si>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</si>
  <si>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</si>
  <si>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</si>
  <si>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</si>
  <si>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</si>
  <si>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</si>
  <si>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</si>
  <si>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</si>
  <si>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</si>
  <si>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</si>
  <si>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</si>
  <si>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</si>
  <si>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</si>
  <si>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</si>
  <si>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</si>
  <si>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</si>
  <si>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</si>
  <si>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</si>
  <si>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</si>
  <si>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</si>
  <si>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</si>
  <si>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</si>
  <si>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</si>
  <si>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</si>
  <si>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</si>
  <si>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</si>
  <si>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</si>
  <si>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</si>
  <si>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</si>
  <si>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</si>
  <si>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</si>
  <si>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</si>
  <si>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</si>
  <si>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</si>
  <si>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</si>
  <si>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</si>
  <si>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</si>
  <si>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</si>
  <si>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</si>
  <si>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</si>
  <si>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</si>
  <si>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</si>
  <si>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</si>
  <si>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</si>
  <si>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</si>
  <si>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</si>
  <si>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</si>
  <si>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</si>
  <si>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</si>
  <si>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</si>
  <si>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</si>
  <si>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</si>
  <si>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</si>
  <si>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</si>
  <si>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</si>
  <si>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</si>
  <si>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</si>
  <si>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</si>
  <si>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</si>
  <si>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</si>
  <si>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</si>
  <si>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</si>
  <si>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</si>
  <si>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</si>
  <si>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</si>
  <si>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</si>
  <si>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</si>
  <si>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</si>
  <si>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</si>
  <si>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</si>
  <si>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</si>
  <si>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</si>
  <si>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</si>
  <si>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</si>
  <si>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</si>
  <si>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</si>
  <si>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</si>
  <si>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</si>
  <si>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</si>
  <si>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</si>
  <si>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</si>
  <si>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</si>
  <si>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</si>
  <si>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</si>
  <si>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</si>
  <si>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</si>
  <si>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</si>
  <si>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</si>
  <si>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</si>
  <si>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</si>
  <si>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</si>
  <si>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</si>
  <si>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</si>
  <si>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</si>
  <si>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</si>
  <si>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</si>
  <si>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</si>
  <si>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</si>
  <si>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</si>
  <si>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</si>
  <si>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</si>
  <si>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</si>
  <si>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</si>
  <si>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</si>
  <si>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</si>
  <si>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</si>
  <si>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</si>
  <si>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</si>
  <si>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</si>
  <si>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</si>
  <si>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</si>
  <si>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</si>
  <si>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</si>
  <si>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</si>
  <si>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</si>
  <si>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</si>
  <si>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</si>
  <si>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</si>
  <si>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</si>
  <si>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</si>
  <si>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</si>
  <si>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</si>
  <si>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</si>
  <si>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</si>
  <si>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</si>
  <si>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</si>
  <si>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</si>
  <si>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</si>
  <si>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</si>
  <si>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</si>
  <si>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</si>
  <si>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</si>
  <si>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</si>
  <si>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</si>
  <si>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</si>
  <si>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</si>
  <si>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</si>
  <si>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</si>
  <si>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</si>
  <si>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</si>
  <si>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</si>
  <si>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</si>
  <si>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</si>
  <si>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</si>
  <si>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</si>
  <si>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</si>
  <si>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</si>
  <si>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</si>
  <si>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</si>
  <si>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</si>
  <si>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</si>
  <si>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</si>
  <si>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</si>
  <si>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</si>
  <si>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</si>
  <si>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</si>
  <si>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</si>
  <si>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</si>
  <si>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</si>
  <si>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</si>
  <si>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</si>
  <si>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</si>
  <si>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</si>
  <si>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</si>
  <si>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</si>
  <si>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</si>
  <si>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</si>
  <si>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</si>
  <si>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</si>
  <si>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</si>
  <si>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</si>
  <si>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</si>
  <si>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</si>
  <si>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</si>
  <si>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</si>
  <si>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</si>
  <si>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</si>
  <si>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</si>
  <si>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</si>
  <si>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</si>
  <si>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</si>
  <si>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</si>
  <si>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</si>
  <si>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</si>
  <si>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</si>
  <si>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</si>
  <si>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</si>
  <si>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</si>
  <si>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</si>
  <si>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</si>
  <si>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</si>
  <si>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</si>
  <si>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</si>
  <si>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</si>
  <si>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</si>
  <si>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</si>
  <si>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</si>
  <si>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</si>
  <si>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</si>
  <si>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</si>
  <si>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</si>
  <si>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</si>
  <si>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</si>
  <si>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</si>
  <si>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</si>
  <si>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</si>
  <si>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</si>
  <si>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</si>
  <si>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</si>
  <si>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</si>
  <si>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</si>
  <si>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</si>
  <si>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</si>
  <si>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</si>
  <si>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</si>
  <si>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</si>
  <si>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</si>
  <si>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</si>
  <si>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</si>
  <si>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</si>
  <si>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</si>
  <si>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</si>
  <si>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</si>
  <si>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</si>
  <si>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</si>
  <si>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</si>
  <si>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</si>
  <si>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</si>
  <si>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</si>
  <si>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</si>
  <si>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</si>
  <si>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</si>
  <si>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</si>
  <si>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</si>
  <si>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</si>
  <si>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</si>
  <si>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</si>
  <si>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</si>
  <si>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</si>
  <si>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</si>
  <si>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</si>
  <si>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</si>
  <si>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</si>
  <si>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</si>
  <si>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</si>
  <si>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</si>
  <si>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</si>
  <si>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</si>
  <si>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</si>
  <si>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</si>
  <si>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</si>
  <si>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</si>
  <si>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</si>
  <si>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</si>
  <si>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</si>
  <si>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</si>
  <si>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</si>
  <si>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</si>
  <si>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</si>
  <si>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</si>
  <si>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</si>
  <si>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</si>
  <si>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</si>
  <si>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</si>
  <si>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</si>
  <si>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</si>
  <si>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</si>
  <si>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</si>
  <si>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</si>
  <si>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</si>
  <si>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</si>
  <si>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</si>
  <si>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</si>
  <si>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</si>
  <si>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</si>
  <si>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</si>
  <si>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</si>
  <si>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</si>
  <si>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</si>
  <si>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</si>
  <si>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</si>
  <si>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</si>
  <si>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</si>
  <si>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</si>
  <si>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</si>
  <si>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</si>
  <si>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</si>
  <si>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</si>
  <si>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</si>
  <si>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</si>
  <si>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</si>
  <si>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</si>
  <si>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</si>
  <si>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</si>
  <si>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</si>
  <si>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</si>
  <si>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</si>
  <si>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</si>
  <si>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</si>
  <si>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</si>
  <si>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</si>
  <si>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Car Park Install Materials</t>
  </si>
  <si>
    <t>Calibration Labour</t>
  </si>
  <si>
    <t>Calibration Materials</t>
  </si>
  <si>
    <t>No. Calib. Visits</t>
  </si>
  <si>
    <t>Calib Site Visits</t>
  </si>
  <si>
    <t>Install Materials</t>
  </si>
  <si>
    <t>Install Labour (added to hours)</t>
  </si>
  <si>
    <t>&lt;--- To front sheet</t>
  </si>
  <si>
    <t>General Controls (MJS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</si>
</sst>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34" x14ac:knownFonts="1">
    <font>
      <sz val="11"/>
      <color theme="1"/>
      <name val="Calibri"/>
      <family val="2"/>
      <scheme val="minor"/>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s>
  <fills count="38">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s>
  <borders count="35">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4">
    <xf numFmtId="0" fontId="0" fillId="0" borderId="0"/>
    <xf numFmtId="42" fontId="24" fillId="0" borderId="0" applyFont="0" applyFill="0" applyBorder="0" applyAlignment="0" applyProtection="0"/>
    <xf numFmtId="0" fontId="25" fillId="25" borderId="21" applyNumberFormat="0" applyAlignment="0" applyProtection="0"/>
    <xf numFmtId="9" fontId="24" fillId="0" borderId="0" applyFont="0" applyFill="0" applyBorder="0" applyAlignment="0" applyProtection="0"/>
    <xf numFmtId="44" fontId="24" fillId="0" borderId="0" applyFont="0" applyFill="0" applyBorder="0" applyAlignment="0" applyProtection="0"/>
    <xf numFmtId="0" fontId="27" fillId="26" borderId="0" applyNumberFormat="0" applyBorder="0" applyAlignment="0" applyProtection="0"/>
    <xf numFmtId="0" fontId="28" fillId="27" borderId="21" applyNumberFormat="0" applyAlignment="0" applyProtection="0"/>
    <xf numFmtId="0" fontId="29" fillId="25" borderId="22" applyNumberFormat="0" applyAlignment="0" applyProtection="0"/>
    <xf numFmtId="43" fontId="24" fillId="0" borderId="0" applyFont="0" applyFill="0" applyBorder="0" applyAlignment="0" applyProtection="0"/>
    <xf numFmtId="0" fontId="32" fillId="32" borderId="0" applyNumberFormat="0" applyBorder="0" applyAlignment="0" applyProtection="0"/>
    <xf numFmtId="0" fontId="33" fillId="0" borderId="0" applyNumberFormat="0" applyFill="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76">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7" fillId="4" borderId="2" xfId="0" applyFont="1" applyFill="1" applyBorder="1" applyAlignment="1">
      <alignment vertical="center" wrapText="1"/>
    </xf>
    <xf numFmtId="0" fontId="8" fillId="4" borderId="2" xfId="0" applyFont="1" applyFill="1" applyBorder="1" applyAlignment="1">
      <alignment vertical="center" wrapText="1"/>
    </xf>
    <xf numFmtId="0" fontId="7" fillId="4" borderId="3" xfId="0" applyFont="1" applyFill="1" applyBorder="1" applyAlignment="1">
      <alignment vertical="center" wrapText="1"/>
    </xf>
    <xf numFmtId="0" fontId="8" fillId="4" borderId="3" xfId="0" applyFont="1" applyFill="1" applyBorder="1" applyAlignment="1">
      <alignment vertical="center" wrapText="1"/>
    </xf>
    <xf numFmtId="0" fontId="0" fillId="5" borderId="0" xfId="0" applyFill="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5" fillId="6" borderId="1" xfId="0" applyFont="1" applyFill="1" applyBorder="1" applyAlignment="1">
      <alignment wrapText="1"/>
    </xf>
    <xf numFmtId="0" fontId="0" fillId="11" borderId="1" xfId="0" applyFill="1" applyBorder="1"/>
    <xf numFmtId="0" fontId="9" fillId="7" borderId="0" xfId="0" applyFont="1" applyFill="1" applyAlignment="1">
      <alignment wrapText="1"/>
    </xf>
    <xf numFmtId="0" fontId="9" fillId="7" borderId="0" xfId="0" applyFont="1" applyFill="1" applyAlignment="1">
      <alignment vertical="top" wrapText="1"/>
    </xf>
    <xf numFmtId="44" fontId="0" fillId="8" borderId="0" xfId="0" applyNumberFormat="1" applyFill="1" applyBorder="1"/>
    <xf numFmtId="0" fontId="0" fillId="0" borderId="0" xfId="0"/>
    <xf numFmtId="0" fontId="3" fillId="0" borderId="0" xfId="0" applyFont="1"/>
    <xf numFmtId="0" fontId="6" fillId="0" borderId="0" xfId="0" applyFont="1"/>
    <xf numFmtId="0" fontId="4" fillId="0" borderId="0" xfId="0" applyFont="1"/>
    <xf numFmtId="164" fontId="0" fillId="0" borderId="0" xfId="0" applyNumberFormat="1"/>
    <xf numFmtId="0" fontId="6" fillId="0" borderId="1" xfId="0" applyFont="1" applyBorder="1"/>
    <xf numFmtId="0" fontId="0" fillId="0" borderId="1" xfId="0" applyBorder="1"/>
    <xf numFmtId="0" fontId="0" fillId="9" borderId="0" xfId="0" applyFill="1"/>
    <xf numFmtId="0" fontId="3" fillId="9" borderId="0" xfId="0" applyFont="1" applyFill="1"/>
    <xf numFmtId="164" fontId="3"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0" fillId="9" borderId="0" xfId="0" applyFont="1" applyFill="1"/>
    <xf numFmtId="0" fontId="11" fillId="9" borderId="0" xfId="0" applyFont="1" applyFill="1"/>
    <xf numFmtId="164" fontId="11"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6"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2"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0" fillId="19" borderId="0" xfId="0" applyFill="1" applyBorder="1"/>
    <xf numFmtId="0" fontId="13" fillId="19" borderId="0" xfId="0" applyFont="1" applyFill="1" applyBorder="1"/>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6"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6"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6" fillId="3" borderId="0" xfId="0" applyFont="1" applyFill="1" applyAlignment="1">
      <alignment wrapText="1"/>
    </xf>
    <xf numFmtId="0" fontId="0" fillId="0" borderId="1" xfId="0" applyBorder="1"/>
    <xf numFmtId="0" fontId="6"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5"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6"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6"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2"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6" fillId="19" borderId="1" xfId="0" applyFont="1" applyFill="1" applyBorder="1" applyAlignment="1">
      <alignment wrapText="1"/>
    </xf>
    <xf numFmtId="0" fontId="5" fillId="6" borderId="5" xfId="0" applyFont="1" applyFill="1" applyBorder="1" applyAlignment="1">
      <alignment wrapText="1"/>
    </xf>
    <xf numFmtId="0" fontId="13" fillId="19" borderId="1" xfId="0" applyFont="1" applyFill="1" applyBorder="1"/>
    <xf numFmtId="0" fontId="0" fillId="21" borderId="0" xfId="0" applyFill="1"/>
    <xf numFmtId="0" fontId="6" fillId="21" borderId="0" xfId="0" applyFont="1" applyFill="1" applyAlignment="1">
      <alignment wrapText="1"/>
    </xf>
    <xf numFmtId="0" fontId="0" fillId="6" borderId="1" xfId="0" applyFill="1" applyBorder="1" applyAlignment="1">
      <alignment horizontal="center"/>
    </xf>
    <xf numFmtId="0" fontId="6"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6" fillId="21" borderId="1" xfId="0" applyFont="1" applyFill="1" applyBorder="1" applyAlignment="1">
      <alignment wrapText="1"/>
    </xf>
    <xf numFmtId="164" fontId="12" fillId="0" borderId="6" xfId="0" applyNumberFormat="1" applyFont="1" applyBorder="1"/>
    <xf numFmtId="44" fontId="0" fillId="13" borderId="4" xfId="0" applyNumberFormat="1" applyFill="1" applyBorder="1"/>
    <xf numFmtId="0" fontId="6"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6" fillId="19" borderId="14" xfId="0" applyNumberFormat="1" applyFont="1" applyFill="1" applyBorder="1"/>
    <xf numFmtId="44" fontId="16"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7" fillId="17" borderId="0" xfId="0" applyFont="1" applyFill="1"/>
    <xf numFmtId="0" fontId="18" fillId="13" borderId="0" xfId="0" applyFont="1" applyFill="1"/>
    <xf numFmtId="44" fontId="18" fillId="13" borderId="11" xfId="0" applyNumberFormat="1" applyFont="1" applyFill="1" applyBorder="1"/>
    <xf numFmtId="44" fontId="18" fillId="13" borderId="13" xfId="0" applyNumberFormat="1" applyFont="1" applyFill="1" applyBorder="1"/>
    <xf numFmtId="0" fontId="18" fillId="13" borderId="9" xfId="0" applyFont="1" applyFill="1" applyBorder="1"/>
    <xf numFmtId="0" fontId="18" fillId="13" borderId="15" xfId="0" applyFont="1" applyFill="1" applyBorder="1"/>
    <xf numFmtId="0" fontId="18" fillId="13" borderId="11" xfId="0" applyFont="1" applyFill="1" applyBorder="1"/>
    <xf numFmtId="0" fontId="18" fillId="13" borderId="1" xfId="0" applyFont="1" applyFill="1" applyBorder="1"/>
    <xf numFmtId="0" fontId="17" fillId="0" borderId="0" xfId="0" applyFont="1"/>
    <xf numFmtId="0" fontId="19" fillId="0" borderId="1" xfId="0" applyFont="1" applyBorder="1"/>
    <xf numFmtId="164" fontId="19" fillId="0" borderId="1" xfId="0" applyNumberFormat="1" applyFont="1" applyBorder="1"/>
    <xf numFmtId="0" fontId="19" fillId="3" borderId="0" xfId="0" applyFont="1" applyFill="1" applyAlignment="1">
      <alignment wrapText="1"/>
    </xf>
    <xf numFmtId="0" fontId="17" fillId="8" borderId="0" xfId="0" applyFont="1" applyFill="1"/>
    <xf numFmtId="0" fontId="17" fillId="0" borderId="0" xfId="0" applyFont="1" applyAlignment="1">
      <alignment wrapText="1"/>
    </xf>
    <xf numFmtId="0" fontId="17" fillId="21" borderId="0" xfId="0" applyFont="1" applyFill="1"/>
    <xf numFmtId="0" fontId="17" fillId="12" borderId="0" xfId="0" applyFont="1" applyFill="1"/>
    <xf numFmtId="0" fontId="17" fillId="2" borderId="0" xfId="0" applyFont="1" applyFill="1"/>
    <xf numFmtId="0" fontId="17" fillId="0" borderId="1" xfId="0" applyFont="1" applyBorder="1" applyAlignment="1">
      <alignment wrapText="1"/>
    </xf>
    <xf numFmtId="0" fontId="19" fillId="3" borderId="1" xfId="0" applyFont="1" applyFill="1" applyBorder="1" applyAlignment="1">
      <alignment wrapText="1"/>
    </xf>
    <xf numFmtId="0" fontId="17" fillId="0" borderId="1" xfId="0" applyFont="1" applyBorder="1"/>
    <xf numFmtId="0" fontId="17" fillId="8" borderId="1" xfId="0" applyFont="1" applyFill="1" applyBorder="1"/>
    <xf numFmtId="0" fontId="20" fillId="0" borderId="1" xfId="0" applyFont="1" applyBorder="1"/>
    <xf numFmtId="0" fontId="14" fillId="3" borderId="1" xfId="0" applyFont="1" applyFill="1" applyBorder="1" applyAlignment="1">
      <alignment wrapText="1"/>
    </xf>
    <xf numFmtId="0" fontId="20" fillId="8" borderId="1" xfId="0" applyFont="1" applyFill="1" applyBorder="1"/>
    <xf numFmtId="0" fontId="20" fillId="0" borderId="0" xfId="0" applyFont="1"/>
    <xf numFmtId="0" fontId="14" fillId="0" borderId="1" xfId="0" applyFont="1" applyBorder="1"/>
    <xf numFmtId="10" fontId="14" fillId="0" borderId="1" xfId="0" applyNumberFormat="1" applyFont="1" applyBorder="1"/>
    <xf numFmtId="0" fontId="14" fillId="3" borderId="0" xfId="0" applyFont="1" applyFill="1" applyAlignment="1">
      <alignment wrapText="1"/>
    </xf>
    <xf numFmtId="0" fontId="20" fillId="8" borderId="0" xfId="0" applyFont="1" applyFill="1"/>
    <xf numFmtId="164" fontId="12" fillId="0" borderId="0" xfId="0" applyNumberFormat="1" applyFont="1"/>
    <xf numFmtId="44" fontId="19"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7" fillId="13" borderId="1" xfId="0" applyFont="1" applyFill="1" applyBorder="1"/>
    <xf numFmtId="0" fontId="17" fillId="13" borderId="1" xfId="0" applyFont="1" applyFill="1" applyBorder="1" applyAlignment="1">
      <alignment wrapText="1"/>
    </xf>
    <xf numFmtId="44" fontId="17" fillId="13" borderId="1" xfId="0" applyNumberFormat="1" applyFont="1" applyFill="1" applyBorder="1"/>
    <xf numFmtId="164" fontId="12" fillId="13" borderId="1" xfId="0" applyNumberFormat="1" applyFont="1" applyFill="1" applyBorder="1"/>
    <xf numFmtId="0" fontId="17" fillId="0" borderId="8" xfId="0" applyFont="1" applyBorder="1" applyAlignment="1">
      <alignment wrapText="1"/>
    </xf>
    <xf numFmtId="0" fontId="0" fillId="0" borderId="5" xfId="0" applyBorder="1"/>
    <xf numFmtId="0" fontId="14" fillId="3" borderId="5" xfId="0" applyFont="1" applyFill="1" applyBorder="1" applyAlignment="1">
      <alignment wrapText="1"/>
    </xf>
    <xf numFmtId="0" fontId="17" fillId="7" borderId="1" xfId="0" applyFont="1" applyFill="1" applyBorder="1" applyAlignment="1">
      <alignment wrapText="1"/>
    </xf>
    <xf numFmtId="0" fontId="20" fillId="0" borderId="17" xfId="0" applyFont="1" applyBorder="1"/>
    <xf numFmtId="0" fontId="20" fillId="0" borderId="6" xfId="0" applyFont="1" applyBorder="1"/>
    <xf numFmtId="0" fontId="20" fillId="17" borderId="7" xfId="0" applyFont="1" applyFill="1" applyBorder="1"/>
    <xf numFmtId="0" fontId="17" fillId="0" borderId="6" xfId="0" applyFont="1" applyBorder="1" applyAlignment="1">
      <alignment wrapText="1"/>
    </xf>
    <xf numFmtId="44" fontId="20" fillId="13" borderId="17" xfId="0" applyNumberFormat="1" applyFont="1" applyFill="1" applyBorder="1"/>
    <xf numFmtId="44" fontId="0" fillId="19" borderId="6" xfId="0" applyNumberFormat="1" applyFill="1" applyBorder="1"/>
    <xf numFmtId="44" fontId="20" fillId="13" borderId="18" xfId="0" applyNumberFormat="1" applyFont="1" applyFill="1" applyBorder="1"/>
    <xf numFmtId="44" fontId="20" fillId="13" borderId="19" xfId="0" applyNumberFormat="1" applyFont="1" applyFill="1" applyBorder="1"/>
    <xf numFmtId="44" fontId="0" fillId="21" borderId="6" xfId="0" applyNumberFormat="1" applyFill="1" applyBorder="1"/>
    <xf numFmtId="44" fontId="20" fillId="13" borderId="20" xfId="0" applyNumberFormat="1" applyFont="1" applyFill="1" applyBorder="1"/>
    <xf numFmtId="0" fontId="0" fillId="0" borderId="5" xfId="0" applyBorder="1" applyAlignment="1">
      <alignment wrapText="1"/>
    </xf>
    <xf numFmtId="0" fontId="6" fillId="3" borderId="5" xfId="0" applyFont="1" applyFill="1" applyBorder="1" applyAlignment="1">
      <alignment wrapText="1"/>
    </xf>
    <xf numFmtId="0" fontId="17" fillId="17" borderId="1" xfId="0" applyFont="1" applyFill="1" applyBorder="1"/>
    <xf numFmtId="0" fontId="0" fillId="17" borderId="1" xfId="0" applyFill="1" applyBorder="1"/>
    <xf numFmtId="164" fontId="3" fillId="0" borderId="1" xfId="0" applyNumberFormat="1" applyFont="1" applyBorder="1"/>
    <xf numFmtId="0" fontId="0" fillId="13" borderId="1" xfId="0" applyFill="1" applyBorder="1"/>
    <xf numFmtId="0" fontId="17" fillId="0" borderId="1" xfId="0" applyFont="1" applyBorder="1" applyAlignment="1">
      <alignment horizontal="center" vertical="center"/>
    </xf>
    <xf numFmtId="0" fontId="17" fillId="17" borderId="1" xfId="0" applyFont="1" applyFill="1" applyBorder="1" applyAlignment="1">
      <alignment horizontal="center" vertical="center"/>
    </xf>
    <xf numFmtId="0" fontId="17" fillId="0" borderId="1" xfId="0" applyFont="1" applyBorder="1" applyAlignment="1">
      <alignment horizontal="center" vertical="center" wrapText="1"/>
    </xf>
    <xf numFmtId="0" fontId="15" fillId="22" borderId="1" xfId="0" applyFont="1" applyFill="1" applyBorder="1" applyAlignment="1">
      <alignment horizont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2" fillId="8" borderId="0" xfId="0" applyFont="1" applyFill="1" applyAlignment="1">
      <alignment horizontal="center" vertical="center"/>
    </xf>
    <xf numFmtId="0" fontId="0" fillId="24" borderId="0" xfId="0" applyFill="1"/>
    <xf numFmtId="0" fontId="17" fillId="24" borderId="0" xfId="0" applyFont="1" applyFill="1"/>
    <xf numFmtId="0" fontId="6" fillId="24" borderId="0" xfId="0" applyFont="1" applyFill="1" applyAlignment="1">
      <alignment wrapText="1"/>
    </xf>
    <xf numFmtId="0" fontId="9" fillId="24" borderId="0" xfId="0" applyFont="1" applyFill="1"/>
    <xf numFmtId="0" fontId="15" fillId="22"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24" borderId="0" xfId="0" applyFont="1" applyFill="1" applyAlignment="1">
      <alignment horizontal="center" vertical="center"/>
    </xf>
    <xf numFmtId="0" fontId="15" fillId="22" borderId="1" xfId="0" quotePrefix="1" applyFont="1" applyFill="1" applyBorder="1" applyAlignment="1">
      <alignment horizontal="center" vertical="center" wrapText="1"/>
    </xf>
    <xf numFmtId="0" fontId="15" fillId="13" borderId="1" xfId="0" quotePrefix="1" applyFont="1" applyFill="1" applyBorder="1" applyAlignment="1">
      <alignment horizontal="center" vertical="center"/>
    </xf>
    <xf numFmtId="0" fontId="15" fillId="17" borderId="1" xfId="0" quotePrefix="1" applyFont="1" applyFill="1" applyBorder="1" applyAlignment="1">
      <alignment horizontal="center" vertical="center"/>
    </xf>
    <xf numFmtId="22" fontId="23"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5" fillId="22" borderId="1" xfId="1" applyFont="1" applyFill="1" applyBorder="1" applyAlignment="1">
      <alignment horizontal="center" wrapText="1"/>
    </xf>
    <xf numFmtId="42" fontId="6" fillId="3" borderId="0" xfId="1" applyFont="1" applyFill="1" applyAlignment="1">
      <alignment wrapText="1"/>
    </xf>
    <xf numFmtId="42" fontId="0" fillId="8" borderId="0" xfId="1" applyFont="1" applyFill="1"/>
    <xf numFmtId="42" fontId="17" fillId="13" borderId="1" xfId="1" applyFont="1" applyFill="1" applyBorder="1"/>
    <xf numFmtId="0" fontId="0" fillId="0" borderId="0" xfId="0" applyAlignment="1">
      <alignment wrapText="1"/>
    </xf>
    <xf numFmtId="0" fontId="0" fillId="8" borderId="0" xfId="0" applyFill="1" applyAlignment="1">
      <alignment wrapText="1"/>
    </xf>
    <xf numFmtId="44" fontId="17" fillId="13" borderId="1" xfId="0" applyNumberFormat="1" applyFont="1" applyFill="1" applyBorder="1" applyAlignment="1">
      <alignment wrapText="1"/>
    </xf>
    <xf numFmtId="0" fontId="14" fillId="3" borderId="1" xfId="0" applyFont="1" applyFill="1" applyBorder="1" applyAlignment="1">
      <alignment horizontal="center" vertical="center" wrapText="1"/>
    </xf>
    <xf numFmtId="0" fontId="25" fillId="25" borderId="21" xfId="2"/>
    <xf numFmtId="10" fontId="25" fillId="25" borderId="21" xfId="2" applyNumberFormat="1"/>
    <xf numFmtId="0" fontId="25" fillId="25" borderId="21" xfId="2" applyAlignment="1">
      <alignment wrapText="1"/>
    </xf>
    <xf numFmtId="0" fontId="25" fillId="25" borderId="21" xfId="2" applyAlignment="1">
      <alignment horizontal="center" wrapText="1"/>
    </xf>
    <xf numFmtId="44" fontId="25" fillId="25" borderId="21" xfId="2" applyNumberFormat="1"/>
    <xf numFmtId="42" fontId="25" fillId="25" borderId="21" xfId="2" applyNumberFormat="1"/>
    <xf numFmtId="42" fontId="0" fillId="0" borderId="0" xfId="0" applyNumberFormat="1"/>
    <xf numFmtId="0" fontId="15" fillId="3" borderId="1" xfId="0" applyFont="1" applyFill="1" applyBorder="1" applyAlignment="1">
      <alignment horizontal="center" vertical="center" wrapText="1"/>
    </xf>
    <xf numFmtId="0" fontId="15" fillId="0" borderId="1" xfId="0" applyFont="1" applyBorder="1" applyAlignment="1">
      <alignment horizontal="center" vertical="center"/>
    </xf>
    <xf numFmtId="42" fontId="25" fillId="25" borderId="21" xfId="1" applyFont="1" applyFill="1" applyBorder="1"/>
    <xf numFmtId="9" fontId="0" fillId="0" borderId="0" xfId="3" applyFont="1"/>
    <xf numFmtId="168" fontId="25" fillId="25" borderId="21" xfId="2" applyNumberFormat="1"/>
    <xf numFmtId="169" fontId="0" fillId="0" borderId="0" xfId="0" applyNumberFormat="1"/>
    <xf numFmtId="0" fontId="0" fillId="0" borderId="0" xfId="0" applyFill="1" applyBorder="1"/>
    <xf numFmtId="44" fontId="0" fillId="0" borderId="0" xfId="0" applyNumberFormat="1"/>
    <xf numFmtId="42" fontId="26"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7" fillId="26" borderId="21" xfId="5" applyBorder="1"/>
    <xf numFmtId="0" fontId="25" fillId="25" borderId="21" xfId="2" applyAlignment="1">
      <alignment horizontal="right"/>
    </xf>
    <xf numFmtId="0" fontId="25" fillId="25" borderId="21" xfId="2" applyAlignment="1">
      <alignment horizontal="center"/>
    </xf>
    <xf numFmtId="170" fontId="0" fillId="0" borderId="0" xfId="3" applyNumberFormat="1" applyFont="1"/>
    <xf numFmtId="171" fontId="0" fillId="0" borderId="0" xfId="0" applyNumberFormat="1"/>
    <xf numFmtId="0" fontId="30" fillId="25" borderId="22" xfId="7" applyFont="1"/>
    <xf numFmtId="0" fontId="28" fillId="27" borderId="21" xfId="6"/>
    <xf numFmtId="44" fontId="29" fillId="25" borderId="22" xfId="4" applyFont="1" applyFill="1" applyBorder="1"/>
    <xf numFmtId="0" fontId="29" fillId="25" borderId="22" xfId="7" applyAlignment="1">
      <alignment horizontal="right"/>
    </xf>
    <xf numFmtId="0" fontId="30"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1"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3" fillId="0" borderId="28" xfId="0" applyFont="1" applyBorder="1"/>
    <xf numFmtId="0" fontId="3" fillId="0" borderId="18" xfId="0" applyFont="1" applyBorder="1"/>
    <xf numFmtId="0" fontId="3" fillId="0" borderId="29" xfId="0" applyFont="1" applyBorder="1"/>
    <xf numFmtId="0" fontId="0" fillId="36" borderId="0" xfId="0" applyFont="1" applyFill="1"/>
    <xf numFmtId="0" fontId="0" fillId="0" borderId="0" xfId="0" applyFont="1"/>
    <xf numFmtId="0" fontId="33" fillId="0" borderId="0" xfId="10"/>
    <xf numFmtId="0" fontId="33" fillId="0" borderId="0" xfId="10" applyFill="1" applyBorder="1"/>
    <xf numFmtId="0" fontId="32" fillId="32" borderId="0" xfId="9"/>
    <xf numFmtId="0" fontId="0" fillId="37" borderId="0" xfId="0" applyFont="1" applyFill="1"/>
    <xf numFmtId="43" fontId="0" fillId="0" borderId="0" xfId="8" applyFont="1"/>
    <xf numFmtId="0" fontId="1" fillId="33" borderId="0" xfId="11" applyAlignment="1">
      <alignment horizontal="right"/>
    </xf>
    <xf numFmtId="44" fontId="1" fillId="33" borderId="0" xfId="11" applyNumberFormat="1"/>
    <xf numFmtId="0" fontId="1" fillId="33" borderId="0" xfId="11"/>
    <xf numFmtId="171" fontId="1" fillId="33" borderId="0" xfId="11" applyNumberFormat="1"/>
    <xf numFmtId="44" fontId="1" fillId="34" borderId="0" xfId="12" applyNumberFormat="1"/>
    <xf numFmtId="0" fontId="1" fillId="35" borderId="0" xfId="13"/>
    <xf numFmtId="0" fontId="30" fillId="25" borderId="30" xfId="7" applyFont="1" applyBorder="1" applyAlignment="1">
      <alignment horizontal="right"/>
    </xf>
    <xf numFmtId="171" fontId="25" fillId="25" borderId="21" xfId="2" applyNumberFormat="1"/>
    <xf numFmtId="0" fontId="30" fillId="25" borderId="31" xfId="7" applyFont="1" applyBorder="1" applyAlignment="1">
      <alignment horizontal="right"/>
    </xf>
    <xf numFmtId="0" fontId="32" fillId="32" borderId="32" xfId="9" applyBorder="1" applyAlignment="1">
      <alignment horizontal="center" vertical="center"/>
    </xf>
    <xf numFmtId="0" fontId="32" fillId="32" borderId="33" xfId="9" applyBorder="1" applyAlignment="1">
      <alignment horizontal="center" vertical="center"/>
    </xf>
    <xf numFmtId="0" fontId="32" fillId="32" borderId="34" xfId="9" applyBorder="1" applyAlignment="1">
      <alignment horizontal="center" vertical="center"/>
    </xf>
    <xf numFmtId="43" fontId="29" fillId="25" borderId="22" xfId="8" applyFont="1" applyFill="1" applyBorder="1"/>
    <xf numFmtId="43" fontId="1" fillId="34" borderId="0" xfId="8" applyFont="1" applyFill="1"/>
    <xf numFmtId="44" fontId="29" fillId="25" borderId="22" xfId="7" applyNumberFormat="1" applyAlignment="1">
      <alignment horizontal="right"/>
    </xf>
    <xf numFmtId="42" fontId="30" fillId="25" borderId="22" xfId="7" applyNumberFormat="1" applyFont="1" applyAlignment="1">
      <alignment horizontal="right"/>
    </xf>
    <xf numFmtId="43" fontId="30" fillId="25" borderId="22" xfId="8" applyFont="1" applyFill="1" applyBorder="1" applyAlignment="1">
      <alignment horizontal="right"/>
    </xf>
    <xf numFmtId="0" fontId="30" fillId="25" borderId="30" xfId="7" applyFont="1" applyBorder="1" applyAlignment="1">
      <alignment horizontal="center" vertical="center"/>
    </xf>
    <xf numFmtId="43" fontId="30" fillId="25" borderId="22" xfId="7" applyNumberFormat="1" applyFont="1" applyAlignment="1">
      <alignment horizontal="center" vertical="center"/>
    </xf>
    <xf numFmtId="44" fontId="30" fillId="25" borderId="30" xfId="7" applyNumberFormat="1" applyFont="1" applyBorder="1" applyAlignment="1">
      <alignment horizontal="center" vertical="center"/>
    </xf>
    <xf numFmtId="43" fontId="0" fillId="0" borderId="0" xfId="0" applyNumberFormat="1"/>
    <xf numFmtId="0" fontId="0" fillId="6" borderId="0" xfId="0" applyFill="1"/>
    <xf numFmtId="44" fontId="0" fillId="19" borderId="1" xfId="0" applyNumberFormat="1" applyFill="1" applyBorder="1" applyAlignment="1">
      <alignment horizontal="center"/>
    </xf>
    <xf numFmtId="0" fontId="6" fillId="3" borderId="1" xfId="0" applyFont="1" applyFill="1" applyBorder="1" applyAlignment="1">
      <alignment horizontal="center" wrapText="1"/>
    </xf>
    <xf numFmtId="44" fontId="0" fillId="19" borderId="1" xfId="0" applyNumberFormat="1" applyFill="1" applyBorder="1" applyAlignment="1">
      <alignment horizontal="right"/>
    </xf>
    <xf numFmtId="0" fontId="6"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5" fillId="0" borderId="1" xfId="0" applyFont="1" applyBorder="1" applyAlignment="1">
      <alignment horizontal="center"/>
    </xf>
    <xf numFmtId="0" fontId="14" fillId="0" borderId="1" xfId="0" applyFont="1" applyBorder="1" applyAlignment="1">
      <alignment horizontal="center"/>
    </xf>
    <xf numFmtId="14" fontId="21" fillId="0" borderId="1" xfId="0" applyNumberFormat="1" applyFont="1" applyBorder="1" applyAlignment="1">
      <alignment horizontal="center"/>
    </xf>
    <xf numFmtId="0" fontId="21" fillId="0" borderId="1" xfId="0" applyFont="1" applyBorder="1" applyAlignment="1">
      <alignment horizontal="center" vertical="center"/>
    </xf>
    <xf numFmtId="0" fontId="17" fillId="0" borderId="0" xfId="0" applyFont="1" applyAlignment="1">
      <alignment horizontal="center"/>
    </xf>
    <xf numFmtId="0" fontId="15" fillId="0" borderId="1" xfId="0" applyFont="1" applyBorder="1" applyAlignment="1">
      <alignment horizontal="center" vertical="center"/>
    </xf>
    <xf numFmtId="0" fontId="21" fillId="0" borderId="1" xfId="0" applyFont="1" applyBorder="1" applyAlignment="1">
      <alignment horizontal="center"/>
    </xf>
  </cellXfs>
  <cellStyles count="14">
    <cellStyle name="20% - Accent1" xfId="11" builtinId="30"/>
    <cellStyle name="20% - Accent2" xfId="12" builtinId="34"/>
    <cellStyle name="20% - Accent3" xfId="13" builtinId="38"/>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Output" xfId="7" builtinId="21"/>
    <cellStyle name="Percent" xfId="3" builtinId="5"/>
  </cellStyles>
  <dxfs count="434">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Summary'!$D$8:$D$12</c:f>
              <c:strCache>
                <c:ptCount val="5"/>
                <c:pt idx="0">
                  <c:v>Install Labour (Hrs)</c:v>
                </c:pt>
                <c:pt idx="1">
                  <c:v>Project Management (Hrs)</c:v>
                </c:pt>
                <c:pt idx="2">
                  <c:v>Site Supervision (Hrs)</c:v>
                </c:pt>
                <c:pt idx="3">
                  <c:v>Drafting (Hrs)</c:v>
                </c:pt>
                <c:pt idx="4">
                  <c:v>Programming (Car Park)</c:v>
                </c:pt>
              </c:strCache>
            </c:strRef>
          </c:cat>
          <c:val>
            <c:numRef>
              <c:f>'Job Summary'!$E$8:$E$12</c:f>
              <c:numCache>
                <c:formatCode>####.0\ "hrs"</c:formatCode>
                <c:ptCount val="5"/>
                <c:pt idx="0">
                  <c:v>0</c:v>
                </c:pt>
                <c:pt idx="1">
                  <c:v>0</c:v>
                </c:pt>
                <c:pt idx="2">
                  <c:v>0</c:v>
                </c:pt>
                <c:pt idx="3">
                  <c:v>0</c:v>
                </c:pt>
                <c:pt idx="4">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432704</xdr:colOff>
      <xdr:row>16</xdr:row>
      <xdr:rowOff>163286</xdr:rowOff>
    </xdr:from>
    <xdr:to>
      <xdr:col>8</xdr:col>
      <xdr:colOff>421819</xdr:colOff>
      <xdr:row>34</xdr:row>
      <xdr:rowOff>179615</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32657</xdr:colOff>
      <xdr:row>17</xdr:row>
      <xdr:rowOff>16328</xdr:rowOff>
    </xdr:from>
    <xdr:to>
      <xdr:col>15</xdr:col>
      <xdr:colOff>538844</xdr:colOff>
      <xdr:row>35</xdr:row>
      <xdr:rowOff>32658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abSelected="1" workbookViewId="0">
      <selection activeCell="D15" sqref="D15"/>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0</v>
      </c>
      <c r="D1" s="310" t="s">
        <v>792</v>
      </c>
      <c r="E1" s="114" t="str">
        <f>IF('Car Park'!C35=0, "[LOCATION]", 'Car Park'!C35)</f>
        <v>[LOCATION]</v>
      </c>
    </row>
    <row r="2" spans="1:7" x14ac:dyDescent="0.4">
      <c r="A2" s="114" t="s">
        <v>749</v>
      </c>
      <c r="B2" s="302">
        <f>B13*B5</f>
        <v>0</v>
      </c>
      <c r="D2" s="310" t="s">
        <v>795</v>
      </c>
      <c r="E2" s="114" t="s">
        <v>793</v>
      </c>
    </row>
    <row r="3" spans="1:7" x14ac:dyDescent="0.4">
      <c r="A3" s="114" t="s">
        <v>748</v>
      </c>
      <c r="B3" s="300">
        <f>B13*B4</f>
        <v>0</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0</v>
      </c>
      <c r="F7" s="310" t="s">
        <v>730</v>
      </c>
      <c r="G7" s="311" t="s">
        <v>794</v>
      </c>
    </row>
    <row r="8" spans="1:7" x14ac:dyDescent="0.4">
      <c r="A8" s="114" t="s">
        <v>719</v>
      </c>
      <c r="B8" s="292">
        <f>SUM(B14:B17)</f>
        <v>0</v>
      </c>
      <c r="D8" s="114" t="s">
        <v>731</v>
      </c>
      <c r="E8" s="313">
        <f>Takeoffs!AQ15/80+'Car Park'!I5</f>
        <v>0</v>
      </c>
      <c r="F8" s="298">
        <v>80</v>
      </c>
      <c r="G8" s="312" t="e">
        <f>E8/E7</f>
        <v>#DIV/0!</v>
      </c>
    </row>
    <row r="9" spans="1:7" x14ac:dyDescent="0.4">
      <c r="A9" s="114" t="s">
        <v>720</v>
      </c>
      <c r="B9" s="292">
        <f>B18+B19+B21+B23</f>
        <v>0</v>
      </c>
      <c r="D9" s="114" t="s">
        <v>732</v>
      </c>
      <c r="E9" s="313">
        <f>$E$8*G9</f>
        <v>0</v>
      </c>
      <c r="F9" s="298">
        <v>100</v>
      </c>
      <c r="G9" s="312">
        <v>0.04</v>
      </c>
    </row>
    <row r="10" spans="1:7" x14ac:dyDescent="0.4">
      <c r="A10" s="114" t="s">
        <v>733</v>
      </c>
      <c r="B10" s="292">
        <f>SUM(B24:B28)</f>
        <v>0</v>
      </c>
      <c r="D10" s="114" t="s">
        <v>734</v>
      </c>
      <c r="E10" s="313">
        <f t="shared" ref="E10:E11" si="0">$E$8*G10</f>
        <v>0</v>
      </c>
      <c r="F10" s="298">
        <v>85</v>
      </c>
      <c r="G10" s="312">
        <v>0.12</v>
      </c>
    </row>
    <row r="11" spans="1:7" x14ac:dyDescent="0.4">
      <c r="A11" s="114" t="s">
        <v>735</v>
      </c>
      <c r="B11" s="292">
        <f>B22+B20</f>
        <v>0</v>
      </c>
      <c r="D11" s="114" t="s">
        <v>736</v>
      </c>
      <c r="E11" s="313">
        <f t="shared" si="0"/>
        <v>0</v>
      </c>
      <c r="F11" s="298">
        <v>80</v>
      </c>
      <c r="G11" s="312">
        <v>0.12</v>
      </c>
    </row>
    <row r="12" spans="1:7" x14ac:dyDescent="0.4">
      <c r="D12" s="299" t="s">
        <v>917</v>
      </c>
      <c r="E12" s="313">
        <f>'Car Park'!C25</f>
        <v>0</v>
      </c>
      <c r="F12" s="298">
        <f>'Car Park'!D25</f>
        <v>110</v>
      </c>
      <c r="G12" s="114" t="e">
        <f>E12/E7</f>
        <v>#DIV/0!</v>
      </c>
    </row>
    <row r="13" spans="1:7" x14ac:dyDescent="0.4">
      <c r="A13" s="286" t="s">
        <v>737</v>
      </c>
      <c r="B13" s="295">
        <f>SUM(B14:B29)</f>
        <v>0</v>
      </c>
      <c r="E13" s="299"/>
    </row>
    <row r="14" spans="1:7" x14ac:dyDescent="0.4">
      <c r="A14" s="114" t="s">
        <v>738</v>
      </c>
      <c r="B14" s="277">
        <f>E8*F8+B34+E12*F12</f>
        <v>0</v>
      </c>
    </row>
    <row r="15" spans="1:7" x14ac:dyDescent="0.4">
      <c r="A15" s="114" t="s">
        <v>739</v>
      </c>
      <c r="B15" s="277">
        <f>E9*F9</f>
        <v>0</v>
      </c>
    </row>
    <row r="16" spans="1:7" x14ac:dyDescent="0.4">
      <c r="A16" s="114" t="s">
        <v>740</v>
      </c>
      <c r="B16" s="277">
        <f>E10*F10</f>
        <v>0</v>
      </c>
    </row>
    <row r="17" spans="1:4" x14ac:dyDescent="0.4">
      <c r="A17" s="114" t="s">
        <v>741</v>
      </c>
      <c r="B17" s="277">
        <f>E11*F11</f>
        <v>0</v>
      </c>
    </row>
    <row r="18" spans="1:4" x14ac:dyDescent="0.4">
      <c r="A18" s="114" t="s">
        <v>724</v>
      </c>
      <c r="B18" s="277">
        <f>Takeoffs!AR15</f>
        <v>0</v>
      </c>
    </row>
    <row r="19" spans="1:4" x14ac:dyDescent="0.4">
      <c r="A19" s="114" t="s">
        <v>742</v>
      </c>
      <c r="B19" s="277">
        <f>Takeoffs!AS15</f>
        <v>0</v>
      </c>
    </row>
    <row r="20" spans="1:4" x14ac:dyDescent="0.4">
      <c r="A20" s="114" t="s">
        <v>743</v>
      </c>
      <c r="B20" s="277">
        <f>Takeoffs!AT15</f>
        <v>0</v>
      </c>
      <c r="D20" s="300"/>
    </row>
    <row r="21" spans="1:4" x14ac:dyDescent="0.4">
      <c r="A21" s="114" t="s">
        <v>744</v>
      </c>
      <c r="B21" s="277">
        <f>Takeoffs!AV15</f>
        <v>0</v>
      </c>
    </row>
    <row r="22" spans="1:4" x14ac:dyDescent="0.4">
      <c r="A22" s="114" t="s">
        <v>745</v>
      </c>
      <c r="B22" s="277">
        <f>Takeoffs!AU15</f>
        <v>0</v>
      </c>
    </row>
    <row r="23" spans="1:4" x14ac:dyDescent="0.4">
      <c r="A23" s="114" t="s">
        <v>915</v>
      </c>
      <c r="B23" s="277">
        <f>B32+B35</f>
        <v>0</v>
      </c>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f>'Car Park'!C37</f>
        <v>0</v>
      </c>
    </row>
    <row r="29" spans="1:4" x14ac:dyDescent="0.4">
      <c r="A29" s="114" t="s">
        <v>927</v>
      </c>
      <c r="B29" s="302">
        <f>'MJS Controls'!E34</f>
        <v>0</v>
      </c>
      <c r="C29" s="292"/>
    </row>
    <row r="30" spans="1:4" x14ac:dyDescent="0.4">
      <c r="A30" s="286" t="s">
        <v>919</v>
      </c>
      <c r="B30" s="295">
        <f>SUM(B31:B32)</f>
        <v>0</v>
      </c>
    </row>
    <row r="31" spans="1:4" x14ac:dyDescent="0.4">
      <c r="A31" s="299" t="s">
        <v>925</v>
      </c>
      <c r="B31" s="361">
        <f>'Car Park'!I5*F8+E12*F12</f>
        <v>0</v>
      </c>
    </row>
    <row r="32" spans="1:4" x14ac:dyDescent="0.4">
      <c r="A32" s="114" t="s">
        <v>924</v>
      </c>
      <c r="B32" s="300">
        <f>'Car Park'!E3</f>
        <v>0</v>
      </c>
    </row>
    <row r="33" spans="1:2" x14ac:dyDescent="0.4">
      <c r="A33" s="286" t="s">
        <v>815</v>
      </c>
      <c r="B33" s="295">
        <f>SUM(B34:B35)</f>
        <v>0</v>
      </c>
    </row>
    <row r="34" spans="1:2" x14ac:dyDescent="0.4">
      <c r="A34" s="114" t="s">
        <v>914</v>
      </c>
      <c r="B34" s="300">
        <f>'Car Park'!E46</f>
        <v>0</v>
      </c>
    </row>
    <row r="35" spans="1:2" x14ac:dyDescent="0.4">
      <c r="A35" s="114" t="s">
        <v>918</v>
      </c>
      <c r="B35" s="300">
        <f>'Car Park'!I10</f>
        <v>0</v>
      </c>
    </row>
  </sheetData>
  <conditionalFormatting sqref="A19:A20 C8 D7">
    <cfRule type="expression" dxfId="433" priority="4">
      <formula>IF(ROW() = ROW(), TRUE, FALSE)</formula>
    </cfRule>
  </conditionalFormatting>
  <conditionalFormatting sqref="A22">
    <cfRule type="expression" dxfId="432" priority="2">
      <formula>IF(ROW() = ROW(), TRUE, FALSE)</formula>
    </cfRule>
  </conditionalFormatting>
  <conditionalFormatting sqref="A18">
    <cfRule type="expression" dxfId="431" priority="1">
      <formula>IF(ROW() = ROW(), TRUE, FALSE)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2"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30"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3" topLeftCell="A1630" activePane="bottomLeft" state="frozen"/>
      <selection pane="bottomLeft" activeCell="J65" sqref="J65"/>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074218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07421875" style="32" hidden="1" customWidth="1"/>
    <col min="28" max="28" width="51.69140625" style="32" hidden="1" customWidth="1"/>
    <col min="29" max="30" width="21.074218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hidden="1" customWidth="1"/>
    <col min="40" max="40" width="71.53515625" style="117" hidden="1" customWidth="1"/>
    <col min="41" max="41" width="16.3046875" style="286" hidden="1" customWidth="1"/>
    <col min="42" max="42" width="41.53515625" style="231" customWidth="1"/>
    <col min="43" max="43" width="37.074218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369" t="str">
        <f ca="1">C14</f>
        <v>IGOC - XXX -  Mech Elec - Rev A.xlsx</v>
      </c>
      <c r="D5" s="369"/>
      <c r="E5" s="369"/>
      <c r="F5" s="369"/>
      <c r="G5" s="369"/>
      <c r="H5" s="369"/>
      <c r="I5" s="370"/>
      <c r="J5" s="369"/>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369"/>
      <c r="D6" s="369"/>
      <c r="E6" s="369"/>
      <c r="F6" s="369"/>
      <c r="G6" s="369"/>
      <c r="H6" s="369"/>
      <c r="I6" s="370"/>
      <c r="J6" s="369"/>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369"/>
      <c r="D7" s="369"/>
      <c r="E7" s="369"/>
      <c r="F7" s="369"/>
      <c r="G7" s="369"/>
      <c r="H7" s="369"/>
      <c r="I7" s="370"/>
      <c r="J7" s="369"/>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494</v>
      </c>
      <c r="C14" s="371" t="str">
        <f ca="1">MID(CELL("filename",A1),FIND("[",CELL("filename",A1))+1,FIND("]", CELL("filename",A1))-FIND("[",CELL("filename",A1))-1)</f>
        <v>IGOC - XXX -  Mech Elec - Rev A.xlsx</v>
      </c>
      <c r="D14" s="372"/>
      <c r="E14" s="373"/>
      <c r="F14" s="373"/>
      <c r="G14" s="373"/>
      <c r="H14" s="373"/>
      <c r="I14" s="374"/>
      <c r="J14" s="375"/>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43277.532013773147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454</v>
      </c>
      <c r="M18" s="116" t="s">
        <v>107</v>
      </c>
      <c r="N18" s="116" t="s">
        <v>108</v>
      </c>
      <c r="O18" s="170" t="s">
        <v>388</v>
      </c>
      <c r="P18" s="366" t="s">
        <v>377</v>
      </c>
      <c r="Q18" s="366"/>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529</v>
      </c>
      <c r="O19" s="121" t="s">
        <v>195</v>
      </c>
      <c r="P19" s="173" t="s">
        <v>381</v>
      </c>
      <c r="Q19" s="173" t="s">
        <v>377</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379</v>
      </c>
      <c r="L40" s="128" t="s">
        <v>380</v>
      </c>
      <c r="N40" s="129"/>
      <c r="O40" s="130" t="s">
        <v>359</v>
      </c>
      <c r="P40" s="172">
        <f>P41*M19</f>
        <v>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65" t="s">
        <v>368</v>
      </c>
      <c r="V41" s="365"/>
      <c r="W41" s="162" t="e">
        <f>W40/M19</f>
        <v>#DIV/0!</v>
      </c>
      <c r="X41" s="163"/>
      <c r="Y41" s="363" t="s">
        <v>367</v>
      </c>
      <c r="Z41" s="363"/>
      <c r="AA41" s="164" t="e">
        <f>AA40/M19</f>
        <v>#DIV/0!</v>
      </c>
      <c r="AB41" s="161"/>
      <c r="AC41" s="161"/>
      <c r="AD41" s="161"/>
      <c r="AE41" s="161"/>
      <c r="AF41" s="363" t="s">
        <v>367</v>
      </c>
      <c r="AG41" s="363"/>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454</v>
      </c>
      <c r="M42" s="116" t="s">
        <v>107</v>
      </c>
      <c r="N42" s="116" t="s">
        <v>108</v>
      </c>
      <c r="O42" s="170" t="s">
        <v>388</v>
      </c>
      <c r="P42" s="364" t="s">
        <v>377</v>
      </c>
      <c r="Q42" s="364"/>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528</v>
      </c>
      <c r="O43" s="121" t="s">
        <v>195</v>
      </c>
      <c r="P43" s="173" t="s">
        <v>381</v>
      </c>
      <c r="Q43" s="173" t="s">
        <v>377</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379</v>
      </c>
      <c r="L64" s="128" t="s">
        <v>380</v>
      </c>
      <c r="N64" s="129"/>
      <c r="O64" s="130" t="s">
        <v>359</v>
      </c>
      <c r="P64" s="172">
        <f>P65*M43</f>
        <v>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494</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65" t="s">
        <v>368</v>
      </c>
      <c r="V65" s="365"/>
      <c r="W65" s="162" t="e">
        <f>W64/M43</f>
        <v>#DIV/0!</v>
      </c>
      <c r="X65" s="163"/>
      <c r="Y65" s="363" t="s">
        <v>367</v>
      </c>
      <c r="Z65" s="363"/>
      <c r="AA65" s="164" t="e">
        <f>AA64/M43</f>
        <v>#DIV/0!</v>
      </c>
      <c r="AB65" s="161"/>
      <c r="AC65" s="161"/>
      <c r="AD65" s="161"/>
      <c r="AE65" s="161"/>
      <c r="AF65" s="363" t="s">
        <v>367</v>
      </c>
      <c r="AG65" s="363"/>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454</v>
      </c>
      <c r="M66" s="116" t="s">
        <v>107</v>
      </c>
      <c r="N66" s="116" t="s">
        <v>108</v>
      </c>
      <c r="O66" s="170" t="s">
        <v>388</v>
      </c>
      <c r="P66" s="364" t="s">
        <v>377</v>
      </c>
      <c r="Q66" s="364"/>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567</v>
      </c>
      <c r="O67" s="121" t="s">
        <v>195</v>
      </c>
      <c r="P67" s="173" t="s">
        <v>381</v>
      </c>
      <c r="Q67" s="173" t="s">
        <v>377</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0</v>
      </c>
      <c r="T68" s="172"/>
      <c r="U68" s="175" t="s">
        <v>293</v>
      </c>
      <c r="V68" s="174">
        <f t="shared" ref="V68:V87" si="22">S68</f>
        <v>0</v>
      </c>
      <c r="W68" s="174">
        <f>VLOOKUP(U68,Sheet1!$B$6:$C$45,2,FALSE)*V68</f>
        <v>0</v>
      </c>
      <c r="X68" s="174"/>
      <c r="Y68" s="180" t="s">
        <v>419</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379</v>
      </c>
      <c r="L88" s="128" t="s">
        <v>380</v>
      </c>
      <c r="N88" s="129"/>
      <c r="O88" s="130" t="s">
        <v>359</v>
      </c>
      <c r="P88" s="192">
        <f>M67*P89</f>
        <v>0</v>
      </c>
      <c r="Q88" s="192"/>
      <c r="R88" s="172"/>
      <c r="S88" s="175"/>
      <c r="T88" s="172"/>
      <c r="U88" s="175" t="s">
        <v>353</v>
      </c>
      <c r="V88" s="172">
        <f>W88*80</f>
        <v>0</v>
      </c>
      <c r="W88" s="177">
        <f>SUM(W67:W87)</f>
        <v>0</v>
      </c>
      <c r="X88" s="178"/>
      <c r="Y88" s="172" t="s">
        <v>354</v>
      </c>
      <c r="Z88" s="168"/>
      <c r="AA88" s="168">
        <f>SUM(AA67:AA87)</f>
        <v>0</v>
      </c>
      <c r="AB88" s="179"/>
      <c r="AC88" s="179"/>
      <c r="AD88" s="179"/>
      <c r="AE88" s="179"/>
      <c r="AF88" s="172" t="s">
        <v>358</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65" t="s">
        <v>368</v>
      </c>
      <c r="V89" s="365"/>
      <c r="W89" s="162" t="e">
        <f>W88/M67</f>
        <v>#DIV/0!</v>
      </c>
      <c r="X89" s="163"/>
      <c r="Y89" s="363" t="s">
        <v>367</v>
      </c>
      <c r="Z89" s="363"/>
      <c r="AA89" s="164" t="e">
        <f>AA88/M67</f>
        <v>#DIV/0!</v>
      </c>
      <c r="AB89" s="161"/>
      <c r="AC89" s="161"/>
      <c r="AD89" s="161"/>
      <c r="AE89" s="161"/>
      <c r="AF89" s="363" t="s">
        <v>367</v>
      </c>
      <c r="AG89" s="363"/>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454</v>
      </c>
      <c r="M90" s="116" t="s">
        <v>107</v>
      </c>
      <c r="N90" s="116" t="s">
        <v>108</v>
      </c>
      <c r="O90" s="170" t="s">
        <v>388</v>
      </c>
      <c r="P90" s="364" t="s">
        <v>377</v>
      </c>
      <c r="Q90" s="364"/>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691</v>
      </c>
      <c r="O91" s="121" t="s">
        <v>195</v>
      </c>
      <c r="P91" s="173" t="s">
        <v>381</v>
      </c>
      <c r="Q91" s="173" t="s">
        <v>377</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0</v>
      </c>
      <c r="T92" s="172"/>
      <c r="U92" s="175" t="s">
        <v>293</v>
      </c>
      <c r="V92" s="174">
        <f t="shared" ref="V92:V111" si="35">S92</f>
        <v>0</v>
      </c>
      <c r="W92" s="174">
        <f>VLOOKUP(U92,Sheet1!$B$6:$C$45,2,FALSE)*V92</f>
        <v>0</v>
      </c>
      <c r="X92" s="174"/>
      <c r="Y92" s="180" t="s">
        <v>419</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379</v>
      </c>
      <c r="L112" s="128" t="s">
        <v>380</v>
      </c>
      <c r="N112" s="129"/>
      <c r="O112" s="130" t="s">
        <v>359</v>
      </c>
      <c r="P112" s="192">
        <f>M91*P113</f>
        <v>0</v>
      </c>
      <c r="Q112" s="192"/>
      <c r="R112" s="172"/>
      <c r="S112" s="175"/>
      <c r="T112" s="172"/>
      <c r="U112" s="175" t="s">
        <v>353</v>
      </c>
      <c r="V112" s="172">
        <f>W112*80</f>
        <v>0</v>
      </c>
      <c r="W112" s="177">
        <f>SUM(W91:W111)</f>
        <v>0</v>
      </c>
      <c r="X112" s="178"/>
      <c r="Y112" s="172" t="s">
        <v>354</v>
      </c>
      <c r="Z112" s="168"/>
      <c r="AA112" s="168">
        <f>SUM(AA91:AA111)</f>
        <v>0</v>
      </c>
      <c r="AB112" s="179"/>
      <c r="AC112" s="179"/>
      <c r="AD112" s="179"/>
      <c r="AE112" s="179"/>
      <c r="AF112" s="172" t="s">
        <v>358</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65" t="s">
        <v>368</v>
      </c>
      <c r="V113" s="365"/>
      <c r="W113" s="162" t="e">
        <f>W112/M91</f>
        <v>#DIV/0!</v>
      </c>
      <c r="X113" s="163"/>
      <c r="Y113" s="363" t="s">
        <v>367</v>
      </c>
      <c r="Z113" s="363"/>
      <c r="AA113" s="164" t="e">
        <f>AA112/M91</f>
        <v>#DIV/0!</v>
      </c>
      <c r="AB113" s="161"/>
      <c r="AC113" s="161"/>
      <c r="AD113" s="161"/>
      <c r="AE113" s="161"/>
      <c r="AF113" s="363" t="s">
        <v>367</v>
      </c>
      <c r="AG113" s="363"/>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454</v>
      </c>
      <c r="M114" s="116" t="s">
        <v>107</v>
      </c>
      <c r="N114" s="116" t="s">
        <v>108</v>
      </c>
      <c r="O114" s="170" t="s">
        <v>388</v>
      </c>
      <c r="P114" s="364" t="s">
        <v>377</v>
      </c>
      <c r="Q114" s="364"/>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532</v>
      </c>
      <c r="O115" s="121" t="s">
        <v>195</v>
      </c>
      <c r="P115" s="173" t="s">
        <v>381</v>
      </c>
      <c r="Q115" s="173" t="s">
        <v>377</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0</v>
      </c>
      <c r="T116" s="172"/>
      <c r="U116" s="175" t="s">
        <v>293</v>
      </c>
      <c r="V116" s="174">
        <f t="shared" ref="V116:V135" si="43">S116</f>
        <v>0</v>
      </c>
      <c r="W116" s="174">
        <f>VLOOKUP(U116,Sheet1!$B$6:$C$45,2,FALSE)*V116</f>
        <v>0</v>
      </c>
      <c r="X116" s="174"/>
      <c r="Y116" s="180" t="s">
        <v>419</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379</v>
      </c>
      <c r="L136" s="128" t="s">
        <v>380</v>
      </c>
      <c r="N136" s="129"/>
      <c r="O136" s="130" t="s">
        <v>359</v>
      </c>
      <c r="P136" s="192">
        <f>M115*P137</f>
        <v>0</v>
      </c>
      <c r="Q136" s="192"/>
      <c r="R136" s="172"/>
      <c r="S136" s="175"/>
      <c r="T136" s="172"/>
      <c r="U136" s="175" t="s">
        <v>353</v>
      </c>
      <c r="V136" s="172">
        <f>W136*80</f>
        <v>0</v>
      </c>
      <c r="W136" s="177">
        <f>SUM(W115:W135)</f>
        <v>0</v>
      </c>
      <c r="X136" s="178"/>
      <c r="Y136" s="172" t="s">
        <v>354</v>
      </c>
      <c r="Z136" s="168"/>
      <c r="AA136" s="168">
        <f>SUM(AA115:AA135)</f>
        <v>0</v>
      </c>
      <c r="AB136" s="179"/>
      <c r="AC136" s="179"/>
      <c r="AD136" s="179"/>
      <c r="AE136" s="179"/>
      <c r="AF136" s="172" t="s">
        <v>358</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65" t="s">
        <v>368</v>
      </c>
      <c r="V137" s="365"/>
      <c r="W137" s="162" t="e">
        <f>W136/M115</f>
        <v>#DIV/0!</v>
      </c>
      <c r="X137" s="163"/>
      <c r="Y137" s="363" t="s">
        <v>367</v>
      </c>
      <c r="Z137" s="363"/>
      <c r="AA137" s="164" t="e">
        <f>AA136/M115</f>
        <v>#DIV/0!</v>
      </c>
      <c r="AB137" s="161"/>
      <c r="AC137" s="161"/>
      <c r="AD137" s="161"/>
      <c r="AE137" s="161"/>
      <c r="AF137" s="363" t="s">
        <v>367</v>
      </c>
      <c r="AG137" s="363"/>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454</v>
      </c>
      <c r="M138" s="2" t="s">
        <v>107</v>
      </c>
      <c r="N138" s="2" t="s">
        <v>108</v>
      </c>
      <c r="O138" s="97" t="s">
        <v>388</v>
      </c>
      <c r="P138" s="366" t="s">
        <v>377</v>
      </c>
      <c r="Q138" s="366"/>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530</v>
      </c>
      <c r="O139" s="12" t="s">
        <v>195</v>
      </c>
      <c r="P139" s="96" t="s">
        <v>381</v>
      </c>
      <c r="Q139" s="96" t="s">
        <v>377</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0</v>
      </c>
      <c r="T140" s="11"/>
      <c r="U140" s="12" t="s">
        <v>293</v>
      </c>
      <c r="V140" s="28">
        <f t="shared" ref="V140:V159" si="51">S140</f>
        <v>0</v>
      </c>
      <c r="W140" s="28">
        <f>VLOOKUP(U140,Sheet1!$B$6:$C$45,2,FALSE)*V140</f>
        <v>0</v>
      </c>
      <c r="X140" s="59"/>
      <c r="Y140" s="73" t="s">
        <v>419</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379</v>
      </c>
      <c r="L160" s="21" t="s">
        <v>380</v>
      </c>
      <c r="N160" s="22"/>
      <c r="O160" s="23" t="s">
        <v>359</v>
      </c>
      <c r="P160" s="98">
        <f>V160+AA160+AH160</f>
        <v>0</v>
      </c>
      <c r="Q160" s="65"/>
      <c r="R160" s="65"/>
      <c r="S160" s="23"/>
      <c r="T160" s="20"/>
      <c r="U160" s="19" t="s">
        <v>353</v>
      </c>
      <c r="V160" s="20">
        <f>W160*80</f>
        <v>0</v>
      </c>
      <c r="W160" s="69">
        <f>SUM(W139:W159)</f>
        <v>0</v>
      </c>
      <c r="X160" s="70"/>
      <c r="Y160" s="20" t="s">
        <v>354</v>
      </c>
      <c r="Z160" s="2"/>
      <c r="AA160" s="2">
        <f>SUM(AA139:AA159)</f>
        <v>0</v>
      </c>
      <c r="AB160" s="71"/>
      <c r="AC160" s="71"/>
      <c r="AD160" s="71"/>
      <c r="AE160" s="71"/>
      <c r="AF160" s="20" t="s">
        <v>358</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369</v>
      </c>
      <c r="N161" s="83" t="str">
        <f>N139</f>
        <v>medium-sized weatherproof Form 1 MSSB</v>
      </c>
      <c r="O161" s="83" t="s">
        <v>367</v>
      </c>
      <c r="P161" s="84" t="e">
        <f>P160/M139</f>
        <v>#DIV/0!</v>
      </c>
      <c r="Q161" s="84"/>
      <c r="R161" s="84"/>
      <c r="S161" s="83"/>
      <c r="T161" s="84"/>
      <c r="U161" s="365" t="s">
        <v>368</v>
      </c>
      <c r="V161" s="365"/>
      <c r="W161" s="85" t="e">
        <f>W160/M139</f>
        <v>#DIV/0!</v>
      </c>
      <c r="X161" s="86"/>
      <c r="Y161" s="363" t="s">
        <v>367</v>
      </c>
      <c r="Z161" s="363"/>
      <c r="AA161" s="87" t="e">
        <f>AA160/M139</f>
        <v>#DIV/0!</v>
      </c>
      <c r="AB161" s="84"/>
      <c r="AC161" s="84"/>
      <c r="AD161" s="84"/>
      <c r="AE161" s="84"/>
      <c r="AF161" s="363" t="s">
        <v>367</v>
      </c>
      <c r="AG161" s="363"/>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454</v>
      </c>
      <c r="M162" s="2" t="s">
        <v>107</v>
      </c>
      <c r="N162" s="2" t="s">
        <v>108</v>
      </c>
      <c r="O162" s="97" t="s">
        <v>388</v>
      </c>
      <c r="P162" s="364" t="s">
        <v>377</v>
      </c>
      <c r="Q162" s="364"/>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531</v>
      </c>
      <c r="O163" s="12" t="s">
        <v>195</v>
      </c>
      <c r="P163" s="96" t="s">
        <v>381</v>
      </c>
      <c r="Q163" s="96" t="s">
        <v>377</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0</v>
      </c>
      <c r="T164" s="11"/>
      <c r="U164" s="12" t="s">
        <v>293</v>
      </c>
      <c r="V164" s="28">
        <f t="shared" ref="V164:V183" si="64">S164</f>
        <v>0</v>
      </c>
      <c r="W164" s="28">
        <f>VLOOKUP(U164,Sheet1!$B$6:$C$45,2,FALSE)*V164</f>
        <v>0</v>
      </c>
      <c r="X164" s="59"/>
      <c r="Y164" s="73" t="s">
        <v>419</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379</v>
      </c>
      <c r="L184" s="21" t="s">
        <v>380</v>
      </c>
      <c r="N184" s="22"/>
      <c r="O184" s="23" t="s">
        <v>359</v>
      </c>
      <c r="P184" s="98">
        <f>V184+AA184+AH184</f>
        <v>0</v>
      </c>
      <c r="Q184" s="65"/>
      <c r="R184" s="65"/>
      <c r="S184" s="23"/>
      <c r="T184" s="20"/>
      <c r="U184" s="19" t="s">
        <v>353</v>
      </c>
      <c r="V184" s="20">
        <f>W184*80</f>
        <v>0</v>
      </c>
      <c r="W184" s="69">
        <f>SUM(W163:W183)</f>
        <v>0</v>
      </c>
      <c r="X184" s="70"/>
      <c r="Y184" s="20" t="s">
        <v>354</v>
      </c>
      <c r="Z184" s="2"/>
      <c r="AA184" s="2">
        <f>SUM(AA163:AA183)</f>
        <v>0</v>
      </c>
      <c r="AB184" s="71"/>
      <c r="AC184" s="71"/>
      <c r="AD184" s="71"/>
      <c r="AE184" s="71"/>
      <c r="AF184" s="20" t="s">
        <v>358</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369</v>
      </c>
      <c r="N185" s="83" t="str">
        <f>N163</f>
        <v>medium-sized Form 1 MSSBs</v>
      </c>
      <c r="O185" s="83" t="s">
        <v>367</v>
      </c>
      <c r="P185" s="64" t="e">
        <f>P184/M163</f>
        <v>#DIV/0!</v>
      </c>
      <c r="Q185" s="84"/>
      <c r="R185" s="84"/>
      <c r="S185" s="83"/>
      <c r="T185" s="84"/>
      <c r="U185" s="365" t="s">
        <v>368</v>
      </c>
      <c r="V185" s="365"/>
      <c r="W185" s="85" t="e">
        <f>W184/M163</f>
        <v>#DIV/0!</v>
      </c>
      <c r="X185" s="86"/>
      <c r="Y185" s="363" t="s">
        <v>367</v>
      </c>
      <c r="Z185" s="363"/>
      <c r="AA185" s="87" t="e">
        <f>AA184/M163</f>
        <v>#DIV/0!</v>
      </c>
      <c r="AB185" s="84"/>
      <c r="AC185" s="84"/>
      <c r="AD185" s="84"/>
      <c r="AE185" s="84"/>
      <c r="AF185" s="363" t="s">
        <v>367</v>
      </c>
      <c r="AG185" s="363"/>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454</v>
      </c>
      <c r="M186" s="2" t="s">
        <v>107</v>
      </c>
      <c r="N186" s="2" t="s">
        <v>108</v>
      </c>
      <c r="O186" s="97" t="s">
        <v>388</v>
      </c>
      <c r="P186" s="364" t="s">
        <v>377</v>
      </c>
      <c r="Q186" s="364"/>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350</v>
      </c>
      <c r="O187" s="12" t="s">
        <v>195</v>
      </c>
      <c r="P187" s="96" t="s">
        <v>381</v>
      </c>
      <c r="Q187" s="96" t="s">
        <v>377</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0</v>
      </c>
      <c r="T188" s="11"/>
      <c r="U188" s="12" t="s">
        <v>293</v>
      </c>
      <c r="V188" s="28">
        <f t="shared" ref="V188:V207" si="72">S188</f>
        <v>0</v>
      </c>
      <c r="W188" s="28">
        <f>VLOOKUP(U188,Sheet1!$B$6:$C$45,2,FALSE)*V188</f>
        <v>0</v>
      </c>
      <c r="X188" s="59"/>
      <c r="Y188" s="73" t="s">
        <v>419</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379</v>
      </c>
      <c r="L208" s="21" t="s">
        <v>380</v>
      </c>
      <c r="N208" s="22"/>
      <c r="O208" s="23" t="s">
        <v>359</v>
      </c>
      <c r="P208" s="98">
        <f>V208+AA208+AH208</f>
        <v>0</v>
      </c>
      <c r="Q208" s="65"/>
      <c r="R208" s="65"/>
      <c r="S208" s="23"/>
      <c r="T208" s="20"/>
      <c r="U208" s="19" t="s">
        <v>353</v>
      </c>
      <c r="V208" s="20">
        <f>W208*80</f>
        <v>0</v>
      </c>
      <c r="W208" s="69">
        <f>SUM(W187:W207)</f>
        <v>0</v>
      </c>
      <c r="X208" s="70"/>
      <c r="Y208" s="20" t="s">
        <v>354</v>
      </c>
      <c r="Z208" s="2"/>
      <c r="AA208" s="2">
        <f>SUM(AA187:AA207)</f>
        <v>0</v>
      </c>
      <c r="AB208" s="71"/>
      <c r="AC208" s="71"/>
      <c r="AD208" s="71"/>
      <c r="AE208" s="71"/>
      <c r="AF208" s="20" t="s">
        <v>358</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369</v>
      </c>
      <c r="N209" s="83" t="str">
        <f>N187</f>
        <v>small MSSBs</v>
      </c>
      <c r="O209" s="83" t="s">
        <v>367</v>
      </c>
      <c r="P209" s="84" t="e">
        <f>P208/M187</f>
        <v>#DIV/0!</v>
      </c>
      <c r="Q209" s="84"/>
      <c r="R209" s="84"/>
      <c r="S209" s="83"/>
      <c r="T209" s="84"/>
      <c r="U209" s="365" t="s">
        <v>368</v>
      </c>
      <c r="V209" s="365"/>
      <c r="W209" s="85" t="e">
        <f>W208/M187</f>
        <v>#DIV/0!</v>
      </c>
      <c r="X209" s="86"/>
      <c r="Y209" s="363" t="s">
        <v>367</v>
      </c>
      <c r="Z209" s="363"/>
      <c r="AA209" s="87" t="e">
        <f>AA208/M187</f>
        <v>#DIV/0!</v>
      </c>
      <c r="AB209" s="84"/>
      <c r="AC209" s="84"/>
      <c r="AD209" s="84"/>
      <c r="AE209" s="84"/>
      <c r="AF209" s="363" t="s">
        <v>367</v>
      </c>
      <c r="AG209" s="363"/>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0</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454</v>
      </c>
      <c r="M211" s="2" t="s">
        <v>107</v>
      </c>
      <c r="N211" s="2" t="s">
        <v>108</v>
      </c>
      <c r="O211" s="97" t="s">
        <v>388</v>
      </c>
      <c r="P211" s="366" t="s">
        <v>377</v>
      </c>
      <c r="Q211" s="366"/>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346</v>
      </c>
      <c r="O212" s="12" t="s">
        <v>349</v>
      </c>
      <c r="P212" s="96" t="s">
        <v>381</v>
      </c>
      <c r="Q212" s="96" t="s">
        <v>377</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0</v>
      </c>
      <c r="T214" s="11"/>
      <c r="U214" s="12" t="s">
        <v>363</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0</v>
      </c>
      <c r="T222" s="11"/>
      <c r="U222" s="12" t="s">
        <v>365</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0</v>
      </c>
      <c r="T223" s="11"/>
      <c r="U223" s="12" t="s">
        <v>365</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0</v>
      </c>
      <c r="T226" s="11"/>
      <c r="U226" s="12" t="s">
        <v>293</v>
      </c>
      <c r="V226" s="28">
        <f t="shared" si="85"/>
        <v>0</v>
      </c>
      <c r="W226" s="28">
        <f>VLOOKUP(U226,Sheet1!$B$6:$C$45,2,FALSE)*V226</f>
        <v>0</v>
      </c>
      <c r="X226" s="59"/>
      <c r="Y226" s="13" t="s">
        <v>328</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0</v>
      </c>
      <c r="T230" s="11"/>
      <c r="U230" s="12" t="s">
        <v>293</v>
      </c>
      <c r="V230" s="28">
        <f t="shared" si="85"/>
        <v>0</v>
      </c>
      <c r="W230" s="28">
        <f>VLOOKUP(U230,Sheet1!$B$6:$C$45,2,FALSE)*V230</f>
        <v>0</v>
      </c>
      <c r="X230" s="59"/>
      <c r="Y230" s="13" t="s">
        <v>335</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0</v>
      </c>
      <c r="T232" s="11"/>
      <c r="U232" s="12" t="s">
        <v>364</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379</v>
      </c>
      <c r="L233" s="21" t="s">
        <v>380</v>
      </c>
      <c r="N233" s="22"/>
      <c r="O233" s="23" t="s">
        <v>359</v>
      </c>
      <c r="P233" s="24">
        <f>V233+AA233+AH233</f>
        <v>0</v>
      </c>
      <c r="Q233" s="24"/>
      <c r="R233" s="24"/>
      <c r="S233" s="23"/>
      <c r="T233" s="20"/>
      <c r="U233" s="19" t="s">
        <v>353</v>
      </c>
      <c r="V233" s="20">
        <f>W233*80</f>
        <v>0</v>
      </c>
      <c r="W233" s="69">
        <f>SUM(W212:W232)</f>
        <v>0</v>
      </c>
      <c r="X233" s="70"/>
      <c r="Y233" s="20" t="s">
        <v>354</v>
      </c>
      <c r="Z233" s="2"/>
      <c r="AA233" s="2">
        <f>SUM(AA212:AA232)</f>
        <v>0</v>
      </c>
      <c r="AB233" s="71"/>
      <c r="AC233" s="71"/>
      <c r="AD233" s="71"/>
      <c r="AE233" s="71"/>
      <c r="AF233" s="20" t="s">
        <v>358</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t="e">
        <f>P233/M212</f>
        <v>#DIV/0!</v>
      </c>
      <c r="Q234" s="84"/>
      <c r="R234" s="84"/>
      <c r="S234" s="83"/>
      <c r="T234" s="84"/>
      <c r="U234" s="365" t="s">
        <v>368</v>
      </c>
      <c r="V234" s="365"/>
      <c r="W234" s="85" t="e">
        <f>W233/M212</f>
        <v>#DIV/0!</v>
      </c>
      <c r="X234" s="86"/>
      <c r="Y234" s="363" t="s">
        <v>367</v>
      </c>
      <c r="Z234" s="363"/>
      <c r="AA234" s="87" t="e">
        <f>AA233/M212</f>
        <v>#DIV/0!</v>
      </c>
      <c r="AB234" s="84"/>
      <c r="AC234" s="84"/>
      <c r="AD234" s="84"/>
      <c r="AE234" s="84"/>
      <c r="AF234" s="363" t="s">
        <v>367</v>
      </c>
      <c r="AG234" s="363"/>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454</v>
      </c>
      <c r="M235" s="116" t="s">
        <v>107</v>
      </c>
      <c r="N235" s="116" t="s">
        <v>108</v>
      </c>
      <c r="O235" s="170" t="s">
        <v>388</v>
      </c>
      <c r="P235" s="364" t="s">
        <v>377</v>
      </c>
      <c r="Q235" s="364"/>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636</v>
      </c>
      <c r="O236" s="121" t="s">
        <v>349</v>
      </c>
      <c r="P236" s="169" t="s">
        <v>381</v>
      </c>
      <c r="Q236" s="169" t="s">
        <v>377</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0</v>
      </c>
      <c r="T238" s="120"/>
      <c r="U238" s="121" t="s">
        <v>363</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0</v>
      </c>
      <c r="T246" s="120"/>
      <c r="U246" s="121" t="s">
        <v>365</v>
      </c>
      <c r="V246" s="133">
        <f t="shared" si="96"/>
        <v>0</v>
      </c>
      <c r="W246" s="133">
        <f>VLOOKUP(U246,Sheet1!$B$6:$C$45,2,FALSE)*V246</f>
        <v>0</v>
      </c>
      <c r="X246" s="141"/>
      <c r="Y246" s="135" t="s">
        <v>591</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0</v>
      </c>
      <c r="T254" s="120"/>
      <c r="U254" s="121" t="s">
        <v>293</v>
      </c>
      <c r="V254" s="133">
        <f t="shared" si="96"/>
        <v>0</v>
      </c>
      <c r="W254" s="133">
        <f>VLOOKUP(U254,Sheet1!$B$6:$C$45,2,FALSE)*V254</f>
        <v>0</v>
      </c>
      <c r="X254" s="141"/>
      <c r="Y254" s="122" t="s">
        <v>335</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0</v>
      </c>
      <c r="T255" s="120"/>
      <c r="U255" s="121" t="s">
        <v>293</v>
      </c>
      <c r="V255" s="133">
        <f t="shared" si="96"/>
        <v>0</v>
      </c>
      <c r="W255" s="133">
        <f>VLOOKUP(U255,Sheet1!$B$6:$C$45,2,FALSE)*V255</f>
        <v>0</v>
      </c>
      <c r="X255" s="141"/>
      <c r="Y255" s="122" t="s">
        <v>336</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0</v>
      </c>
      <c r="T256" s="120"/>
      <c r="U256" s="121" t="s">
        <v>364</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379</v>
      </c>
      <c r="L257" s="128" t="s">
        <v>380</v>
      </c>
      <c r="N257" s="129"/>
      <c r="O257" s="130" t="s">
        <v>359</v>
      </c>
      <c r="P257" s="171">
        <f>V257+AA257+AH257</f>
        <v>0</v>
      </c>
      <c r="Q257" s="131"/>
      <c r="R257" s="131"/>
      <c r="S257" s="130"/>
      <c r="T257" s="127"/>
      <c r="U257" s="126" t="s">
        <v>353</v>
      </c>
      <c r="V257" s="127">
        <f>W257*80</f>
        <v>0</v>
      </c>
      <c r="W257" s="147">
        <f>SUM(W236:W256)</f>
        <v>0</v>
      </c>
      <c r="X257" s="148"/>
      <c r="Y257" s="127" t="s">
        <v>354</v>
      </c>
      <c r="Z257" s="116"/>
      <c r="AA257" s="116">
        <f>SUM(AA236:AA256)</f>
        <v>0</v>
      </c>
      <c r="AB257" s="149"/>
      <c r="AC257" s="149"/>
      <c r="AD257" s="149"/>
      <c r="AE257" s="149"/>
      <c r="AF257" s="127" t="s">
        <v>358</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t="e">
        <f>P257/M236</f>
        <v>#DIV/0!</v>
      </c>
      <c r="Q258" s="161"/>
      <c r="R258" s="161"/>
      <c r="S258" s="160"/>
      <c r="T258" s="161"/>
      <c r="U258" s="365" t="s">
        <v>368</v>
      </c>
      <c r="V258" s="365"/>
      <c r="W258" s="162" t="e">
        <f>W257/M236</f>
        <v>#DIV/0!</v>
      </c>
      <c r="X258" s="163"/>
      <c r="Y258" s="363" t="s">
        <v>367</v>
      </c>
      <c r="Z258" s="363"/>
      <c r="AA258" s="164" t="e">
        <f>AA257/M236</f>
        <v>#DIV/0!</v>
      </c>
      <c r="AB258" s="161"/>
      <c r="AC258" s="161"/>
      <c r="AD258" s="161"/>
      <c r="AE258" s="161"/>
      <c r="AF258" s="363" t="s">
        <v>367</v>
      </c>
      <c r="AG258" s="363"/>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454</v>
      </c>
      <c r="M259" s="2" t="s">
        <v>107</v>
      </c>
      <c r="N259" s="2" t="s">
        <v>108</v>
      </c>
      <c r="O259" s="97" t="s">
        <v>388</v>
      </c>
      <c r="P259" s="364" t="s">
        <v>377</v>
      </c>
      <c r="Q259" s="364"/>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337</v>
      </c>
      <c r="O260" s="12" t="s">
        <v>349</v>
      </c>
      <c r="P260" s="96" t="s">
        <v>381</v>
      </c>
      <c r="Q260" s="96" t="s">
        <v>377</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0</v>
      </c>
      <c r="T262" s="11"/>
      <c r="U262" s="12" t="s">
        <v>363</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0</v>
      </c>
      <c r="T270" s="11"/>
      <c r="U270" s="12" t="s">
        <v>365</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0</v>
      </c>
      <c r="T278" s="11"/>
      <c r="U278" s="12" t="s">
        <v>293</v>
      </c>
      <c r="V278" s="28">
        <f t="shared" si="106"/>
        <v>0</v>
      </c>
      <c r="W278" s="28">
        <f>VLOOKUP(U278,Sheet1!$B$6:$C$45,2,FALSE)*V278</f>
        <v>0</v>
      </c>
      <c r="X278" s="59"/>
      <c r="Y278" s="13" t="s">
        <v>335</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0</v>
      </c>
      <c r="T279" s="11"/>
      <c r="U279" s="12" t="s">
        <v>293</v>
      </c>
      <c r="V279" s="28">
        <f t="shared" si="106"/>
        <v>0</v>
      </c>
      <c r="W279" s="28">
        <f>VLOOKUP(U279,Sheet1!$B$6:$C$45,2,FALSE)*V279</f>
        <v>0</v>
      </c>
      <c r="X279" s="59"/>
      <c r="Y279" s="13" t="s">
        <v>336</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0</v>
      </c>
      <c r="T280" s="11"/>
      <c r="U280" s="12" t="s">
        <v>364</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379</v>
      </c>
      <c r="L281" s="21" t="s">
        <v>380</v>
      </c>
      <c r="N281" s="22"/>
      <c r="O281" s="23" t="s">
        <v>359</v>
      </c>
      <c r="P281" s="98">
        <f>V281+AA281+AH281</f>
        <v>0</v>
      </c>
      <c r="Q281" s="24"/>
      <c r="R281" s="24"/>
      <c r="S281" s="23"/>
      <c r="T281" s="20"/>
      <c r="U281" s="19" t="s">
        <v>353</v>
      </c>
      <c r="V281" s="20">
        <f>W281*80</f>
        <v>0</v>
      </c>
      <c r="W281" s="69">
        <f>SUM(W260:W280)</f>
        <v>0</v>
      </c>
      <c r="X281" s="70"/>
      <c r="Y281" s="20" t="s">
        <v>354</v>
      </c>
      <c r="Z281" s="2"/>
      <c r="AA281" s="2">
        <f>SUM(AA260:AA280)</f>
        <v>0</v>
      </c>
      <c r="AB281" s="71"/>
      <c r="AC281" s="71"/>
      <c r="AD281" s="71"/>
      <c r="AE281" s="71"/>
      <c r="AF281" s="20" t="s">
        <v>358</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t="e">
        <f>P281/M260</f>
        <v>#DIV/0!</v>
      </c>
      <c r="Q282" s="84"/>
      <c r="R282" s="84"/>
      <c r="S282" s="83"/>
      <c r="T282" s="84"/>
      <c r="U282" s="365" t="s">
        <v>368</v>
      </c>
      <c r="V282" s="365"/>
      <c r="W282" s="85" t="e">
        <f>W281/M260</f>
        <v>#DIV/0!</v>
      </c>
      <c r="X282" s="86"/>
      <c r="Y282" s="363" t="s">
        <v>367</v>
      </c>
      <c r="Z282" s="363"/>
      <c r="AA282" s="87" t="e">
        <f>AA281/M260</f>
        <v>#DIV/0!</v>
      </c>
      <c r="AB282" s="84"/>
      <c r="AC282" s="84"/>
      <c r="AD282" s="84"/>
      <c r="AE282" s="84"/>
      <c r="AF282" s="363" t="s">
        <v>367</v>
      </c>
      <c r="AG282" s="363"/>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454</v>
      </c>
      <c r="M283" s="116" t="s">
        <v>107</v>
      </c>
      <c r="N283" s="116" t="s">
        <v>108</v>
      </c>
      <c r="O283" s="170" t="s">
        <v>388</v>
      </c>
      <c r="P283" s="364" t="s">
        <v>377</v>
      </c>
      <c r="Q283" s="364"/>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573</v>
      </c>
      <c r="O284" s="121" t="s">
        <v>349</v>
      </c>
      <c r="P284" s="169" t="s">
        <v>381</v>
      </c>
      <c r="Q284" s="169" t="s">
        <v>377</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363</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0</v>
      </c>
      <c r="T288" s="120"/>
      <c r="U288" s="121" t="s">
        <v>293</v>
      </c>
      <c r="V288" s="133">
        <f t="shared" si="121"/>
        <v>0</v>
      </c>
      <c r="W288" s="133">
        <f>VLOOKUP(U288,Sheet1!$B$6:$C$45,2,FALSE)*V288</f>
        <v>0</v>
      </c>
      <c r="X288" s="141"/>
      <c r="Y288" s="135" t="s">
        <v>548</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366</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366</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365</v>
      </c>
      <c r="V298" s="133">
        <f t="shared" si="121"/>
        <v>0</v>
      </c>
      <c r="W298" s="133">
        <f>VLOOKUP(U298,Sheet1!$B$6:$C$45,2,FALSE)*V298</f>
        <v>0</v>
      </c>
      <c r="X298" s="141"/>
      <c r="Y298" s="122" t="s">
        <v>323</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0</v>
      </c>
      <c r="T303" s="120"/>
      <c r="U303" s="121" t="s">
        <v>293</v>
      </c>
      <c r="V303" s="133">
        <f t="shared" si="121"/>
        <v>0</v>
      </c>
      <c r="W303" s="133">
        <f>VLOOKUP(U303,Sheet1!$B$6:$C$45,2,FALSE)*V303</f>
        <v>0</v>
      </c>
      <c r="X303" s="141"/>
      <c r="Y303" s="122" t="s">
        <v>324</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0</v>
      </c>
      <c r="T304" s="120"/>
      <c r="U304" s="121" t="s">
        <v>366</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379</v>
      </c>
      <c r="L305" s="128" t="s">
        <v>380</v>
      </c>
      <c r="N305" s="129"/>
      <c r="O305" s="130" t="s">
        <v>359</v>
      </c>
      <c r="P305" s="131">
        <f>V305+AA305+AH305</f>
        <v>0</v>
      </c>
      <c r="Q305" s="131"/>
      <c r="R305" s="131"/>
      <c r="S305" s="130"/>
      <c r="T305" s="127"/>
      <c r="U305" s="126" t="s">
        <v>353</v>
      </c>
      <c r="V305" s="127">
        <f>W305*80</f>
        <v>0</v>
      </c>
      <c r="W305" s="147">
        <f>SUM(W284:W304)</f>
        <v>0</v>
      </c>
      <c r="X305" s="148"/>
      <c r="Y305" s="127" t="s">
        <v>354</v>
      </c>
      <c r="Z305" s="116"/>
      <c r="AA305" s="116">
        <f>SUM(AA284:AA304)</f>
        <v>0</v>
      </c>
      <c r="AB305" s="149"/>
      <c r="AC305" s="149"/>
      <c r="AD305" s="149"/>
      <c r="AE305" s="149"/>
      <c r="AF305" s="127" t="s">
        <v>358</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f>'Car Park'!C2</f>
        <v>0</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369</v>
      </c>
      <c r="N306" s="160" t="str">
        <f>N284</f>
        <v>carpark fan ( excluding controls)</v>
      </c>
      <c r="O306" s="160" t="s">
        <v>367</v>
      </c>
      <c r="P306" s="64" t="e">
        <f>P305/M284</f>
        <v>#DIV/0!</v>
      </c>
      <c r="Q306" s="161"/>
      <c r="R306" s="161"/>
      <c r="S306" s="160"/>
      <c r="T306" s="161"/>
      <c r="U306" s="365" t="s">
        <v>368</v>
      </c>
      <c r="V306" s="365"/>
      <c r="W306" s="162" t="e">
        <f>W305/M284</f>
        <v>#DIV/0!</v>
      </c>
      <c r="X306" s="163"/>
      <c r="Y306" s="363" t="s">
        <v>367</v>
      </c>
      <c r="Z306" s="363"/>
      <c r="AA306" s="164" t="e">
        <f>AA305/M284</f>
        <v>#DIV/0!</v>
      </c>
      <c r="AB306" s="161"/>
      <c r="AC306" s="161"/>
      <c r="AD306" s="161"/>
      <c r="AE306" s="161"/>
      <c r="AF306" s="363" t="s">
        <v>367</v>
      </c>
      <c r="AG306" s="363"/>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454</v>
      </c>
      <c r="M307" s="2" t="s">
        <v>107</v>
      </c>
      <c r="N307" s="2" t="s">
        <v>108</v>
      </c>
      <c r="O307" s="97" t="s">
        <v>388</v>
      </c>
      <c r="P307" s="364" t="s">
        <v>377</v>
      </c>
      <c r="Q307" s="364"/>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444</v>
      </c>
      <c r="O308" s="12" t="s">
        <v>349</v>
      </c>
      <c r="P308" s="96" t="s">
        <v>381</v>
      </c>
      <c r="Q308" s="96" t="s">
        <v>377</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0</v>
      </c>
      <c r="T310" s="11"/>
      <c r="U310" s="12" t="s">
        <v>363</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0</v>
      </c>
      <c r="T318" s="11"/>
      <c r="U318" s="12" t="s">
        <v>365</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0</v>
      </c>
      <c r="T319" s="11"/>
      <c r="U319" s="12" t="s">
        <v>365</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0</v>
      </c>
      <c r="T322" s="11"/>
      <c r="U322" s="12" t="s">
        <v>293</v>
      </c>
      <c r="V322" s="28">
        <f t="shared" si="130"/>
        <v>0</v>
      </c>
      <c r="W322" s="28">
        <f>VLOOKUP(U322,Sheet1!$B$6:$C$45,2,FALSE)*V322</f>
        <v>0</v>
      </c>
      <c r="X322" s="59"/>
      <c r="Y322" s="13" t="s">
        <v>323</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0</v>
      </c>
      <c r="T324" s="11"/>
      <c r="U324" s="12" t="s">
        <v>365</v>
      </c>
      <c r="V324" s="28">
        <f t="shared" si="130"/>
        <v>0</v>
      </c>
      <c r="W324" s="28">
        <f>3*M308</f>
        <v>0</v>
      </c>
      <c r="X324" s="59"/>
      <c r="Y324" s="13" t="s">
        <v>334</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0</v>
      </c>
      <c r="T326" s="11"/>
      <c r="U326" s="12" t="s">
        <v>293</v>
      </c>
      <c r="V326" s="28">
        <f t="shared" si="130"/>
        <v>0</v>
      </c>
      <c r="W326" s="28">
        <f>VLOOKUP(U326,Sheet1!$B$6:$C$45,2,FALSE)*V326</f>
        <v>0</v>
      </c>
      <c r="X326" s="59"/>
      <c r="Y326" s="13" t="s">
        <v>335</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0</v>
      </c>
      <c r="T327" s="11"/>
      <c r="U327" s="12" t="s">
        <v>293</v>
      </c>
      <c r="V327" s="28">
        <f t="shared" si="130"/>
        <v>0</v>
      </c>
      <c r="W327" s="28">
        <f>VLOOKUP(U327,Sheet1!$B$6:$C$45,2,FALSE)*V327</f>
        <v>0</v>
      </c>
      <c r="X327" s="59"/>
      <c r="Y327" s="13" t="s">
        <v>336</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0</v>
      </c>
      <c r="T328" s="11"/>
      <c r="U328" s="12" t="s">
        <v>364</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379</v>
      </c>
      <c r="L329" s="21" t="s">
        <v>380</v>
      </c>
      <c r="N329" s="22"/>
      <c r="O329" s="23" t="s">
        <v>359</v>
      </c>
      <c r="P329" s="98">
        <f>V329+AA329+AH329</f>
        <v>0</v>
      </c>
      <c r="Q329" s="65"/>
      <c r="R329" s="65"/>
      <c r="S329" s="23"/>
      <c r="T329" s="20"/>
      <c r="U329" s="19" t="s">
        <v>353</v>
      </c>
      <c r="V329" s="20">
        <f>W329*80</f>
        <v>0</v>
      </c>
      <c r="W329" s="69">
        <f>SUM(W308:W328)</f>
        <v>0</v>
      </c>
      <c r="X329" s="70"/>
      <c r="Y329" s="20" t="s">
        <v>354</v>
      </c>
      <c r="Z329" s="2"/>
      <c r="AA329" s="2">
        <f>SUM(AA308:AA328)</f>
        <v>0</v>
      </c>
      <c r="AB329" s="71"/>
      <c r="AC329" s="71"/>
      <c r="AD329" s="71"/>
      <c r="AE329" s="71"/>
      <c r="AF329" s="20" t="s">
        <v>358</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t="e">
        <f>P329/M308</f>
        <v>#DIV/0!</v>
      </c>
      <c r="Q330" s="84"/>
      <c r="R330" s="84"/>
      <c r="S330" s="83"/>
      <c r="T330" s="84"/>
      <c r="U330" s="365" t="s">
        <v>368</v>
      </c>
      <c r="V330" s="365"/>
      <c r="W330" s="85" t="e">
        <f>W329/M308</f>
        <v>#DIV/0!</v>
      </c>
      <c r="X330" s="86"/>
      <c r="Y330" s="363" t="s">
        <v>367</v>
      </c>
      <c r="Z330" s="363"/>
      <c r="AA330" s="87" t="e">
        <f>AA329/M308</f>
        <v>#DIV/0!</v>
      </c>
      <c r="AB330" s="84"/>
      <c r="AC330" s="84"/>
      <c r="AD330" s="84"/>
      <c r="AE330" s="84"/>
      <c r="AF330" s="363" t="s">
        <v>367</v>
      </c>
      <c r="AG330" s="363"/>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454</v>
      </c>
      <c r="M331" s="116" t="s">
        <v>107</v>
      </c>
      <c r="N331" s="116" t="s">
        <v>108</v>
      </c>
      <c r="O331" s="170" t="s">
        <v>388</v>
      </c>
      <c r="P331" s="364" t="s">
        <v>377</v>
      </c>
      <c r="Q331" s="364"/>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664</v>
      </c>
      <c r="O332" s="121" t="s">
        <v>349</v>
      </c>
      <c r="P332" s="169" t="s">
        <v>381</v>
      </c>
      <c r="Q332" s="169" t="s">
        <v>377</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0</v>
      </c>
      <c r="T334" s="120"/>
      <c r="U334" s="117" t="s">
        <v>481</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420</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0</v>
      </c>
      <c r="T352" s="120"/>
      <c r="U352" s="121" t="s">
        <v>364</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379</v>
      </c>
      <c r="L353" s="128" t="s">
        <v>380</v>
      </c>
      <c r="N353" s="129"/>
      <c r="O353" s="130" t="s">
        <v>359</v>
      </c>
      <c r="P353" s="131">
        <f>V353+AA353+AH353</f>
        <v>0</v>
      </c>
      <c r="Q353" s="131"/>
      <c r="R353" s="131"/>
      <c r="S353" s="130"/>
      <c r="T353" s="127"/>
      <c r="U353" s="126" t="s">
        <v>353</v>
      </c>
      <c r="V353" s="127">
        <f>W353*80</f>
        <v>0</v>
      </c>
      <c r="W353" s="147">
        <f>SUM(W332:W352)</f>
        <v>0</v>
      </c>
      <c r="X353" s="148"/>
      <c r="Y353" s="127" t="s">
        <v>354</v>
      </c>
      <c r="Z353" s="116"/>
      <c r="AA353" s="116">
        <f>SUM(AA332:AA352)</f>
        <v>0</v>
      </c>
      <c r="AB353" s="149"/>
      <c r="AC353" s="149"/>
      <c r="AD353" s="149"/>
      <c r="AE353" s="149"/>
      <c r="AF353" s="127" t="s">
        <v>358</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t="e">
        <f>P353/M332</f>
        <v>#DIV/0!</v>
      </c>
      <c r="Q354" s="161"/>
      <c r="R354" s="161"/>
      <c r="S354" s="160"/>
      <c r="T354" s="161"/>
      <c r="U354" s="365" t="s">
        <v>368</v>
      </c>
      <c r="V354" s="365"/>
      <c r="W354" s="162" t="e">
        <f>W353/M332</f>
        <v>#DIV/0!</v>
      </c>
      <c r="X354" s="163"/>
      <c r="Y354" s="363" t="s">
        <v>367</v>
      </c>
      <c r="Z354" s="363"/>
      <c r="AA354" s="164" t="e">
        <f>AA353/M332</f>
        <v>#DIV/0!</v>
      </c>
      <c r="AB354" s="161"/>
      <c r="AC354" s="161"/>
      <c r="AD354" s="161"/>
      <c r="AE354" s="161"/>
      <c r="AF354" s="363" t="s">
        <v>367</v>
      </c>
      <c r="AG354" s="363"/>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454</v>
      </c>
      <c r="M355" s="116" t="s">
        <v>107</v>
      </c>
      <c r="N355" s="116" t="s">
        <v>108</v>
      </c>
      <c r="O355" s="170" t="s">
        <v>388</v>
      </c>
      <c r="P355" s="364" t="s">
        <v>377</v>
      </c>
      <c r="Q355" s="364"/>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666</v>
      </c>
      <c r="O356" s="121" t="s">
        <v>349</v>
      </c>
      <c r="P356" s="169" t="s">
        <v>381</v>
      </c>
      <c r="Q356" s="169" t="s">
        <v>377</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0</v>
      </c>
      <c r="T358" s="120"/>
      <c r="U358" s="117" t="s">
        <v>481</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420</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0</v>
      </c>
      <c r="T370" s="120"/>
      <c r="U370" s="121" t="s">
        <v>293</v>
      </c>
      <c r="V370" s="133">
        <f t="shared" si="154"/>
        <v>0</v>
      </c>
      <c r="W370" s="133">
        <f>VLOOKUP(U370,Sheet1!$B$6:$C$45,2,FALSE)*V370</f>
        <v>0</v>
      </c>
      <c r="X370" s="141"/>
      <c r="Y370" s="122" t="s">
        <v>328</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0</v>
      </c>
      <c r="T376" s="120"/>
      <c r="U376" s="121" t="s">
        <v>364</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379</v>
      </c>
      <c r="L377" s="128" t="s">
        <v>380</v>
      </c>
      <c r="N377" s="129"/>
      <c r="O377" s="130" t="s">
        <v>359</v>
      </c>
      <c r="P377" s="131">
        <f>V377+AA377+AH377</f>
        <v>0</v>
      </c>
      <c r="Q377" s="131"/>
      <c r="R377" s="131"/>
      <c r="S377" s="130"/>
      <c r="T377" s="127"/>
      <c r="U377" s="126" t="s">
        <v>353</v>
      </c>
      <c r="V377" s="127">
        <f>W377*80</f>
        <v>0</v>
      </c>
      <c r="W377" s="147">
        <f>SUM(W356:W376)</f>
        <v>0</v>
      </c>
      <c r="X377" s="148"/>
      <c r="Y377" s="127" t="s">
        <v>354</v>
      </c>
      <c r="Z377" s="116"/>
      <c r="AA377" s="116">
        <f>SUM(AA356:AA376)</f>
        <v>0</v>
      </c>
      <c r="AB377" s="149"/>
      <c r="AC377" s="149"/>
      <c r="AD377" s="149"/>
      <c r="AE377" s="149"/>
      <c r="AF377" s="127" t="s">
        <v>358</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t="e">
        <f>P377/M356</f>
        <v>#DIV/0!</v>
      </c>
      <c r="Q378" s="161"/>
      <c r="R378" s="161"/>
      <c r="S378" s="160"/>
      <c r="T378" s="161"/>
      <c r="U378" s="365" t="s">
        <v>368</v>
      </c>
      <c r="V378" s="365"/>
      <c r="W378" s="162" t="e">
        <f>W377/M356</f>
        <v>#DIV/0!</v>
      </c>
      <c r="X378" s="163"/>
      <c r="Y378" s="363" t="s">
        <v>367</v>
      </c>
      <c r="Z378" s="363"/>
      <c r="AA378" s="164" t="e">
        <f>AA377/M356</f>
        <v>#DIV/0!</v>
      </c>
      <c r="AB378" s="161"/>
      <c r="AC378" s="161"/>
      <c r="AD378" s="161"/>
      <c r="AE378" s="161"/>
      <c r="AF378" s="363" t="s">
        <v>367</v>
      </c>
      <c r="AG378" s="363"/>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454</v>
      </c>
      <c r="M379" s="116" t="s">
        <v>107</v>
      </c>
      <c r="N379" s="116" t="s">
        <v>108</v>
      </c>
      <c r="O379" s="170" t="s">
        <v>388</v>
      </c>
      <c r="P379" s="364" t="s">
        <v>377</v>
      </c>
      <c r="Q379" s="364"/>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687</v>
      </c>
      <c r="O380" s="121" t="s">
        <v>349</v>
      </c>
      <c r="P380" s="169" t="s">
        <v>381</v>
      </c>
      <c r="Q380" s="169" t="s">
        <v>377</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0</v>
      </c>
      <c r="T382" s="120"/>
      <c r="U382" s="117" t="s">
        <v>481</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420</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0</v>
      </c>
      <c r="T400" s="120"/>
      <c r="U400" s="121" t="s">
        <v>364</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379</v>
      </c>
      <c r="L401" s="128" t="s">
        <v>380</v>
      </c>
      <c r="N401" s="129"/>
      <c r="O401" s="130" t="s">
        <v>359</v>
      </c>
      <c r="P401" s="131">
        <f>V401+AA401+AH401</f>
        <v>0</v>
      </c>
      <c r="Q401" s="131"/>
      <c r="R401" s="131"/>
      <c r="S401" s="130"/>
      <c r="T401" s="127"/>
      <c r="U401" s="126" t="s">
        <v>353</v>
      </c>
      <c r="V401" s="127">
        <f>W401*80</f>
        <v>0</v>
      </c>
      <c r="W401" s="147">
        <f>SUM(W380:W400)</f>
        <v>0</v>
      </c>
      <c r="X401" s="148"/>
      <c r="Y401" s="127" t="s">
        <v>354</v>
      </c>
      <c r="Z401" s="116"/>
      <c r="AA401" s="116">
        <f>SUM(AA380:AA400)</f>
        <v>0</v>
      </c>
      <c r="AB401" s="149"/>
      <c r="AC401" s="149"/>
      <c r="AD401" s="149"/>
      <c r="AE401" s="149"/>
      <c r="AF401" s="127" t="s">
        <v>358</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369</v>
      </c>
      <c r="N402" s="160" t="str">
        <f>N380</f>
        <v>DOL fan with interlock with local switch - from MSSB power supply</v>
      </c>
      <c r="O402" s="160" t="s">
        <v>367</v>
      </c>
      <c r="P402" s="82" t="e">
        <f>P401/M380</f>
        <v>#DIV/0!</v>
      </c>
      <c r="Q402" s="161"/>
      <c r="R402" s="161"/>
      <c r="S402" s="160"/>
      <c r="T402" s="161"/>
      <c r="U402" s="365" t="s">
        <v>368</v>
      </c>
      <c r="V402" s="365"/>
      <c r="W402" s="162" t="e">
        <f>W401/M380</f>
        <v>#DIV/0!</v>
      </c>
      <c r="X402" s="163"/>
      <c r="Y402" s="363" t="s">
        <v>367</v>
      </c>
      <c r="Z402" s="363"/>
      <c r="AA402" s="164" t="e">
        <f>AA401/M380</f>
        <v>#DIV/0!</v>
      </c>
      <c r="AB402" s="161"/>
      <c r="AC402" s="161"/>
      <c r="AD402" s="161"/>
      <c r="AE402" s="161"/>
      <c r="AF402" s="363" t="s">
        <v>367</v>
      </c>
      <c r="AG402" s="363"/>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454</v>
      </c>
      <c r="M403" s="116" t="s">
        <v>107</v>
      </c>
      <c r="N403" s="116" t="s">
        <v>108</v>
      </c>
      <c r="O403" s="170" t="s">
        <v>388</v>
      </c>
      <c r="P403" s="364" t="s">
        <v>377</v>
      </c>
      <c r="Q403" s="364"/>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670</v>
      </c>
      <c r="O404" s="121" t="s">
        <v>349</v>
      </c>
      <c r="P404" s="169" t="s">
        <v>381</v>
      </c>
      <c r="Q404" s="169" t="s">
        <v>377</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0</v>
      </c>
      <c r="T406" s="120"/>
      <c r="U406" s="117" t="s">
        <v>481</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420</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0</v>
      </c>
      <c r="T418" s="120"/>
      <c r="U418" s="121" t="s">
        <v>293</v>
      </c>
      <c r="V418" s="133">
        <f t="shared" si="179"/>
        <v>0</v>
      </c>
      <c r="W418" s="133">
        <f>VLOOKUP(U418,Sheet1!$B$6:$C$45,2,FALSE)*V418</f>
        <v>0</v>
      </c>
      <c r="X418" s="141"/>
      <c r="Y418" s="122" t="s">
        <v>328</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0</v>
      </c>
      <c r="T420" s="120"/>
      <c r="U420" s="121" t="s">
        <v>293</v>
      </c>
      <c r="V420" s="133">
        <f t="shared" si="179"/>
        <v>0</v>
      </c>
      <c r="W420" s="133">
        <f>VLOOKUP(U420,Sheet1!$B$6:$C$45,2,FALSE)*V420</f>
        <v>0</v>
      </c>
      <c r="X420" s="141"/>
      <c r="Y420" s="121" t="s">
        <v>672</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0</v>
      </c>
      <c r="T424" s="120"/>
      <c r="U424" s="121" t="s">
        <v>364</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379</v>
      </c>
      <c r="L425" s="128" t="s">
        <v>380</v>
      </c>
      <c r="N425" s="129"/>
      <c r="O425" s="130" t="s">
        <v>359</v>
      </c>
      <c r="P425" s="131">
        <f>V425+AA425+AH425</f>
        <v>0</v>
      </c>
      <c r="Q425" s="131"/>
      <c r="R425" s="131"/>
      <c r="S425" s="130"/>
      <c r="T425" s="127"/>
      <c r="U425" s="126" t="s">
        <v>353</v>
      </c>
      <c r="V425" s="127">
        <f>W425*80</f>
        <v>0</v>
      </c>
      <c r="W425" s="147">
        <f>SUM(W404:W424)</f>
        <v>0</v>
      </c>
      <c r="X425" s="148"/>
      <c r="Y425" s="127" t="s">
        <v>354</v>
      </c>
      <c r="Z425" s="116"/>
      <c r="AA425" s="116">
        <f>SUM(AA404:AA424)</f>
        <v>0</v>
      </c>
      <c r="AB425" s="149"/>
      <c r="AC425" s="149"/>
      <c r="AD425" s="149"/>
      <c r="AE425" s="149"/>
      <c r="AF425" s="127" t="s">
        <v>358</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369</v>
      </c>
      <c r="N426" s="160" t="str">
        <f>N404</f>
        <v>DOL fan with interlock with reed switch - from MSSB power supply</v>
      </c>
      <c r="O426" s="160" t="s">
        <v>367</v>
      </c>
      <c r="P426" s="82" t="e">
        <f>P425/M404</f>
        <v>#DIV/0!</v>
      </c>
      <c r="Q426" s="161"/>
      <c r="R426" s="161"/>
      <c r="S426" s="160"/>
      <c r="T426" s="161"/>
      <c r="U426" s="365" t="s">
        <v>368</v>
      </c>
      <c r="V426" s="365"/>
      <c r="W426" s="162" t="e">
        <f>W425/M404</f>
        <v>#DIV/0!</v>
      </c>
      <c r="X426" s="163"/>
      <c r="Y426" s="363" t="s">
        <v>367</v>
      </c>
      <c r="Z426" s="363"/>
      <c r="AA426" s="164" t="e">
        <f>AA425/M404</f>
        <v>#DIV/0!</v>
      </c>
      <c r="AB426" s="161"/>
      <c r="AC426" s="161"/>
      <c r="AD426" s="161"/>
      <c r="AE426" s="161"/>
      <c r="AF426" s="363" t="s">
        <v>367</v>
      </c>
      <c r="AG426" s="363"/>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454</v>
      </c>
      <c r="M427" s="116" t="s">
        <v>107</v>
      </c>
      <c r="N427" s="116" t="s">
        <v>108</v>
      </c>
      <c r="O427" s="170" t="s">
        <v>388</v>
      </c>
      <c r="P427" s="364" t="s">
        <v>377</v>
      </c>
      <c r="Q427" s="364"/>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654</v>
      </c>
      <c r="O428" s="121" t="s">
        <v>349</v>
      </c>
      <c r="P428" s="169" t="s">
        <v>381</v>
      </c>
      <c r="Q428" s="169" t="s">
        <v>377</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0</v>
      </c>
      <c r="T430" s="120"/>
      <c r="U430" s="117" t="s">
        <v>481</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420</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0</v>
      </c>
      <c r="T442" s="120"/>
      <c r="U442" s="121" t="s">
        <v>293</v>
      </c>
      <c r="V442" s="133">
        <f t="shared" si="189"/>
        <v>0</v>
      </c>
      <c r="W442" s="133">
        <f>VLOOKUP(U442,Sheet1!$B$6:$C$45,2,FALSE)*V442</f>
        <v>0</v>
      </c>
      <c r="X442" s="141"/>
      <c r="Y442" s="122" t="s">
        <v>328</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0</v>
      </c>
      <c r="T448" s="120"/>
      <c r="U448" s="121" t="s">
        <v>364</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379</v>
      </c>
      <c r="L449" s="128" t="s">
        <v>380</v>
      </c>
      <c r="N449" s="129"/>
      <c r="O449" s="130" t="s">
        <v>359</v>
      </c>
      <c r="P449" s="131">
        <f>V449+AA449+AH449</f>
        <v>0</v>
      </c>
      <c r="Q449" s="131"/>
      <c r="R449" s="131"/>
      <c r="S449" s="130"/>
      <c r="T449" s="127"/>
      <c r="U449" s="126" t="s">
        <v>353</v>
      </c>
      <c r="V449" s="127">
        <f>W449*80</f>
        <v>0</v>
      </c>
      <c r="W449" s="147">
        <f>SUM(W428:W448)</f>
        <v>0</v>
      </c>
      <c r="X449" s="148"/>
      <c r="Y449" s="127" t="s">
        <v>354</v>
      </c>
      <c r="Z449" s="116"/>
      <c r="AA449" s="116">
        <f>SUM(AA428:AA448)</f>
        <v>0</v>
      </c>
      <c r="AB449" s="149"/>
      <c r="AC449" s="149"/>
      <c r="AD449" s="149"/>
      <c r="AE449" s="149"/>
      <c r="AF449" s="127" t="s">
        <v>358</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369</v>
      </c>
      <c r="N450" s="160" t="str">
        <f>N428</f>
        <v>DOL fan with interlock - from MSSB power supply</v>
      </c>
      <c r="O450" s="160" t="s">
        <v>367</v>
      </c>
      <c r="P450" s="82" t="e">
        <f>P449/M428</f>
        <v>#DIV/0!</v>
      </c>
      <c r="Q450" s="161"/>
      <c r="R450" s="161"/>
      <c r="S450" s="160"/>
      <c r="T450" s="161"/>
      <c r="U450" s="365" t="s">
        <v>368</v>
      </c>
      <c r="V450" s="365"/>
      <c r="W450" s="162" t="e">
        <f>W449/M428</f>
        <v>#DIV/0!</v>
      </c>
      <c r="X450" s="163"/>
      <c r="Y450" s="363" t="s">
        <v>367</v>
      </c>
      <c r="Z450" s="363"/>
      <c r="AA450" s="164" t="e">
        <f>AA449/M428</f>
        <v>#DIV/0!</v>
      </c>
      <c r="AB450" s="161"/>
      <c r="AC450" s="161"/>
      <c r="AD450" s="161"/>
      <c r="AE450" s="161"/>
      <c r="AF450" s="363" t="s">
        <v>367</v>
      </c>
      <c r="AG450" s="363"/>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454</v>
      </c>
      <c r="M451" s="116" t="s">
        <v>107</v>
      </c>
      <c r="N451" s="116" t="s">
        <v>108</v>
      </c>
      <c r="O451" s="170" t="s">
        <v>388</v>
      </c>
      <c r="P451" s="364" t="s">
        <v>377</v>
      </c>
      <c r="Q451" s="364"/>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611</v>
      </c>
      <c r="O452" s="121" t="s">
        <v>349</v>
      </c>
      <c r="P452" s="169" t="s">
        <v>381</v>
      </c>
      <c r="Q452" s="169" t="s">
        <v>377</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420</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0</v>
      </c>
      <c r="T466" s="120"/>
      <c r="U466" s="121" t="s">
        <v>293</v>
      </c>
      <c r="V466" s="133">
        <f t="shared" si="199"/>
        <v>0</v>
      </c>
      <c r="W466" s="133">
        <f>VLOOKUP(U466,Sheet1!$B$6:$C$45,2,FALSE)*V466</f>
        <v>0</v>
      </c>
      <c r="X466" s="141"/>
      <c r="Y466" s="122" t="s">
        <v>328</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0</v>
      </c>
      <c r="T472" s="120"/>
      <c r="U472" s="121" t="s">
        <v>364</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379</v>
      </c>
      <c r="L473" s="128" t="s">
        <v>380</v>
      </c>
      <c r="N473" s="129"/>
      <c r="O473" s="130" t="s">
        <v>359</v>
      </c>
      <c r="P473" s="131">
        <f>V473+AA473+AH473</f>
        <v>0</v>
      </c>
      <c r="Q473" s="131"/>
      <c r="R473" s="131"/>
      <c r="S473" s="130"/>
      <c r="T473" s="127"/>
      <c r="U473" s="126" t="s">
        <v>353</v>
      </c>
      <c r="V473" s="127">
        <f>W473*80</f>
        <v>0</v>
      </c>
      <c r="W473" s="147">
        <f>SUM(W452:W472)</f>
        <v>0</v>
      </c>
      <c r="X473" s="148"/>
      <c r="Y473" s="127" t="s">
        <v>354</v>
      </c>
      <c r="Z473" s="116"/>
      <c r="AA473" s="116">
        <f>SUM(AA452:AA472)</f>
        <v>0</v>
      </c>
      <c r="AB473" s="149"/>
      <c r="AC473" s="149"/>
      <c r="AD473" s="149"/>
      <c r="AE473" s="149"/>
      <c r="AF473" s="127" t="s">
        <v>358</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t="e">
        <f>P473/M452</f>
        <v>#DIV/0!</v>
      </c>
      <c r="Q474" s="161"/>
      <c r="R474" s="161"/>
      <c r="S474" s="160"/>
      <c r="T474" s="161"/>
      <c r="U474" s="365" t="s">
        <v>368</v>
      </c>
      <c r="V474" s="365"/>
      <c r="W474" s="162" t="e">
        <f>W473/M452</f>
        <v>#DIV/0!</v>
      </c>
      <c r="X474" s="163"/>
      <c r="Y474" s="363" t="s">
        <v>367</v>
      </c>
      <c r="Z474" s="363"/>
      <c r="AA474" s="164" t="e">
        <f>AA473/M452</f>
        <v>#DIV/0!</v>
      </c>
      <c r="AB474" s="161"/>
      <c r="AC474" s="161"/>
      <c r="AD474" s="161"/>
      <c r="AE474" s="161"/>
      <c r="AF474" s="363" t="s">
        <v>367</v>
      </c>
      <c r="AG474" s="363"/>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454</v>
      </c>
      <c r="M475" s="116" t="s">
        <v>107</v>
      </c>
      <c r="N475" s="116" t="s">
        <v>108</v>
      </c>
      <c r="O475" s="170" t="s">
        <v>388</v>
      </c>
      <c r="P475" s="364" t="s">
        <v>377</v>
      </c>
      <c r="Q475" s="364"/>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701</v>
      </c>
      <c r="O476" s="121" t="s">
        <v>349</v>
      </c>
      <c r="P476" s="169" t="s">
        <v>381</v>
      </c>
      <c r="Q476" s="169" t="s">
        <v>377</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420</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424</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700</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0</v>
      </c>
      <c r="T494" s="120"/>
      <c r="U494" s="121" t="s">
        <v>293</v>
      </c>
      <c r="V494" s="133">
        <f t="shared" si="214"/>
        <v>0</v>
      </c>
      <c r="W494" s="133">
        <f>VLOOKUP(U494,Sheet1!$B$6:$C$45,2,FALSE)*V494</f>
        <v>0</v>
      </c>
      <c r="X494" s="141"/>
      <c r="Y494" s="122" t="s">
        <v>335</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379</v>
      </c>
      <c r="L497" s="128" t="s">
        <v>380</v>
      </c>
      <c r="N497" s="129"/>
      <c r="O497" s="130" t="s">
        <v>359</v>
      </c>
      <c r="P497" s="131">
        <f>V497+AA497+AH497</f>
        <v>0</v>
      </c>
      <c r="Q497" s="131"/>
      <c r="R497" s="131"/>
      <c r="S497" s="130"/>
      <c r="T497" s="127"/>
      <c r="U497" s="126" t="s">
        <v>353</v>
      </c>
      <c r="V497" s="127">
        <f>W497*80</f>
        <v>0</v>
      </c>
      <c r="W497" s="147">
        <f>SUM(W476:W496)</f>
        <v>0</v>
      </c>
      <c r="X497" s="148"/>
      <c r="Y497" s="127" t="s">
        <v>354</v>
      </c>
      <c r="Z497" s="116"/>
      <c r="AA497" s="116">
        <f>SUM(AA476:AA496)</f>
        <v>0</v>
      </c>
      <c r="AB497" s="149"/>
      <c r="AC497" s="149"/>
      <c r="AD497" s="149"/>
      <c r="AE497" s="149"/>
      <c r="AF497" s="127" t="s">
        <v>358</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t="e">
        <f>P497/M476</f>
        <v>#DIV/0!</v>
      </c>
      <c r="Q498" s="161"/>
      <c r="R498" s="161"/>
      <c r="S498" s="160"/>
      <c r="T498" s="161"/>
      <c r="U498" s="365" t="s">
        <v>368</v>
      </c>
      <c r="V498" s="365"/>
      <c r="W498" s="162" t="e">
        <f>W497/M476</f>
        <v>#DIV/0!</v>
      </c>
      <c r="X498" s="163"/>
      <c r="Y498" s="363" t="s">
        <v>367</v>
      </c>
      <c r="Z498" s="363"/>
      <c r="AA498" s="164" t="e">
        <f>AA497/M476</f>
        <v>#DIV/0!</v>
      </c>
      <c r="AB498" s="161"/>
      <c r="AC498" s="161"/>
      <c r="AD498" s="161"/>
      <c r="AE498" s="161"/>
      <c r="AF498" s="363" t="s">
        <v>367</v>
      </c>
      <c r="AG498" s="363"/>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454</v>
      </c>
      <c r="M499" s="116" t="s">
        <v>107</v>
      </c>
      <c r="N499" s="116" t="s">
        <v>108</v>
      </c>
      <c r="O499" s="170" t="s">
        <v>388</v>
      </c>
      <c r="P499" s="364" t="s">
        <v>377</v>
      </c>
      <c r="Q499" s="364"/>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652</v>
      </c>
      <c r="O500" s="121" t="s">
        <v>349</v>
      </c>
      <c r="P500" s="169" t="s">
        <v>381</v>
      </c>
      <c r="Q500" s="169" t="s">
        <v>377</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0</v>
      </c>
      <c r="T502" s="120"/>
      <c r="U502" s="121" t="s">
        <v>363</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420</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0</v>
      </c>
      <c r="T514" s="120"/>
      <c r="U514" s="121" t="s">
        <v>293</v>
      </c>
      <c r="V514" s="133">
        <f t="shared" si="224"/>
        <v>0</v>
      </c>
      <c r="W514" s="133">
        <f>VLOOKUP(U514,Sheet1!$B$6:$C$45,2,FALSE)*V514</f>
        <v>0</v>
      </c>
      <c r="X514" s="141"/>
      <c r="Y514" s="122" t="s">
        <v>328</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0</v>
      </c>
      <c r="T518" s="120"/>
      <c r="U518" s="121" t="s">
        <v>293</v>
      </c>
      <c r="V518" s="133">
        <f t="shared" si="224"/>
        <v>0</v>
      </c>
      <c r="W518" s="133">
        <f>VLOOKUP(U518,Sheet1!$B$6:$C$45,2,FALSE)*V518</f>
        <v>0</v>
      </c>
      <c r="X518" s="141"/>
      <c r="Y518" s="122" t="s">
        <v>335</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0</v>
      </c>
      <c r="T520" s="120"/>
      <c r="U520" s="121" t="s">
        <v>364</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379</v>
      </c>
      <c r="L521" s="128" t="s">
        <v>380</v>
      </c>
      <c r="N521" s="129"/>
      <c r="O521" s="130" t="s">
        <v>359</v>
      </c>
      <c r="P521" s="131">
        <f>V521+AA521+AH521</f>
        <v>0</v>
      </c>
      <c r="Q521" s="131"/>
      <c r="R521" s="131"/>
      <c r="S521" s="130"/>
      <c r="T521" s="127"/>
      <c r="U521" s="126" t="s">
        <v>353</v>
      </c>
      <c r="V521" s="127">
        <f>W521*80</f>
        <v>0</v>
      </c>
      <c r="W521" s="147">
        <f>SUM(W500:W520)</f>
        <v>0</v>
      </c>
      <c r="X521" s="148"/>
      <c r="Y521" s="127" t="s">
        <v>354</v>
      </c>
      <c r="Z521" s="116"/>
      <c r="AA521" s="116">
        <f>SUM(AA500:AA520)</f>
        <v>0</v>
      </c>
      <c r="AB521" s="149"/>
      <c r="AC521" s="149"/>
      <c r="AD521" s="149"/>
      <c r="AE521" s="149"/>
      <c r="AF521" s="127" t="s">
        <v>358</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t="e">
        <f>P521/M500</f>
        <v>#DIV/0!</v>
      </c>
      <c r="Q522" s="161"/>
      <c r="R522" s="161"/>
      <c r="S522" s="160"/>
      <c r="T522" s="161"/>
      <c r="U522" s="365" t="s">
        <v>368</v>
      </c>
      <c r="V522" s="365"/>
      <c r="W522" s="162" t="e">
        <f>W521/M500</f>
        <v>#DIV/0!</v>
      </c>
      <c r="X522" s="163"/>
      <c r="Y522" s="363" t="s">
        <v>367</v>
      </c>
      <c r="Z522" s="363"/>
      <c r="AA522" s="164" t="e">
        <f>AA521/M500</f>
        <v>#DIV/0!</v>
      </c>
      <c r="AB522" s="161"/>
      <c r="AC522" s="161"/>
      <c r="AD522" s="161"/>
      <c r="AE522" s="161"/>
      <c r="AF522" s="363" t="s">
        <v>367</v>
      </c>
      <c r="AG522" s="363"/>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454</v>
      </c>
      <c r="M523" s="116" t="s">
        <v>107</v>
      </c>
      <c r="N523" s="116" t="s">
        <v>108</v>
      </c>
      <c r="O523" s="170" t="s">
        <v>388</v>
      </c>
      <c r="P523" s="364" t="s">
        <v>377</v>
      </c>
      <c r="Q523" s="364"/>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543</v>
      </c>
      <c r="O524" s="121" t="s">
        <v>349</v>
      </c>
      <c r="P524" s="169" t="s">
        <v>381</v>
      </c>
      <c r="Q524" s="169" t="s">
        <v>377</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0</v>
      </c>
      <c r="T526" s="120"/>
      <c r="U526" s="121" t="s">
        <v>363</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420</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0</v>
      </c>
      <c r="T538" s="120"/>
      <c r="U538" s="121" t="s">
        <v>293</v>
      </c>
      <c r="V538" s="133">
        <f t="shared" si="234"/>
        <v>0</v>
      </c>
      <c r="W538" s="133">
        <f>VLOOKUP(U538,Sheet1!$B$6:$C$45,2,FALSE)*V538</f>
        <v>0</v>
      </c>
      <c r="X538" s="141"/>
      <c r="Y538" s="122" t="s">
        <v>328</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0</v>
      </c>
      <c r="T542" s="120"/>
      <c r="U542" s="121" t="s">
        <v>293</v>
      </c>
      <c r="V542" s="133">
        <f t="shared" si="234"/>
        <v>0</v>
      </c>
      <c r="W542" s="133">
        <f>VLOOKUP(U542,Sheet1!$B$6:$C$45,2,FALSE)*V542</f>
        <v>0</v>
      </c>
      <c r="X542" s="141"/>
      <c r="Y542" s="122" t="s">
        <v>335</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0</v>
      </c>
      <c r="T544" s="120"/>
      <c r="U544" s="121" t="s">
        <v>364</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379</v>
      </c>
      <c r="L545" s="128" t="s">
        <v>380</v>
      </c>
      <c r="N545" s="129"/>
      <c r="O545" s="130" t="s">
        <v>359</v>
      </c>
      <c r="P545" s="131">
        <f>V545+AA545+AH545</f>
        <v>0</v>
      </c>
      <c r="Q545" s="131"/>
      <c r="R545" s="131"/>
      <c r="S545" s="130"/>
      <c r="T545" s="127"/>
      <c r="U545" s="126" t="s">
        <v>353</v>
      </c>
      <c r="V545" s="127">
        <f>W545*80</f>
        <v>0</v>
      </c>
      <c r="W545" s="147">
        <f>SUM(W524:W544)</f>
        <v>0</v>
      </c>
      <c r="X545" s="148"/>
      <c r="Y545" s="127" t="s">
        <v>354</v>
      </c>
      <c r="Z545" s="116"/>
      <c r="AA545" s="116">
        <f>SUM(AA524:AA544)</f>
        <v>0</v>
      </c>
      <c r="AB545" s="149"/>
      <c r="AC545" s="149"/>
      <c r="AD545" s="149"/>
      <c r="AE545" s="149"/>
      <c r="AF545" s="127" t="s">
        <v>358</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t="e">
        <f>P545/M524</f>
        <v>#DIV/0!</v>
      </c>
      <c r="Q546" s="161"/>
      <c r="R546" s="161"/>
      <c r="S546" s="160"/>
      <c r="T546" s="161"/>
      <c r="U546" s="365" t="s">
        <v>368</v>
      </c>
      <c r="V546" s="365"/>
      <c r="W546" s="162" t="e">
        <f>W545/M524</f>
        <v>#DIV/0!</v>
      </c>
      <c r="X546" s="163"/>
      <c r="Y546" s="363" t="s">
        <v>367</v>
      </c>
      <c r="Z546" s="363"/>
      <c r="AA546" s="164" t="e">
        <f>AA545/M524</f>
        <v>#DIV/0!</v>
      </c>
      <c r="AB546" s="161"/>
      <c r="AC546" s="161"/>
      <c r="AD546" s="161"/>
      <c r="AE546" s="161"/>
      <c r="AF546" s="363" t="s">
        <v>367</v>
      </c>
      <c r="AG546" s="363"/>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454</v>
      </c>
      <c r="M547" s="2" t="s">
        <v>107</v>
      </c>
      <c r="N547" s="2" t="s">
        <v>108</v>
      </c>
      <c r="O547" s="97" t="s">
        <v>388</v>
      </c>
      <c r="P547" s="364" t="s">
        <v>377</v>
      </c>
      <c r="Q547" s="364"/>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348</v>
      </c>
      <c r="O548" s="12" t="s">
        <v>349</v>
      </c>
      <c r="P548" s="96" t="s">
        <v>381</v>
      </c>
      <c r="Q548" s="96" t="s">
        <v>377</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0</v>
      </c>
      <c r="T550" s="11"/>
      <c r="U550" s="12" t="s">
        <v>363</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420</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0</v>
      </c>
      <c r="T562" s="11"/>
      <c r="U562" s="12" t="s">
        <v>293</v>
      </c>
      <c r="V562" s="28">
        <f t="shared" si="249"/>
        <v>0</v>
      </c>
      <c r="W562" s="28">
        <f>VLOOKUP(U562,Sheet1!$B$6:$C$45,2,FALSE)*V562</f>
        <v>0</v>
      </c>
      <c r="X562" s="59"/>
      <c r="Y562" s="13" t="s">
        <v>328</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0</v>
      </c>
      <c r="T566" s="11"/>
      <c r="U566" s="12" t="s">
        <v>293</v>
      </c>
      <c r="V566" s="28">
        <f t="shared" si="249"/>
        <v>0</v>
      </c>
      <c r="W566" s="28">
        <f>VLOOKUP(U566,Sheet1!$B$6:$C$45,2,FALSE)*V566</f>
        <v>0</v>
      </c>
      <c r="X566" s="59"/>
      <c r="Y566" s="13" t="s">
        <v>335</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0</v>
      </c>
      <c r="T568" s="11"/>
      <c r="U568" s="12" t="s">
        <v>364</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379</v>
      </c>
      <c r="L569" s="21" t="s">
        <v>380</v>
      </c>
      <c r="N569" s="22"/>
      <c r="O569" s="23" t="s">
        <v>359</v>
      </c>
      <c r="P569" s="24">
        <f>V569+AA569+AH569</f>
        <v>0</v>
      </c>
      <c r="Q569" s="24"/>
      <c r="R569" s="24"/>
      <c r="S569" s="23"/>
      <c r="T569" s="20"/>
      <c r="U569" s="19" t="s">
        <v>353</v>
      </c>
      <c r="V569" s="20">
        <f>W569*80</f>
        <v>0</v>
      </c>
      <c r="W569" s="69">
        <f>SUM(W548:W568)</f>
        <v>0</v>
      </c>
      <c r="X569" s="70"/>
      <c r="Y569" s="20" t="s">
        <v>354</v>
      </c>
      <c r="Z569" s="2"/>
      <c r="AA569" s="2">
        <f>SUM(AA548:AA568)</f>
        <v>0</v>
      </c>
      <c r="AB569" s="71"/>
      <c r="AC569" s="71"/>
      <c r="AD569" s="71"/>
      <c r="AE569" s="71"/>
      <c r="AF569" s="20" t="s">
        <v>358</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54.75" thickBot="1" x14ac:dyDescent="0.85">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t="e">
        <f>P569/M548</f>
        <v>#DIV/0!</v>
      </c>
      <c r="Q570" s="84"/>
      <c r="R570" s="84"/>
      <c r="S570" s="83"/>
      <c r="T570" s="84"/>
      <c r="U570" s="365" t="s">
        <v>368</v>
      </c>
      <c r="V570" s="365"/>
      <c r="W570" s="85" t="e">
        <f>W569/M548</f>
        <v>#DIV/0!</v>
      </c>
      <c r="X570" s="86"/>
      <c r="Y570" s="363" t="s">
        <v>367</v>
      </c>
      <c r="Z570" s="363"/>
      <c r="AA570" s="87" t="e">
        <f>AA569/M548</f>
        <v>#DIV/0!</v>
      </c>
      <c r="AB570" s="84"/>
      <c r="AC570" s="84"/>
      <c r="AD570" s="84"/>
      <c r="AE570" s="84"/>
      <c r="AF570" s="363" t="s">
        <v>367</v>
      </c>
      <c r="AG570" s="363"/>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454</v>
      </c>
      <c r="M571" s="116" t="s">
        <v>107</v>
      </c>
      <c r="N571" s="116" t="s">
        <v>108</v>
      </c>
      <c r="O571" s="170" t="s">
        <v>388</v>
      </c>
      <c r="P571" s="364" t="s">
        <v>377</v>
      </c>
      <c r="Q571" s="364"/>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704</v>
      </c>
      <c r="O572" s="121" t="s">
        <v>133</v>
      </c>
      <c r="P572" s="169" t="s">
        <v>381</v>
      </c>
      <c r="Q572" s="169" t="s">
        <v>377</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0</v>
      </c>
      <c r="T575" s="120"/>
      <c r="U575" s="121" t="s">
        <v>363</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0</v>
      </c>
      <c r="T577" s="120"/>
      <c r="U577" s="121" t="s">
        <v>364</v>
      </c>
      <c r="V577" s="133">
        <f t="shared" si="259"/>
        <v>0</v>
      </c>
      <c r="W577" s="133">
        <f>VLOOKUP(U577,Sheet1!$B$6:$C$45,2,FALSE)*V577</f>
        <v>0</v>
      </c>
      <c r="X577" s="141"/>
      <c r="Y577" s="135" t="s">
        <v>703</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0</v>
      </c>
      <c r="T579" s="120"/>
      <c r="U579" s="121" t="s">
        <v>293</v>
      </c>
      <c r="V579" s="133">
        <f t="shared" si="259"/>
        <v>0</v>
      </c>
      <c r="W579" s="133">
        <f>VLOOKUP(U579,Sheet1!$B$6:$C$45,2,FALSE)*V579</f>
        <v>0</v>
      </c>
      <c r="X579" s="141"/>
      <c r="Y579" s="122" t="s">
        <v>335</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379</v>
      </c>
      <c r="L593" s="128" t="s">
        <v>380</v>
      </c>
      <c r="N593" s="129"/>
      <c r="O593" s="130" t="s">
        <v>359</v>
      </c>
      <c r="P593" s="155">
        <f>V593+AA593+AH593</f>
        <v>0</v>
      </c>
      <c r="Q593" s="155"/>
      <c r="R593" s="131"/>
      <c r="S593" s="130"/>
      <c r="T593" s="127"/>
      <c r="U593" s="126" t="s">
        <v>353</v>
      </c>
      <c r="V593" s="127">
        <f>W593*80</f>
        <v>0</v>
      </c>
      <c r="W593" s="147">
        <f>SUM(W572:W592)</f>
        <v>0</v>
      </c>
      <c r="X593" s="148"/>
      <c r="Y593" s="127" t="s">
        <v>354</v>
      </c>
      <c r="Z593" s="116"/>
      <c r="AA593" s="116">
        <f>SUM(AA572:AA592)</f>
        <v>0</v>
      </c>
      <c r="AB593" s="149"/>
      <c r="AC593" s="149"/>
      <c r="AD593" s="149"/>
      <c r="AE593" s="149"/>
      <c r="AF593" s="127" t="s">
        <v>358</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t="e">
        <f>P593/M572</f>
        <v>#DIV/0!</v>
      </c>
      <c r="Q594" s="195"/>
      <c r="R594" s="188"/>
      <c r="S594" s="160"/>
      <c r="T594" s="161"/>
      <c r="U594" s="365" t="s">
        <v>368</v>
      </c>
      <c r="V594" s="365"/>
      <c r="W594" s="162" t="e">
        <f>W593/M572</f>
        <v>#DIV/0!</v>
      </c>
      <c r="X594" s="163"/>
      <c r="Y594" s="363" t="s">
        <v>367</v>
      </c>
      <c r="Z594" s="363"/>
      <c r="AA594" s="164" t="e">
        <f>AA593/M572</f>
        <v>#DIV/0!</v>
      </c>
      <c r="AB594" s="161"/>
      <c r="AC594" s="161"/>
      <c r="AD594" s="161"/>
      <c r="AE594" s="161"/>
      <c r="AF594" s="363" t="s">
        <v>367</v>
      </c>
      <c r="AG594" s="363"/>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454</v>
      </c>
      <c r="M595" s="116" t="s">
        <v>107</v>
      </c>
      <c r="N595" s="116" t="s">
        <v>108</v>
      </c>
      <c r="O595" s="170" t="s">
        <v>388</v>
      </c>
      <c r="P595" s="364" t="s">
        <v>377</v>
      </c>
      <c r="Q595" s="364"/>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651</v>
      </c>
      <c r="O596" s="121" t="s">
        <v>133</v>
      </c>
      <c r="P596" s="169" t="s">
        <v>381</v>
      </c>
      <c r="Q596" s="169" t="s">
        <v>377</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0</v>
      </c>
      <c r="T599" s="120"/>
      <c r="U599" s="121" t="s">
        <v>363</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0</v>
      </c>
      <c r="T601" s="120"/>
      <c r="U601" s="121" t="s">
        <v>364</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0</v>
      </c>
      <c r="T602" s="120"/>
      <c r="U602" s="121" t="s">
        <v>293</v>
      </c>
      <c r="V602" s="133">
        <f t="shared" si="273"/>
        <v>0</v>
      </c>
      <c r="W602" s="133">
        <f>VLOOKUP(U602,Sheet1!$B$6:$C$45,2,FALSE)*V602</f>
        <v>0</v>
      </c>
      <c r="X602" s="141"/>
      <c r="Y602" s="135" t="s">
        <v>424</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0</v>
      </c>
      <c r="T603" s="120"/>
      <c r="U603" s="121" t="s">
        <v>293</v>
      </c>
      <c r="V603" s="133">
        <f t="shared" si="273"/>
        <v>0</v>
      </c>
      <c r="W603" s="133">
        <f>VLOOKUP(U603,Sheet1!$B$6:$C$45,2,FALSE)*V603</f>
        <v>0</v>
      </c>
      <c r="X603" s="141"/>
      <c r="Y603" s="122" t="s">
        <v>335</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379</v>
      </c>
      <c r="L617" s="128" t="s">
        <v>380</v>
      </c>
      <c r="N617" s="129"/>
      <c r="O617" s="130" t="s">
        <v>359</v>
      </c>
      <c r="P617" s="155">
        <f>V617+AA617+AH617</f>
        <v>0</v>
      </c>
      <c r="Q617" s="155"/>
      <c r="R617" s="131"/>
      <c r="S617" s="130"/>
      <c r="T617" s="127"/>
      <c r="U617" s="126" t="s">
        <v>353</v>
      </c>
      <c r="V617" s="127">
        <f>W617*80</f>
        <v>0</v>
      </c>
      <c r="W617" s="147">
        <f>SUM(W596:W616)</f>
        <v>0</v>
      </c>
      <c r="X617" s="148"/>
      <c r="Y617" s="127" t="s">
        <v>354</v>
      </c>
      <c r="Z617" s="116"/>
      <c r="AA617" s="116">
        <f>SUM(AA596:AA616)</f>
        <v>0</v>
      </c>
      <c r="AB617" s="149"/>
      <c r="AC617" s="149"/>
      <c r="AD617" s="149"/>
      <c r="AE617" s="149"/>
      <c r="AF617" s="127" t="s">
        <v>358</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t="e">
        <f>P617/M596</f>
        <v>#DIV/0!</v>
      </c>
      <c r="Q618" s="195"/>
      <c r="R618" s="188"/>
      <c r="S618" s="160"/>
      <c r="T618" s="161"/>
      <c r="U618" s="365" t="s">
        <v>368</v>
      </c>
      <c r="V618" s="365"/>
      <c r="W618" s="162" t="e">
        <f>W617/M596</f>
        <v>#DIV/0!</v>
      </c>
      <c r="X618" s="163"/>
      <c r="Y618" s="363" t="s">
        <v>367</v>
      </c>
      <c r="Z618" s="363"/>
      <c r="AA618" s="164" t="e">
        <f>AA617/M596</f>
        <v>#DIV/0!</v>
      </c>
      <c r="AB618" s="161"/>
      <c r="AC618" s="161"/>
      <c r="AD618" s="161"/>
      <c r="AE618" s="161"/>
      <c r="AF618" s="363" t="s">
        <v>367</v>
      </c>
      <c r="AG618" s="363"/>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454</v>
      </c>
      <c r="M619" s="116" t="s">
        <v>107</v>
      </c>
      <c r="N619" s="116" t="s">
        <v>108</v>
      </c>
      <c r="O619" s="170" t="s">
        <v>388</v>
      </c>
      <c r="P619" s="364" t="s">
        <v>377</v>
      </c>
      <c r="Q619" s="364"/>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538</v>
      </c>
      <c r="O620" s="121" t="s">
        <v>133</v>
      </c>
      <c r="P620" s="169" t="s">
        <v>381</v>
      </c>
      <c r="Q620" s="169" t="s">
        <v>377</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0</v>
      </c>
      <c r="T623" s="120"/>
      <c r="U623" s="121" t="s">
        <v>363</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379</v>
      </c>
      <c r="L641" s="128" t="s">
        <v>380</v>
      </c>
      <c r="N641" s="129"/>
      <c r="O641" s="130" t="s">
        <v>359</v>
      </c>
      <c r="P641" s="155">
        <f>V641+AA641+AH641</f>
        <v>0</v>
      </c>
      <c r="Q641" s="155"/>
      <c r="R641" s="131"/>
      <c r="S641" s="130"/>
      <c r="T641" s="127"/>
      <c r="U641" s="126" t="s">
        <v>353</v>
      </c>
      <c r="V641" s="127">
        <f>W641*80</f>
        <v>0</v>
      </c>
      <c r="W641" s="147">
        <f>SUM(W620:W640)</f>
        <v>0</v>
      </c>
      <c r="X641" s="148"/>
      <c r="Y641" s="127" t="s">
        <v>354</v>
      </c>
      <c r="Z641" s="116"/>
      <c r="AA641" s="116">
        <f>SUM(AA620:AA640)</f>
        <v>0</v>
      </c>
      <c r="AB641" s="149"/>
      <c r="AC641" s="149"/>
      <c r="AD641" s="149"/>
      <c r="AE641" s="149"/>
      <c r="AF641" s="127" t="s">
        <v>358</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t="e">
        <f>P641/M620</f>
        <v>#DIV/0!</v>
      </c>
      <c r="Q642" s="195"/>
      <c r="R642" s="188"/>
      <c r="S642" s="160"/>
      <c r="T642" s="161"/>
      <c r="U642" s="365" t="s">
        <v>368</v>
      </c>
      <c r="V642" s="365"/>
      <c r="W642" s="162" t="e">
        <f>W641/M620</f>
        <v>#DIV/0!</v>
      </c>
      <c r="X642" s="163"/>
      <c r="Y642" s="363" t="s">
        <v>367</v>
      </c>
      <c r="Z642" s="363"/>
      <c r="AA642" s="164" t="e">
        <f>AA641/M620</f>
        <v>#DIV/0!</v>
      </c>
      <c r="AB642" s="161"/>
      <c r="AC642" s="161"/>
      <c r="AD642" s="161"/>
      <c r="AE642" s="161"/>
      <c r="AF642" s="363" t="s">
        <v>367</v>
      </c>
      <c r="AG642" s="363"/>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454</v>
      </c>
      <c r="M643" s="116" t="s">
        <v>107</v>
      </c>
      <c r="N643" s="116" t="s">
        <v>108</v>
      </c>
      <c r="O643" s="170" t="s">
        <v>388</v>
      </c>
      <c r="P643" s="364" t="s">
        <v>377</v>
      </c>
      <c r="Q643" s="364"/>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791</v>
      </c>
      <c r="O644" s="121" t="s">
        <v>491</v>
      </c>
      <c r="P644" s="169" t="s">
        <v>381</v>
      </c>
      <c r="Q644" s="169" t="s">
        <v>377</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0</v>
      </c>
      <c r="T647" s="120"/>
      <c r="U647" s="117" t="s">
        <v>481</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0</v>
      </c>
      <c r="T652" s="120"/>
      <c r="U652" s="121" t="s">
        <v>366</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420</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0</v>
      </c>
      <c r="T658" s="120"/>
      <c r="U658" s="121" t="s">
        <v>293</v>
      </c>
      <c r="V658" s="133">
        <f t="shared" si="291"/>
        <v>0</v>
      </c>
      <c r="W658" s="133">
        <f>VLOOKUP(U658,Sheet1!$B$6:$C$45,2,FALSE)*V658</f>
        <v>0</v>
      </c>
      <c r="X658" s="141"/>
      <c r="Y658" s="122" t="s">
        <v>328</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0</v>
      </c>
      <c r="T660" s="120"/>
      <c r="U660" s="121" t="s">
        <v>293</v>
      </c>
      <c r="V660" s="133">
        <f t="shared" si="291"/>
        <v>0</v>
      </c>
      <c r="W660" s="133">
        <f>VLOOKUP(U660,Sheet1!$B$6:$C$45,2,FALSE)*V660</f>
        <v>0</v>
      </c>
      <c r="X660" s="141"/>
      <c r="Y660" s="135" t="s">
        <v>424</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0</v>
      </c>
      <c r="T662" s="120"/>
      <c r="U662" s="121" t="s">
        <v>293</v>
      </c>
      <c r="V662" s="133">
        <f t="shared" si="291"/>
        <v>0</v>
      </c>
      <c r="W662" s="133">
        <f>VLOOKUP(U662,Sheet1!$B$6:$C$45,2,FALSE)*V662</f>
        <v>0</v>
      </c>
      <c r="X662" s="141"/>
      <c r="Y662" s="135" t="s">
        <v>424</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0</v>
      </c>
      <c r="T664" s="120"/>
      <c r="U664" s="121" t="s">
        <v>364</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379</v>
      </c>
      <c r="L665" s="128" t="s">
        <v>380</v>
      </c>
      <c r="N665" s="129"/>
      <c r="O665" s="130" t="s">
        <v>359</v>
      </c>
      <c r="P665" s="155">
        <f>V665+AA665+AH665</f>
        <v>0</v>
      </c>
      <c r="Q665" s="155"/>
      <c r="R665" s="131"/>
      <c r="S665" s="130"/>
      <c r="T665" s="127"/>
      <c r="U665" s="126" t="s">
        <v>353</v>
      </c>
      <c r="V665" s="127">
        <f>W665*80</f>
        <v>0</v>
      </c>
      <c r="W665" s="147">
        <f>SUM(W644:W664)</f>
        <v>0</v>
      </c>
      <c r="X665" s="148"/>
      <c r="Y665" s="127" t="s">
        <v>354</v>
      </c>
      <c r="Z665" s="116"/>
      <c r="AA665" s="116">
        <f>SUM(AA644:AA664)</f>
        <v>0</v>
      </c>
      <c r="AB665" s="149"/>
      <c r="AC665" s="149"/>
      <c r="AD665" s="149"/>
      <c r="AE665" s="149"/>
      <c r="AF665" s="127" t="s">
        <v>358</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t="e">
        <f>P665/M644</f>
        <v>#DIV/0!</v>
      </c>
      <c r="Q666" s="195"/>
      <c r="R666" s="188"/>
      <c r="S666" s="160"/>
      <c r="T666" s="161"/>
      <c r="U666" s="365" t="s">
        <v>368</v>
      </c>
      <c r="V666" s="365"/>
      <c r="W666" s="162" t="e">
        <f>W665/M644</f>
        <v>#DIV/0!</v>
      </c>
      <c r="X666" s="163"/>
      <c r="Y666" s="363" t="s">
        <v>367</v>
      </c>
      <c r="Z666" s="363"/>
      <c r="AA666" s="164" t="e">
        <f>AA665/M644</f>
        <v>#DIV/0!</v>
      </c>
      <c r="AB666" s="161"/>
      <c r="AC666" s="161"/>
      <c r="AD666" s="161"/>
      <c r="AE666" s="161"/>
      <c r="AF666" s="363" t="s">
        <v>367</v>
      </c>
      <c r="AG666" s="363"/>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454</v>
      </c>
      <c r="M667" s="116" t="s">
        <v>107</v>
      </c>
      <c r="N667" s="116" t="s">
        <v>108</v>
      </c>
      <c r="O667" s="170" t="s">
        <v>388</v>
      </c>
      <c r="P667" s="364" t="s">
        <v>377</v>
      </c>
      <c r="Q667" s="364"/>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661</v>
      </c>
      <c r="O668" s="121" t="s">
        <v>491</v>
      </c>
      <c r="P668" s="169" t="s">
        <v>381</v>
      </c>
      <c r="Q668" s="169" t="s">
        <v>377</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0</v>
      </c>
      <c r="T671" s="120"/>
      <c r="U671" s="117" t="s">
        <v>481</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0</v>
      </c>
      <c r="T676" s="120"/>
      <c r="U676" s="121" t="s">
        <v>366</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0</v>
      </c>
      <c r="T679" s="120"/>
      <c r="U679" s="121" t="s">
        <v>293</v>
      </c>
      <c r="V679" s="133">
        <f t="shared" si="305"/>
        <v>0</v>
      </c>
      <c r="W679" s="133">
        <f>VLOOKUP(U679,Sheet1!$B$6:$C$45,2,FALSE)*V679</f>
        <v>0</v>
      </c>
      <c r="X679" s="141"/>
      <c r="Y679" s="135" t="s">
        <v>591</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420</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0</v>
      </c>
      <c r="T682" s="120"/>
      <c r="U682" s="121" t="s">
        <v>293</v>
      </c>
      <c r="V682" s="133">
        <f t="shared" si="305"/>
        <v>0</v>
      </c>
      <c r="W682" s="133">
        <f>VLOOKUP(U682,Sheet1!$B$6:$C$45,2,FALSE)*V682</f>
        <v>0</v>
      </c>
      <c r="X682" s="141"/>
      <c r="Y682" s="122" t="s">
        <v>328</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0</v>
      </c>
      <c r="T684" s="120"/>
      <c r="U684" s="121" t="s">
        <v>293</v>
      </c>
      <c r="V684" s="133">
        <f t="shared" si="305"/>
        <v>0</v>
      </c>
      <c r="W684" s="133">
        <f>VLOOKUP(U684,Sheet1!$B$6:$C$45,2,FALSE)*V684</f>
        <v>0</v>
      </c>
      <c r="X684" s="141"/>
      <c r="Y684" s="135" t="s">
        <v>424</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0</v>
      </c>
      <c r="T686" s="120"/>
      <c r="U686" s="121" t="s">
        <v>293</v>
      </c>
      <c r="V686" s="133">
        <f t="shared" si="305"/>
        <v>0</v>
      </c>
      <c r="W686" s="133">
        <f>VLOOKUP(U686,Sheet1!$B$6:$C$45,2,FALSE)*V686</f>
        <v>0</v>
      </c>
      <c r="X686" s="141"/>
      <c r="Y686" s="135" t="s">
        <v>424</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0</v>
      </c>
      <c r="T688" s="120"/>
      <c r="U688" s="121" t="s">
        <v>364</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379</v>
      </c>
      <c r="L689" s="128" t="s">
        <v>380</v>
      </c>
      <c r="N689" s="129"/>
      <c r="O689" s="130" t="s">
        <v>359</v>
      </c>
      <c r="P689" s="155">
        <f>V689+AA689+AH689</f>
        <v>0</v>
      </c>
      <c r="Q689" s="155"/>
      <c r="R689" s="131"/>
      <c r="S689" s="130"/>
      <c r="T689" s="127"/>
      <c r="U689" s="126" t="s">
        <v>353</v>
      </c>
      <c r="V689" s="127">
        <f>W689*80</f>
        <v>0</v>
      </c>
      <c r="W689" s="147">
        <f>SUM(W668:W688)</f>
        <v>0</v>
      </c>
      <c r="X689" s="148"/>
      <c r="Y689" s="127" t="s">
        <v>354</v>
      </c>
      <c r="Z689" s="116"/>
      <c r="AA689" s="116">
        <f>SUM(AA668:AA688)</f>
        <v>0</v>
      </c>
      <c r="AB689" s="149"/>
      <c r="AC689" s="149"/>
      <c r="AD689" s="149"/>
      <c r="AE689" s="149"/>
      <c r="AF689" s="127" t="s">
        <v>358</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t="e">
        <f>P689/M668</f>
        <v>#DIV/0!</v>
      </c>
      <c r="Q690" s="195"/>
      <c r="R690" s="188"/>
      <c r="S690" s="160"/>
      <c r="T690" s="161"/>
      <c r="U690" s="365" t="s">
        <v>368</v>
      </c>
      <c r="V690" s="365"/>
      <c r="W690" s="162" t="e">
        <f>W689/M668</f>
        <v>#DIV/0!</v>
      </c>
      <c r="X690" s="163"/>
      <c r="Y690" s="363" t="s">
        <v>367</v>
      </c>
      <c r="Z690" s="363"/>
      <c r="AA690" s="164" t="e">
        <f>AA689/M668</f>
        <v>#DIV/0!</v>
      </c>
      <c r="AB690" s="161"/>
      <c r="AC690" s="161"/>
      <c r="AD690" s="161"/>
      <c r="AE690" s="161"/>
      <c r="AF690" s="363" t="s">
        <v>367</v>
      </c>
      <c r="AG690" s="363"/>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454</v>
      </c>
      <c r="M691" s="116" t="s">
        <v>107</v>
      </c>
      <c r="N691" s="116" t="s">
        <v>108</v>
      </c>
      <c r="O691" s="170" t="s">
        <v>388</v>
      </c>
      <c r="P691" s="364" t="s">
        <v>377</v>
      </c>
      <c r="Q691" s="364"/>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689</v>
      </c>
      <c r="O692" s="121" t="s">
        <v>491</v>
      </c>
      <c r="P692" s="169" t="s">
        <v>381</v>
      </c>
      <c r="Q692" s="169" t="s">
        <v>377</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0</v>
      </c>
      <c r="T695" s="120"/>
      <c r="U695" s="117" t="s">
        <v>481</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0</v>
      </c>
      <c r="T700" s="120"/>
      <c r="U700" s="121" t="s">
        <v>366</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0</v>
      </c>
      <c r="T703" s="120"/>
      <c r="U703" s="121" t="s">
        <v>293</v>
      </c>
      <c r="V703" s="133">
        <f t="shared" si="314"/>
        <v>0</v>
      </c>
      <c r="W703" s="133">
        <f>VLOOKUP(U703,Sheet1!$B$6:$C$45,2,FALSE)*V703</f>
        <v>0</v>
      </c>
      <c r="X703" s="141"/>
      <c r="Y703" s="135" t="s">
        <v>591</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420</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0</v>
      </c>
      <c r="T706" s="120"/>
      <c r="U706" s="121" t="s">
        <v>293</v>
      </c>
      <c r="V706" s="133">
        <f t="shared" si="314"/>
        <v>0</v>
      </c>
      <c r="W706" s="133">
        <f>VLOOKUP(U706,Sheet1!$B$6:$C$45,2,FALSE)*V706</f>
        <v>0</v>
      </c>
      <c r="X706" s="141"/>
      <c r="Y706" s="122" t="s">
        <v>328</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0</v>
      </c>
      <c r="T708" s="120"/>
      <c r="U708" s="121" t="s">
        <v>293</v>
      </c>
      <c r="V708" s="133">
        <f t="shared" si="314"/>
        <v>0</v>
      </c>
      <c r="W708" s="133">
        <f>VLOOKUP(U708,Sheet1!$B$6:$C$45,2,FALSE)*V708</f>
        <v>0</v>
      </c>
      <c r="X708" s="141"/>
      <c r="Y708" s="135" t="s">
        <v>424</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0</v>
      </c>
      <c r="T712" s="120"/>
      <c r="U712" s="121" t="s">
        <v>364</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379</v>
      </c>
      <c r="L713" s="128" t="s">
        <v>380</v>
      </c>
      <c r="N713" s="129"/>
      <c r="O713" s="130" t="s">
        <v>359</v>
      </c>
      <c r="P713" s="155">
        <f>V713+AA713+AH713</f>
        <v>0</v>
      </c>
      <c r="Q713" s="155"/>
      <c r="R713" s="131"/>
      <c r="S713" s="130"/>
      <c r="T713" s="127"/>
      <c r="U713" s="126" t="s">
        <v>353</v>
      </c>
      <c r="V713" s="127">
        <f>W713*80</f>
        <v>0</v>
      </c>
      <c r="W713" s="147">
        <f>SUM(W692:W712)</f>
        <v>0</v>
      </c>
      <c r="X713" s="148"/>
      <c r="Y713" s="127" t="s">
        <v>354</v>
      </c>
      <c r="Z713" s="116"/>
      <c r="AA713" s="116">
        <f>SUM(AA692:AA712)</f>
        <v>0</v>
      </c>
      <c r="AB713" s="149"/>
      <c r="AC713" s="149"/>
      <c r="AD713" s="149"/>
      <c r="AE713" s="149"/>
      <c r="AF713" s="127" t="s">
        <v>358</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t="e">
        <f>P713/M692</f>
        <v>#DIV/0!</v>
      </c>
      <c r="Q714" s="195"/>
      <c r="R714" s="188"/>
      <c r="S714" s="160"/>
      <c r="T714" s="161"/>
      <c r="U714" s="365" t="s">
        <v>368</v>
      </c>
      <c r="V714" s="365"/>
      <c r="W714" s="162" t="e">
        <f>W713/M692</f>
        <v>#DIV/0!</v>
      </c>
      <c r="X714" s="163"/>
      <c r="Y714" s="363" t="s">
        <v>367</v>
      </c>
      <c r="Z714" s="363"/>
      <c r="AA714" s="164" t="e">
        <f>AA713/M692</f>
        <v>#DIV/0!</v>
      </c>
      <c r="AB714" s="161"/>
      <c r="AC714" s="161"/>
      <c r="AD714" s="161"/>
      <c r="AE714" s="161"/>
      <c r="AF714" s="363" t="s">
        <v>367</v>
      </c>
      <c r="AG714" s="363"/>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454</v>
      </c>
      <c r="M715" s="116" t="s">
        <v>107</v>
      </c>
      <c r="N715" s="116" t="s">
        <v>108</v>
      </c>
      <c r="O715" s="170" t="s">
        <v>388</v>
      </c>
      <c r="P715" s="364" t="s">
        <v>377</v>
      </c>
      <c r="Q715" s="364"/>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615</v>
      </c>
      <c r="O716" s="121" t="s">
        <v>491</v>
      </c>
      <c r="P716" s="169" t="s">
        <v>381</v>
      </c>
      <c r="Q716" s="169" t="s">
        <v>377</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0</v>
      </c>
      <c r="T724" s="120"/>
      <c r="U724" s="121" t="s">
        <v>366</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0</v>
      </c>
      <c r="T727" s="120"/>
      <c r="U727" s="121" t="s">
        <v>293</v>
      </c>
      <c r="V727" s="133">
        <f t="shared" si="323"/>
        <v>0</v>
      </c>
      <c r="W727" s="133">
        <f>VLOOKUP(U727,Sheet1!$B$6:$C$45,2,FALSE)*V727</f>
        <v>0</v>
      </c>
      <c r="X727" s="141"/>
      <c r="Y727" s="135" t="s">
        <v>591</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420</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0</v>
      </c>
      <c r="T730" s="120"/>
      <c r="U730" s="121" t="s">
        <v>293</v>
      </c>
      <c r="V730" s="133">
        <f t="shared" si="323"/>
        <v>0</v>
      </c>
      <c r="W730" s="133">
        <f>VLOOKUP(U730,Sheet1!$B$6:$C$45,2,FALSE)*V730</f>
        <v>0</v>
      </c>
      <c r="X730" s="141"/>
      <c r="Y730" s="122" t="s">
        <v>328</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0</v>
      </c>
      <c r="T732" s="120"/>
      <c r="U732" s="121" t="s">
        <v>293</v>
      </c>
      <c r="V732" s="133">
        <f t="shared" si="323"/>
        <v>0</v>
      </c>
      <c r="W732" s="133">
        <f>VLOOKUP(U732,Sheet1!$B$6:$C$45,2,FALSE)*V732</f>
        <v>0</v>
      </c>
      <c r="X732" s="141"/>
      <c r="Y732" s="135" t="s">
        <v>424</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0</v>
      </c>
      <c r="T736" s="120"/>
      <c r="U736" s="121" t="s">
        <v>364</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379</v>
      </c>
      <c r="L737" s="128" t="s">
        <v>380</v>
      </c>
      <c r="N737" s="129"/>
      <c r="O737" s="130" t="s">
        <v>359</v>
      </c>
      <c r="P737" s="155">
        <f>V737+AA737+AH737</f>
        <v>0</v>
      </c>
      <c r="Q737" s="155"/>
      <c r="R737" s="131"/>
      <c r="S737" s="130"/>
      <c r="T737" s="127"/>
      <c r="U737" s="126" t="s">
        <v>353</v>
      </c>
      <c r="V737" s="127">
        <f>W737*80</f>
        <v>0</v>
      </c>
      <c r="W737" s="147">
        <f>SUM(W716:W736)</f>
        <v>0</v>
      </c>
      <c r="X737" s="148"/>
      <c r="Y737" s="127" t="s">
        <v>354</v>
      </c>
      <c r="Z737" s="116"/>
      <c r="AA737" s="116">
        <f>SUM(AA716:AA736)</f>
        <v>0</v>
      </c>
      <c r="AB737" s="149"/>
      <c r="AC737" s="149"/>
      <c r="AD737" s="149"/>
      <c r="AE737" s="149"/>
      <c r="AF737" s="127" t="s">
        <v>358</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t="e">
        <f>P737/M716</f>
        <v>#DIV/0!</v>
      </c>
      <c r="Q738" s="195"/>
      <c r="R738" s="188"/>
      <c r="S738" s="160"/>
      <c r="T738" s="161"/>
      <c r="U738" s="365" t="s">
        <v>368</v>
      </c>
      <c r="V738" s="365"/>
      <c r="W738" s="162" t="e">
        <f>W737/M716</f>
        <v>#DIV/0!</v>
      </c>
      <c r="X738" s="163"/>
      <c r="Y738" s="363" t="s">
        <v>367</v>
      </c>
      <c r="Z738" s="363"/>
      <c r="AA738" s="164" t="e">
        <f>AA737/M716</f>
        <v>#DIV/0!</v>
      </c>
      <c r="AB738" s="161"/>
      <c r="AC738" s="161"/>
      <c r="AD738" s="161"/>
      <c r="AE738" s="161"/>
      <c r="AF738" s="363" t="s">
        <v>367</v>
      </c>
      <c r="AG738" s="363"/>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454</v>
      </c>
      <c r="M739" s="116" t="s">
        <v>107</v>
      </c>
      <c r="N739" s="116" t="s">
        <v>108</v>
      </c>
      <c r="O739" s="170" t="s">
        <v>388</v>
      </c>
      <c r="P739" s="364" t="s">
        <v>377</v>
      </c>
      <c r="Q739" s="364"/>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655</v>
      </c>
      <c r="O740" s="121" t="s">
        <v>491</v>
      </c>
      <c r="P740" s="169" t="s">
        <v>381</v>
      </c>
      <c r="Q740" s="169" t="s">
        <v>377</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0</v>
      </c>
      <c r="T742" s="120"/>
      <c r="U742" s="117" t="s">
        <v>481</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0</v>
      </c>
      <c r="T743" s="120"/>
      <c r="U743" s="117" t="s">
        <v>481</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0</v>
      </c>
      <c r="T748" s="120"/>
      <c r="U748" s="121" t="s">
        <v>366</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420</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0</v>
      </c>
      <c r="T754" s="120"/>
      <c r="U754" s="121" t="s">
        <v>293</v>
      </c>
      <c r="V754" s="133">
        <f t="shared" si="337"/>
        <v>0</v>
      </c>
      <c r="W754" s="133">
        <f>VLOOKUP(U754,Sheet1!$B$6:$C$45,2,FALSE)*V754</f>
        <v>0</v>
      </c>
      <c r="X754" s="141"/>
      <c r="Y754" s="122" t="s">
        <v>328</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0</v>
      </c>
      <c r="T756" s="120"/>
      <c r="U756" s="121" t="s">
        <v>293</v>
      </c>
      <c r="V756" s="133">
        <f t="shared" si="337"/>
        <v>0</v>
      </c>
      <c r="W756" s="133">
        <f>VLOOKUP(U756,Sheet1!$B$6:$C$45,2,FALSE)*V756</f>
        <v>0</v>
      </c>
      <c r="X756" s="141"/>
      <c r="Y756" s="135" t="s">
        <v>424</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0</v>
      </c>
      <c r="T760" s="120"/>
      <c r="U760" s="121" t="s">
        <v>364</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379</v>
      </c>
      <c r="L761" s="128" t="s">
        <v>380</v>
      </c>
      <c r="N761" s="129"/>
      <c r="O761" s="130" t="s">
        <v>359</v>
      </c>
      <c r="P761" s="155">
        <f>V761+AA761+AH761</f>
        <v>0</v>
      </c>
      <c r="Q761" s="155"/>
      <c r="R761" s="131"/>
      <c r="S761" s="130"/>
      <c r="T761" s="127"/>
      <c r="U761" s="126" t="s">
        <v>353</v>
      </c>
      <c r="V761" s="127">
        <f>W761*80</f>
        <v>0</v>
      </c>
      <c r="W761" s="147">
        <f>SUM(W740:W760)</f>
        <v>0</v>
      </c>
      <c r="X761" s="148"/>
      <c r="Y761" s="127" t="s">
        <v>354</v>
      </c>
      <c r="Z761" s="116"/>
      <c r="AA761" s="116">
        <f>SUM(AA740:AA760)</f>
        <v>0</v>
      </c>
      <c r="AB761" s="149"/>
      <c r="AC761" s="149"/>
      <c r="AD761" s="149"/>
      <c r="AE761" s="149"/>
      <c r="AF761" s="127" t="s">
        <v>358</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t="e">
        <f>P761/M740</f>
        <v>#DIV/0!</v>
      </c>
      <c r="Q762" s="195"/>
      <c r="R762" s="188"/>
      <c r="S762" s="160"/>
      <c r="T762" s="161"/>
      <c r="U762" s="365" t="s">
        <v>368</v>
      </c>
      <c r="V762" s="365"/>
      <c r="W762" s="162" t="e">
        <f>W761/M740</f>
        <v>#DIV/0!</v>
      </c>
      <c r="X762" s="163"/>
      <c r="Y762" s="363" t="s">
        <v>367</v>
      </c>
      <c r="Z762" s="363"/>
      <c r="AA762" s="164" t="e">
        <f>AA761/M740</f>
        <v>#DIV/0!</v>
      </c>
      <c r="AB762" s="161"/>
      <c r="AC762" s="161"/>
      <c r="AD762" s="161"/>
      <c r="AE762" s="161"/>
      <c r="AF762" s="363" t="s">
        <v>367</v>
      </c>
      <c r="AG762" s="363"/>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454</v>
      </c>
      <c r="M763" s="116" t="s">
        <v>107</v>
      </c>
      <c r="N763" s="116" t="s">
        <v>108</v>
      </c>
      <c r="O763" s="170" t="s">
        <v>388</v>
      </c>
      <c r="P763" s="364" t="s">
        <v>377</v>
      </c>
      <c r="Q763" s="364"/>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490</v>
      </c>
      <c r="O764" s="121" t="s">
        <v>491</v>
      </c>
      <c r="P764" s="169" t="s">
        <v>381</v>
      </c>
      <c r="Q764" s="169" t="s">
        <v>377</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0</v>
      </c>
      <c r="T767" s="120"/>
      <c r="U767" s="117" t="s">
        <v>481</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0</v>
      </c>
      <c r="T772" s="120"/>
      <c r="U772" s="121" t="s">
        <v>366</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420</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0</v>
      </c>
      <c r="T778" s="120"/>
      <c r="U778" s="121" t="s">
        <v>293</v>
      </c>
      <c r="V778" s="133">
        <f t="shared" si="346"/>
        <v>0</v>
      </c>
      <c r="W778" s="133">
        <f>VLOOKUP(U778,Sheet1!$B$6:$C$45,2,FALSE)*V778</f>
        <v>0</v>
      </c>
      <c r="X778" s="141"/>
      <c r="Y778" s="122" t="s">
        <v>328</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0</v>
      </c>
      <c r="T780" s="120"/>
      <c r="U780" s="121" t="s">
        <v>293</v>
      </c>
      <c r="V780" s="133">
        <f t="shared" si="346"/>
        <v>0</v>
      </c>
      <c r="W780" s="133">
        <f>VLOOKUP(U780,Sheet1!$B$6:$C$45,2,FALSE)*V780</f>
        <v>0</v>
      </c>
      <c r="X780" s="141"/>
      <c r="Y780" s="135" t="s">
        <v>424</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0</v>
      </c>
      <c r="T784" s="120"/>
      <c r="U784" s="121" t="s">
        <v>364</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379</v>
      </c>
      <c r="L785" s="128" t="s">
        <v>380</v>
      </c>
      <c r="N785" s="129"/>
      <c r="O785" s="130" t="s">
        <v>359</v>
      </c>
      <c r="P785" s="155">
        <f>V785+AA785+AH785</f>
        <v>0</v>
      </c>
      <c r="Q785" s="155"/>
      <c r="R785" s="131"/>
      <c r="S785" s="130"/>
      <c r="T785" s="127"/>
      <c r="U785" s="126" t="s">
        <v>353</v>
      </c>
      <c r="V785" s="127">
        <f>W785*80</f>
        <v>0</v>
      </c>
      <c r="W785" s="147">
        <f>SUM(W764:W784)</f>
        <v>0</v>
      </c>
      <c r="X785" s="148"/>
      <c r="Y785" s="127" t="s">
        <v>354</v>
      </c>
      <c r="Z785" s="116"/>
      <c r="AA785" s="116">
        <f>SUM(AA764:AA784)</f>
        <v>0</v>
      </c>
      <c r="AB785" s="149"/>
      <c r="AC785" s="149"/>
      <c r="AD785" s="149"/>
      <c r="AE785" s="149"/>
      <c r="AF785" s="127" t="s">
        <v>358</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t="e">
        <f>P785/M764</f>
        <v>#DIV/0!</v>
      </c>
      <c r="Q786" s="195"/>
      <c r="R786" s="188"/>
      <c r="S786" s="160"/>
      <c r="T786" s="161"/>
      <c r="U786" s="365" t="s">
        <v>368</v>
      </c>
      <c r="V786" s="365"/>
      <c r="W786" s="162" t="e">
        <f>W785/M764</f>
        <v>#DIV/0!</v>
      </c>
      <c r="X786" s="163"/>
      <c r="Y786" s="363" t="s">
        <v>367</v>
      </c>
      <c r="Z786" s="363"/>
      <c r="AA786" s="164" t="e">
        <f>AA785/M764</f>
        <v>#DIV/0!</v>
      </c>
      <c r="AB786" s="161"/>
      <c r="AC786" s="161"/>
      <c r="AD786" s="161"/>
      <c r="AE786" s="161"/>
      <c r="AF786" s="363" t="s">
        <v>367</v>
      </c>
      <c r="AG786" s="363"/>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454</v>
      </c>
      <c r="M787" s="116" t="s">
        <v>107</v>
      </c>
      <c r="N787" s="116" t="s">
        <v>108</v>
      </c>
      <c r="O787" s="170" t="s">
        <v>388</v>
      </c>
      <c r="P787" s="366" t="s">
        <v>377</v>
      </c>
      <c r="Q787" s="366"/>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583</v>
      </c>
      <c r="O788" s="121" t="s">
        <v>133</v>
      </c>
      <c r="P788" s="169" t="s">
        <v>381</v>
      </c>
      <c r="Q788" s="169" t="s">
        <v>377</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481</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0</v>
      </c>
      <c r="T796" s="120"/>
      <c r="U796" s="121" t="s">
        <v>366</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420</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328</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0</v>
      </c>
      <c r="T804" s="120"/>
      <c r="U804" s="121" t="s">
        <v>293</v>
      </c>
      <c r="V804" s="133">
        <f t="shared" si="360"/>
        <v>0</v>
      </c>
      <c r="W804" s="133">
        <f>VLOOKUP(U804,Sheet1!$B$6:$C$45,2,FALSE)*V804</f>
        <v>0</v>
      </c>
      <c r="X804" s="141"/>
      <c r="Y804" s="135" t="s">
        <v>424</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0</v>
      </c>
      <c r="T808" s="120"/>
      <c r="U808" s="121" t="s">
        <v>364</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379</v>
      </c>
      <c r="L809" s="128" t="s">
        <v>380</v>
      </c>
      <c r="N809" s="129"/>
      <c r="O809" s="130" t="s">
        <v>359</v>
      </c>
      <c r="P809" s="131">
        <f>V809+AA809+AH809</f>
        <v>0</v>
      </c>
      <c r="Q809" s="131"/>
      <c r="R809" s="131"/>
      <c r="S809" s="130"/>
      <c r="T809" s="127"/>
      <c r="U809" s="126" t="s">
        <v>353</v>
      </c>
      <c r="V809" s="127">
        <f>W809*80</f>
        <v>0</v>
      </c>
      <c r="W809" s="147">
        <f>SUM(W788:W808)</f>
        <v>0</v>
      </c>
      <c r="X809" s="148"/>
      <c r="Y809" s="127" t="s">
        <v>354</v>
      </c>
      <c r="Z809" s="116"/>
      <c r="AA809" s="116">
        <f>SUM(AA788:AA808)</f>
        <v>0</v>
      </c>
      <c r="AB809" s="149"/>
      <c r="AC809" s="149"/>
      <c r="AD809" s="149"/>
      <c r="AE809" s="149"/>
      <c r="AF809" s="127" t="s">
        <v>358</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t="e">
        <f>P809/M788</f>
        <v>#DIV/0!</v>
      </c>
      <c r="Q810" s="191"/>
      <c r="R810" s="161"/>
      <c r="S810" s="160"/>
      <c r="T810" s="161"/>
      <c r="U810" s="365" t="s">
        <v>368</v>
      </c>
      <c r="V810" s="365"/>
      <c r="W810" s="162" t="e">
        <f>W809/M788</f>
        <v>#DIV/0!</v>
      </c>
      <c r="X810" s="163"/>
      <c r="Y810" s="363" t="s">
        <v>367</v>
      </c>
      <c r="Z810" s="363"/>
      <c r="AA810" s="164" t="e">
        <f>AA809/M788</f>
        <v>#DIV/0!</v>
      </c>
      <c r="AB810" s="161"/>
      <c r="AC810" s="161"/>
      <c r="AD810" s="161"/>
      <c r="AE810" s="161"/>
      <c r="AF810" s="363" t="s">
        <v>367</v>
      </c>
      <c r="AG810" s="363"/>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454</v>
      </c>
      <c r="M811" s="116" t="s">
        <v>107</v>
      </c>
      <c r="N811" s="116" t="s">
        <v>108</v>
      </c>
      <c r="O811" s="170" t="s">
        <v>388</v>
      </c>
      <c r="P811" s="366" t="s">
        <v>377</v>
      </c>
      <c r="Q811" s="366"/>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675</v>
      </c>
      <c r="O812" s="121" t="s">
        <v>491</v>
      </c>
      <c r="P812" s="169" t="s">
        <v>381</v>
      </c>
      <c r="Q812" s="169" t="s">
        <v>377</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0</v>
      </c>
      <c r="T815" s="120"/>
      <c r="U815" s="117" t="s">
        <v>481</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0</v>
      </c>
      <c r="T816" s="120"/>
      <c r="U816" s="121" t="s">
        <v>235</v>
      </c>
      <c r="V816" s="133">
        <f t="shared" si="369"/>
        <v>0</v>
      </c>
      <c r="W816" s="133">
        <f>VLOOKUP(U816,Sheet1!$B$6:$C$45,2,FALSE)*V816</f>
        <v>0</v>
      </c>
      <c r="X816" s="141"/>
      <c r="Y816" s="135" t="s">
        <v>546</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0</v>
      </c>
      <c r="T820" s="120"/>
      <c r="U820" s="121" t="s">
        <v>366</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420</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0</v>
      </c>
      <c r="T826" s="120"/>
      <c r="U826" s="121" t="s">
        <v>293</v>
      </c>
      <c r="V826" s="133">
        <f t="shared" si="369"/>
        <v>0</v>
      </c>
      <c r="W826" s="133">
        <f>VLOOKUP(U826,Sheet1!$B$6:$C$45,2,FALSE)*V826</f>
        <v>0</v>
      </c>
      <c r="X826" s="141"/>
      <c r="Y826" s="122" t="s">
        <v>328</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0</v>
      </c>
      <c r="T828" s="120"/>
      <c r="U828" s="121" t="s">
        <v>293</v>
      </c>
      <c r="V828" s="133">
        <f t="shared" si="369"/>
        <v>0</v>
      </c>
      <c r="W828" s="133">
        <f>VLOOKUP(U828,Sheet1!$B$6:$C$45,2,FALSE)*V828</f>
        <v>0</v>
      </c>
      <c r="X828" s="141"/>
      <c r="Y828" s="135" t="s">
        <v>335</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0</v>
      </c>
      <c r="T832" s="120"/>
      <c r="U832" s="121" t="s">
        <v>364</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379</v>
      </c>
      <c r="L833" s="128" t="s">
        <v>380</v>
      </c>
      <c r="N833" s="129"/>
      <c r="O833" s="130" t="s">
        <v>359</v>
      </c>
      <c r="P833" s="131">
        <f>V833+AA833+AH833</f>
        <v>0</v>
      </c>
      <c r="Q833" s="131"/>
      <c r="R833" s="131"/>
      <c r="S833" s="130"/>
      <c r="T833" s="127"/>
      <c r="U833" s="126" t="s">
        <v>353</v>
      </c>
      <c r="V833" s="127">
        <f>W833*80</f>
        <v>0</v>
      </c>
      <c r="W833" s="147">
        <f>SUM(W812:W832)</f>
        <v>0</v>
      </c>
      <c r="X833" s="148"/>
      <c r="Y833" s="127" t="s">
        <v>354</v>
      </c>
      <c r="Z833" s="116"/>
      <c r="AA833" s="116">
        <f>SUM(AA812:AA832)</f>
        <v>0</v>
      </c>
      <c r="AB833" s="149"/>
      <c r="AC833" s="149"/>
      <c r="AD833" s="149"/>
      <c r="AE833" s="149"/>
      <c r="AF833" s="127" t="s">
        <v>358</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t="e">
        <f>P833/M812</f>
        <v>#DIV/0!</v>
      </c>
      <c r="Q834" s="191"/>
      <c r="R834" s="161"/>
      <c r="S834" s="160"/>
      <c r="T834" s="161"/>
      <c r="U834" s="365" t="s">
        <v>368</v>
      </c>
      <c r="V834" s="365"/>
      <c r="W834" s="162" t="e">
        <f>W833/M812</f>
        <v>#DIV/0!</v>
      </c>
      <c r="X834" s="163"/>
      <c r="Y834" s="363" t="s">
        <v>367</v>
      </c>
      <c r="Z834" s="363"/>
      <c r="AA834" s="164" t="e">
        <f>AA833/M812</f>
        <v>#DIV/0!</v>
      </c>
      <c r="AB834" s="161"/>
      <c r="AC834" s="161"/>
      <c r="AD834" s="161"/>
      <c r="AE834" s="161"/>
      <c r="AF834" s="363" t="s">
        <v>367</v>
      </c>
      <c r="AG834" s="363"/>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454</v>
      </c>
      <c r="M835" s="116" t="s">
        <v>107</v>
      </c>
      <c r="N835" s="116" t="s">
        <v>108</v>
      </c>
      <c r="O835" s="170" t="s">
        <v>388</v>
      </c>
      <c r="P835" s="366" t="s">
        <v>377</v>
      </c>
      <c r="Q835" s="366"/>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551</v>
      </c>
      <c r="O836" s="121" t="s">
        <v>491</v>
      </c>
      <c r="P836" s="169" t="s">
        <v>381</v>
      </c>
      <c r="Q836" s="169" t="s">
        <v>377</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481</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0</v>
      </c>
      <c r="T840" s="120"/>
      <c r="U840" s="121" t="s">
        <v>235</v>
      </c>
      <c r="V840" s="133">
        <f t="shared" si="378"/>
        <v>0</v>
      </c>
      <c r="W840" s="133">
        <f>VLOOKUP(U840,Sheet1!$B$6:$C$45,2,FALSE)*V840</f>
        <v>0</v>
      </c>
      <c r="X840" s="141"/>
      <c r="Y840" s="135" t="s">
        <v>546</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0</v>
      </c>
      <c r="T844" s="120"/>
      <c r="U844" s="121" t="s">
        <v>366</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420</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0</v>
      </c>
      <c r="T850" s="120"/>
      <c r="U850" s="121" t="s">
        <v>293</v>
      </c>
      <c r="V850" s="133">
        <f t="shared" si="378"/>
        <v>0</v>
      </c>
      <c r="W850" s="133">
        <f>VLOOKUP(U850,Sheet1!$B$6:$C$45,2,FALSE)*V850</f>
        <v>0</v>
      </c>
      <c r="X850" s="141"/>
      <c r="Y850" s="122" t="s">
        <v>328</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0</v>
      </c>
      <c r="T852" s="120"/>
      <c r="U852" s="121" t="s">
        <v>293</v>
      </c>
      <c r="V852" s="133">
        <f t="shared" si="378"/>
        <v>0</v>
      </c>
      <c r="W852" s="133">
        <f>VLOOKUP(U852,Sheet1!$B$6:$C$45,2,FALSE)*V852</f>
        <v>0</v>
      </c>
      <c r="X852" s="141"/>
      <c r="Y852" s="135" t="s">
        <v>424</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0</v>
      </c>
      <c r="T856" s="120"/>
      <c r="U856" s="121" t="s">
        <v>364</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379</v>
      </c>
      <c r="L857" s="128" t="s">
        <v>380</v>
      </c>
      <c r="N857" s="129"/>
      <c r="O857" s="130" t="s">
        <v>359</v>
      </c>
      <c r="P857" s="131">
        <f>V857+AA857+AH857</f>
        <v>0</v>
      </c>
      <c r="Q857" s="131"/>
      <c r="R857" s="131"/>
      <c r="S857" s="130"/>
      <c r="T857" s="127"/>
      <c r="U857" s="126" t="s">
        <v>353</v>
      </c>
      <c r="V857" s="127">
        <f>W857*80</f>
        <v>0</v>
      </c>
      <c r="W857" s="147">
        <f>SUM(W836:W856)</f>
        <v>0</v>
      </c>
      <c r="X857" s="148"/>
      <c r="Y857" s="127" t="s">
        <v>354</v>
      </c>
      <c r="Z857" s="116"/>
      <c r="AA857" s="116">
        <f>SUM(AA836:AA856)</f>
        <v>0</v>
      </c>
      <c r="AB857" s="149"/>
      <c r="AC857" s="149"/>
      <c r="AD857" s="149"/>
      <c r="AE857" s="149"/>
      <c r="AF857" s="127" t="s">
        <v>358</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t="e">
        <f>P857/M836</f>
        <v>#DIV/0!</v>
      </c>
      <c r="Q858" s="191"/>
      <c r="R858" s="161"/>
      <c r="S858" s="160"/>
      <c r="T858" s="161"/>
      <c r="U858" s="365" t="s">
        <v>368</v>
      </c>
      <c r="V858" s="365"/>
      <c r="W858" s="162" t="e">
        <f>W857/M836</f>
        <v>#DIV/0!</v>
      </c>
      <c r="X858" s="163"/>
      <c r="Y858" s="363" t="s">
        <v>367</v>
      </c>
      <c r="Z858" s="363"/>
      <c r="AA858" s="164" t="e">
        <f>AA857/M836</f>
        <v>#DIV/0!</v>
      </c>
      <c r="AB858" s="161"/>
      <c r="AC858" s="161"/>
      <c r="AD858" s="161"/>
      <c r="AE858" s="161"/>
      <c r="AF858" s="363" t="s">
        <v>367</v>
      </c>
      <c r="AG858" s="363"/>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454</v>
      </c>
      <c r="M859" s="116" t="s">
        <v>107</v>
      </c>
      <c r="N859" s="116" t="s">
        <v>108</v>
      </c>
      <c r="O859" s="170" t="s">
        <v>388</v>
      </c>
      <c r="P859" s="366" t="s">
        <v>377</v>
      </c>
      <c r="Q859" s="366"/>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550</v>
      </c>
      <c r="O860" s="121" t="s">
        <v>491</v>
      </c>
      <c r="P860" s="169" t="s">
        <v>381</v>
      </c>
      <c r="Q860" s="169" t="s">
        <v>377</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481</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0</v>
      </c>
      <c r="T864" s="120"/>
      <c r="U864" s="121" t="s">
        <v>235</v>
      </c>
      <c r="V864" s="133">
        <f t="shared" si="392"/>
        <v>0</v>
      </c>
      <c r="W864" s="133">
        <f>VLOOKUP(U864,Sheet1!$B$6:$C$45,2,FALSE)*V864</f>
        <v>0</v>
      </c>
      <c r="X864" s="141"/>
      <c r="Y864" s="135" t="s">
        <v>549</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0</v>
      </c>
      <c r="T868" s="120"/>
      <c r="U868" s="121" t="s">
        <v>366</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420</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0</v>
      </c>
      <c r="T874" s="120"/>
      <c r="U874" s="121" t="s">
        <v>293</v>
      </c>
      <c r="V874" s="133">
        <f t="shared" si="392"/>
        <v>0</v>
      </c>
      <c r="W874" s="133">
        <f>VLOOKUP(U874,Sheet1!$B$6:$C$45,2,FALSE)*V874</f>
        <v>0</v>
      </c>
      <c r="X874" s="141"/>
      <c r="Y874" s="122" t="s">
        <v>328</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0</v>
      </c>
      <c r="T876" s="120"/>
      <c r="U876" s="121" t="s">
        <v>293</v>
      </c>
      <c r="V876" s="133">
        <f t="shared" si="392"/>
        <v>0</v>
      </c>
      <c r="W876" s="133">
        <f>VLOOKUP(U876,Sheet1!$B$6:$C$45,2,FALSE)*V876</f>
        <v>0</v>
      </c>
      <c r="X876" s="141"/>
      <c r="Y876" s="135" t="s">
        <v>424</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0</v>
      </c>
      <c r="T880" s="120"/>
      <c r="U880" s="121" t="s">
        <v>364</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379</v>
      </c>
      <c r="L881" s="128" t="s">
        <v>380</v>
      </c>
      <c r="N881" s="129"/>
      <c r="O881" s="130" t="s">
        <v>359</v>
      </c>
      <c r="P881" s="131">
        <f>V881+AA881+AH881</f>
        <v>0</v>
      </c>
      <c r="Q881" s="131"/>
      <c r="R881" s="131"/>
      <c r="S881" s="130"/>
      <c r="T881" s="127"/>
      <c r="U881" s="126" t="s">
        <v>353</v>
      </c>
      <c r="V881" s="127">
        <f>W881*80</f>
        <v>0</v>
      </c>
      <c r="W881" s="147">
        <f>SUM(W860:W880)</f>
        <v>0</v>
      </c>
      <c r="X881" s="148"/>
      <c r="Y881" s="127" t="s">
        <v>354</v>
      </c>
      <c r="Z881" s="116"/>
      <c r="AA881" s="116">
        <f>SUM(AA860:AA880)</f>
        <v>0</v>
      </c>
      <c r="AB881" s="149"/>
      <c r="AC881" s="149"/>
      <c r="AD881" s="149"/>
      <c r="AE881" s="149"/>
      <c r="AF881" s="127" t="s">
        <v>358</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t="e">
        <f>P881/M860</f>
        <v>#DIV/0!</v>
      </c>
      <c r="Q882" s="191"/>
      <c r="R882" s="161"/>
      <c r="S882" s="160"/>
      <c r="T882" s="161"/>
      <c r="U882" s="365" t="s">
        <v>368</v>
      </c>
      <c r="V882" s="365"/>
      <c r="W882" s="162" t="e">
        <f>W881/M860</f>
        <v>#DIV/0!</v>
      </c>
      <c r="X882" s="163"/>
      <c r="Y882" s="363" t="s">
        <v>367</v>
      </c>
      <c r="Z882" s="363"/>
      <c r="AA882" s="164" t="e">
        <f>AA881/M860</f>
        <v>#DIV/0!</v>
      </c>
      <c r="AB882" s="161"/>
      <c r="AC882" s="161"/>
      <c r="AD882" s="161"/>
      <c r="AE882" s="161"/>
      <c r="AF882" s="363" t="s">
        <v>367</v>
      </c>
      <c r="AG882" s="363"/>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454</v>
      </c>
      <c r="M883" s="116" t="s">
        <v>107</v>
      </c>
      <c r="N883" s="116" t="s">
        <v>108</v>
      </c>
      <c r="O883" s="170" t="s">
        <v>388</v>
      </c>
      <c r="P883" s="366" t="s">
        <v>377</v>
      </c>
      <c r="Q883" s="366"/>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575</v>
      </c>
      <c r="O884" s="121" t="s">
        <v>491</v>
      </c>
      <c r="P884" s="169" t="s">
        <v>381</v>
      </c>
      <c r="Q884" s="169" t="s">
        <v>377</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481</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0</v>
      </c>
      <c r="T888" s="120"/>
      <c r="U888" s="121" t="s">
        <v>235</v>
      </c>
      <c r="V888" s="133">
        <f t="shared" si="401"/>
        <v>0</v>
      </c>
      <c r="W888" s="133">
        <f>VLOOKUP(U888,Sheet1!$B$6:$C$45,2,FALSE)*V888</f>
        <v>0</v>
      </c>
      <c r="X888" s="141"/>
      <c r="Y888" s="135" t="s">
        <v>493</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0</v>
      </c>
      <c r="T892" s="120"/>
      <c r="U892" s="121" t="s">
        <v>366</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420</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0</v>
      </c>
      <c r="T898" s="120"/>
      <c r="U898" s="121" t="s">
        <v>293</v>
      </c>
      <c r="V898" s="133">
        <f t="shared" si="401"/>
        <v>0</v>
      </c>
      <c r="W898" s="133">
        <f>VLOOKUP(U898,Sheet1!$B$6:$C$45,2,FALSE)*V898</f>
        <v>0</v>
      </c>
      <c r="X898" s="141"/>
      <c r="Y898" s="122" t="s">
        <v>328</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0</v>
      </c>
      <c r="T900" s="120"/>
      <c r="U900" s="121" t="s">
        <v>293</v>
      </c>
      <c r="V900" s="133">
        <f t="shared" si="401"/>
        <v>0</v>
      </c>
      <c r="W900" s="133">
        <f>VLOOKUP(U900,Sheet1!$B$6:$C$45,2,FALSE)*V900</f>
        <v>0</v>
      </c>
      <c r="X900" s="141"/>
      <c r="Y900" s="135" t="s">
        <v>424</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0</v>
      </c>
      <c r="T904" s="120"/>
      <c r="U904" s="121" t="s">
        <v>364</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379</v>
      </c>
      <c r="L905" s="128" t="s">
        <v>380</v>
      </c>
      <c r="N905" s="129"/>
      <c r="O905" s="130" t="s">
        <v>359</v>
      </c>
      <c r="P905" s="131">
        <f>V905+AA905+AH905</f>
        <v>0</v>
      </c>
      <c r="Q905" s="131"/>
      <c r="R905" s="131"/>
      <c r="S905" s="130"/>
      <c r="T905" s="127"/>
      <c r="U905" s="126" t="s">
        <v>353</v>
      </c>
      <c r="V905" s="127">
        <f>W905*80</f>
        <v>0</v>
      </c>
      <c r="W905" s="147">
        <f>SUM(W884:W904)</f>
        <v>0</v>
      </c>
      <c r="X905" s="148"/>
      <c r="Y905" s="127" t="s">
        <v>354</v>
      </c>
      <c r="Z905" s="116"/>
      <c r="AA905" s="116">
        <f>SUM(AA884:AA904)</f>
        <v>0</v>
      </c>
      <c r="AB905" s="149"/>
      <c r="AC905" s="149"/>
      <c r="AD905" s="149"/>
      <c r="AE905" s="149"/>
      <c r="AF905" s="127" t="s">
        <v>358</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t="e">
        <f>P905/M884</f>
        <v>#DIV/0!</v>
      </c>
      <c r="Q906" s="191"/>
      <c r="R906" s="161"/>
      <c r="S906" s="160"/>
      <c r="T906" s="161"/>
      <c r="U906" s="365" t="s">
        <v>368</v>
      </c>
      <c r="V906" s="365"/>
      <c r="W906" s="162" t="e">
        <f>W905/M884</f>
        <v>#DIV/0!</v>
      </c>
      <c r="X906" s="163"/>
      <c r="Y906" s="363" t="s">
        <v>367</v>
      </c>
      <c r="Z906" s="363"/>
      <c r="AA906" s="164" t="e">
        <f>AA905/M884</f>
        <v>#DIV/0!</v>
      </c>
      <c r="AB906" s="161"/>
      <c r="AC906" s="161"/>
      <c r="AD906" s="161"/>
      <c r="AE906" s="161"/>
      <c r="AF906" s="363" t="s">
        <v>367</v>
      </c>
      <c r="AG906" s="363"/>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454</v>
      </c>
      <c r="M907" s="116" t="s">
        <v>107</v>
      </c>
      <c r="N907" s="116" t="s">
        <v>108</v>
      </c>
      <c r="O907" s="170" t="s">
        <v>388</v>
      </c>
      <c r="P907" s="366" t="s">
        <v>377</v>
      </c>
      <c r="Q907" s="366"/>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574</v>
      </c>
      <c r="O908" s="121" t="s">
        <v>491</v>
      </c>
      <c r="P908" s="169" t="s">
        <v>381</v>
      </c>
      <c r="Q908" s="169" t="s">
        <v>377</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481</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0</v>
      </c>
      <c r="T912" s="120"/>
      <c r="U912" s="121" t="s">
        <v>235</v>
      </c>
      <c r="V912" s="133">
        <f t="shared" si="410"/>
        <v>0</v>
      </c>
      <c r="W912" s="133">
        <f>VLOOKUP(U912,Sheet1!$B$6:$C$45,2,FALSE)*V912</f>
        <v>0</v>
      </c>
      <c r="X912" s="141"/>
      <c r="Y912" s="135" t="s">
        <v>493</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0</v>
      </c>
      <c r="T916" s="120"/>
      <c r="U916" s="121" t="s">
        <v>366</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420</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0</v>
      </c>
      <c r="T924" s="120"/>
      <c r="U924" s="121" t="s">
        <v>293</v>
      </c>
      <c r="V924" s="133">
        <f t="shared" si="410"/>
        <v>0</v>
      </c>
      <c r="W924" s="133">
        <f>VLOOKUP(U924,Sheet1!$B$6:$C$45,2,FALSE)*V924</f>
        <v>0</v>
      </c>
      <c r="X924" s="141"/>
      <c r="Y924" s="135" t="s">
        <v>424</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0</v>
      </c>
      <c r="T928" s="120"/>
      <c r="U928" s="121" t="s">
        <v>364</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379</v>
      </c>
      <c r="L929" s="128" t="s">
        <v>380</v>
      </c>
      <c r="N929" s="129"/>
      <c r="O929" s="130" t="s">
        <v>359</v>
      </c>
      <c r="P929" s="131">
        <f>V929+AA929+AH929</f>
        <v>0</v>
      </c>
      <c r="Q929" s="131"/>
      <c r="R929" s="131"/>
      <c r="S929" s="130"/>
      <c r="T929" s="127"/>
      <c r="U929" s="126" t="s">
        <v>353</v>
      </c>
      <c r="V929" s="127">
        <f>W929*80</f>
        <v>0</v>
      </c>
      <c r="W929" s="147">
        <f>SUM(W908:W928)</f>
        <v>0</v>
      </c>
      <c r="X929" s="148"/>
      <c r="Y929" s="127" t="s">
        <v>354</v>
      </c>
      <c r="Z929" s="116"/>
      <c r="AA929" s="116">
        <f>SUM(AA908:AA928)</f>
        <v>0</v>
      </c>
      <c r="AB929" s="149"/>
      <c r="AC929" s="149"/>
      <c r="AD929" s="149"/>
      <c r="AE929" s="149"/>
      <c r="AF929" s="127" t="s">
        <v>358</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t="e">
        <f>P929/M908</f>
        <v>#DIV/0!</v>
      </c>
      <c r="Q930" s="191"/>
      <c r="R930" s="161"/>
      <c r="S930" s="160"/>
      <c r="T930" s="161"/>
      <c r="U930" s="365" t="s">
        <v>368</v>
      </c>
      <c r="V930" s="365"/>
      <c r="W930" s="162" t="e">
        <f>W929/M908</f>
        <v>#DIV/0!</v>
      </c>
      <c r="X930" s="163"/>
      <c r="Y930" s="363" t="s">
        <v>367</v>
      </c>
      <c r="Z930" s="363"/>
      <c r="AA930" s="164" t="e">
        <f>AA929/M908</f>
        <v>#DIV/0!</v>
      </c>
      <c r="AB930" s="161"/>
      <c r="AC930" s="161"/>
      <c r="AD930" s="161"/>
      <c r="AE930" s="161"/>
      <c r="AF930" s="363" t="s">
        <v>367</v>
      </c>
      <c r="AG930" s="363"/>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454</v>
      </c>
      <c r="M931" s="116" t="s">
        <v>107</v>
      </c>
      <c r="N931" s="116" t="s">
        <v>108</v>
      </c>
      <c r="O931" s="170" t="s">
        <v>388</v>
      </c>
      <c r="P931" s="366" t="s">
        <v>377</v>
      </c>
      <c r="Q931" s="366"/>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572</v>
      </c>
      <c r="O932" s="121" t="s">
        <v>491</v>
      </c>
      <c r="P932" s="169" t="s">
        <v>381</v>
      </c>
      <c r="Q932" s="169" t="s">
        <v>377</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481</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0</v>
      </c>
      <c r="T936" s="120"/>
      <c r="U936" s="121" t="s">
        <v>235</v>
      </c>
      <c r="V936" s="133">
        <f t="shared" si="424"/>
        <v>0</v>
      </c>
      <c r="W936" s="133">
        <f>VLOOKUP(U936,Sheet1!$B$6:$C$45,2,FALSE)*V936</f>
        <v>0</v>
      </c>
      <c r="X936" s="141"/>
      <c r="Y936" s="135" t="s">
        <v>493</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0</v>
      </c>
      <c r="T940" s="120"/>
      <c r="U940" s="121" t="s">
        <v>366</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420</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0</v>
      </c>
      <c r="T946" s="120"/>
      <c r="U946" s="121" t="s">
        <v>293</v>
      </c>
      <c r="V946" s="133">
        <f t="shared" si="424"/>
        <v>0</v>
      </c>
      <c r="W946" s="133">
        <f>VLOOKUP(U946,Sheet1!$B$6:$C$45,2,FALSE)*V946</f>
        <v>0</v>
      </c>
      <c r="X946" s="141"/>
      <c r="Y946" s="122" t="s">
        <v>328</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0</v>
      </c>
      <c r="T948" s="120"/>
      <c r="U948" s="121" t="s">
        <v>293</v>
      </c>
      <c r="V948" s="133">
        <f t="shared" si="424"/>
        <v>0</v>
      </c>
      <c r="W948" s="133">
        <f>VLOOKUP(U948,Sheet1!$B$6:$C$45,2,FALSE)*V948</f>
        <v>0</v>
      </c>
      <c r="X948" s="141"/>
      <c r="Y948" s="135" t="s">
        <v>424</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0</v>
      </c>
      <c r="T952" s="120"/>
      <c r="U952" s="121" t="s">
        <v>364</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379</v>
      </c>
      <c r="L953" s="128" t="s">
        <v>380</v>
      </c>
      <c r="N953" s="129"/>
      <c r="O953" s="130" t="s">
        <v>359</v>
      </c>
      <c r="P953" s="131">
        <f>V953+AA953+AH953</f>
        <v>0</v>
      </c>
      <c r="Q953" s="131"/>
      <c r="R953" s="131"/>
      <c r="S953" s="130"/>
      <c r="T953" s="127"/>
      <c r="U953" s="126" t="s">
        <v>353</v>
      </c>
      <c r="V953" s="127">
        <f>W953*80</f>
        <v>0</v>
      </c>
      <c r="W953" s="147">
        <f>SUM(W932:W952)</f>
        <v>0</v>
      </c>
      <c r="X953" s="148"/>
      <c r="Y953" s="127" t="s">
        <v>354</v>
      </c>
      <c r="Z953" s="116"/>
      <c r="AA953" s="116">
        <f>SUM(AA932:AA952)</f>
        <v>0</v>
      </c>
      <c r="AB953" s="149"/>
      <c r="AC953" s="149"/>
      <c r="AD953" s="149"/>
      <c r="AE953" s="149"/>
      <c r="AF953" s="127" t="s">
        <v>358</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t="e">
        <f>P953/M932</f>
        <v>#DIV/0!</v>
      </c>
      <c r="Q954" s="191"/>
      <c r="R954" s="161"/>
      <c r="S954" s="160"/>
      <c r="T954" s="161"/>
      <c r="U954" s="365" t="s">
        <v>368</v>
      </c>
      <c r="V954" s="365"/>
      <c r="W954" s="162" t="e">
        <f>W953/M932</f>
        <v>#DIV/0!</v>
      </c>
      <c r="X954" s="163"/>
      <c r="Y954" s="363" t="s">
        <v>367</v>
      </c>
      <c r="Z954" s="363"/>
      <c r="AA954" s="164" t="e">
        <f>AA953/M932</f>
        <v>#DIV/0!</v>
      </c>
      <c r="AB954" s="161"/>
      <c r="AC954" s="161"/>
      <c r="AD954" s="161"/>
      <c r="AE954" s="161"/>
      <c r="AF954" s="363" t="s">
        <v>367</v>
      </c>
      <c r="AG954" s="363"/>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494</v>
      </c>
      <c r="D955" s="261" t="str">
        <f>IF(B955="Shopping List",IF(ISNUMBER(SEARCH("MSSB",C955)),"MSSB",IF(ISNUMBER(SEARCH("local",C955)),"LOCAL","")))</f>
        <v/>
      </c>
      <c r="I955" s="269">
        <f>SUM(I979:I1171)</f>
        <v>0</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454</v>
      </c>
      <c r="M956" s="116" t="s">
        <v>107</v>
      </c>
      <c r="N956" s="116" t="s">
        <v>108</v>
      </c>
      <c r="O956" s="170" t="s">
        <v>388</v>
      </c>
      <c r="P956" s="366" t="s">
        <v>377</v>
      </c>
      <c r="Q956" s="366"/>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483</v>
      </c>
      <c r="O957" s="121" t="s">
        <v>349</v>
      </c>
      <c r="P957" s="169" t="s">
        <v>381</v>
      </c>
      <c r="Q957" s="169" t="s">
        <v>377</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0</v>
      </c>
      <c r="T960" s="120"/>
      <c r="U960" s="117" t="s">
        <v>481</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366</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0</v>
      </c>
      <c r="T967" s="120"/>
      <c r="U967" s="121" t="s">
        <v>293</v>
      </c>
      <c r="V967" s="133">
        <f t="shared" si="434"/>
        <v>0</v>
      </c>
      <c r="W967" s="133">
        <f>VLOOKUP(U967,Sheet1!$B$6:$C$45,2,FALSE)*V967</f>
        <v>0</v>
      </c>
      <c r="X967" s="141"/>
      <c r="Y967" s="135" t="s">
        <v>478</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0</v>
      </c>
      <c r="T968" s="120"/>
      <c r="U968" s="117" t="s">
        <v>365</v>
      </c>
      <c r="V968" s="133">
        <f t="shared" si="434"/>
        <v>0</v>
      </c>
      <c r="W968" s="133">
        <f>VLOOKUP(U968,Sheet1!$B$6:$C$45,2,FALSE)*V968</f>
        <v>0</v>
      </c>
      <c r="X968" s="141"/>
      <c r="Y968" s="135" t="s">
        <v>480</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0</v>
      </c>
      <c r="T976" s="120"/>
      <c r="U976" s="121" t="s">
        <v>293</v>
      </c>
      <c r="V976" s="133">
        <f t="shared" si="434"/>
        <v>0</v>
      </c>
      <c r="W976" s="133">
        <f>VLOOKUP(U976,Sheet1!$B$6:$C$45,2,FALSE)*V976</f>
        <v>0</v>
      </c>
      <c r="X976" s="141"/>
      <c r="Y976" s="122" t="s">
        <v>324</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379</v>
      </c>
      <c r="L978" s="128" t="s">
        <v>380</v>
      </c>
      <c r="N978" s="129"/>
      <c r="O978" s="130" t="s">
        <v>359</v>
      </c>
      <c r="P978" s="155">
        <f>V978+AA978+AH978</f>
        <v>0</v>
      </c>
      <c r="Q978" s="155"/>
      <c r="R978" s="131"/>
      <c r="S978" s="130"/>
      <c r="T978" s="127"/>
      <c r="U978" s="126" t="s">
        <v>353</v>
      </c>
      <c r="V978" s="127">
        <f>W978*80</f>
        <v>0</v>
      </c>
      <c r="W978" s="147">
        <f>SUM(W957:W977)</f>
        <v>0</v>
      </c>
      <c r="X978" s="148"/>
      <c r="Y978" s="127" t="s">
        <v>354</v>
      </c>
      <c r="Z978" s="116"/>
      <c r="AA978" s="116">
        <f>SUM(AA957:AA977)</f>
        <v>0</v>
      </c>
      <c r="AB978" s="149"/>
      <c r="AC978" s="149"/>
      <c r="AD978" s="149"/>
      <c r="AE978" s="149"/>
      <c r="AF978" s="127" t="s">
        <v>358</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t="e">
        <f>P978/M957</f>
        <v>#DIV/0!</v>
      </c>
      <c r="Q979" s="195"/>
      <c r="R979" s="188"/>
      <c r="S979" s="160"/>
      <c r="T979" s="161"/>
      <c r="U979" s="365" t="s">
        <v>368</v>
      </c>
      <c r="V979" s="365"/>
      <c r="W979" s="162" t="e">
        <f>W978/M957</f>
        <v>#DIV/0!</v>
      </c>
      <c r="X979" s="163"/>
      <c r="Y979" s="363" t="s">
        <v>367</v>
      </c>
      <c r="Z979" s="363"/>
      <c r="AA979" s="164" t="e">
        <f>AA978/M957</f>
        <v>#DIV/0!</v>
      </c>
      <c r="AB979" s="161"/>
      <c r="AC979" s="161"/>
      <c r="AD979" s="161"/>
      <c r="AE979" s="161"/>
      <c r="AF979" s="363" t="s">
        <v>367</v>
      </c>
      <c r="AG979" s="363"/>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454</v>
      </c>
      <c r="M980" s="116" t="s">
        <v>107</v>
      </c>
      <c r="N980" s="116" t="s">
        <v>108</v>
      </c>
      <c r="O980" s="170" t="s">
        <v>388</v>
      </c>
      <c r="P980" s="366" t="s">
        <v>377</v>
      </c>
      <c r="Q980" s="366"/>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554</v>
      </c>
      <c r="O981" s="121" t="s">
        <v>349</v>
      </c>
      <c r="P981" s="169" t="s">
        <v>381</v>
      </c>
      <c r="Q981" s="169" t="s">
        <v>377</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0</v>
      </c>
      <c r="T984" s="120"/>
      <c r="U984" s="117" t="s">
        <v>481</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0</v>
      </c>
      <c r="T985" s="120"/>
      <c r="U985" s="121" t="s">
        <v>293</v>
      </c>
      <c r="V985" s="133">
        <f t="shared" si="448"/>
        <v>0</v>
      </c>
      <c r="W985" s="133">
        <f>VLOOKUP(U985,Sheet1!$B$6:$C$45,2,FALSE)*V985</f>
        <v>0</v>
      </c>
      <c r="X985" s="141"/>
      <c r="Y985" s="135" t="s">
        <v>549</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366</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365</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365</v>
      </c>
      <c r="V995" s="133">
        <f t="shared" si="448"/>
        <v>0</v>
      </c>
      <c r="W995" s="133">
        <f>VLOOKUP(U995,Sheet1!$B$6:$C$45,2,FALSE)*V995</f>
        <v>0</v>
      </c>
      <c r="X995" s="141"/>
      <c r="Y995" s="122" t="s">
        <v>323</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0</v>
      </c>
      <c r="T1000" s="120"/>
      <c r="U1000" s="121" t="s">
        <v>293</v>
      </c>
      <c r="V1000" s="133">
        <f t="shared" si="448"/>
        <v>0</v>
      </c>
      <c r="W1000" s="133">
        <f>VLOOKUP(U1000,Sheet1!$B$6:$C$45,2,FALSE)*V1000</f>
        <v>0</v>
      </c>
      <c r="X1000" s="141"/>
      <c r="Y1000" s="122" t="s">
        <v>324</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0</v>
      </c>
      <c r="T1001" s="120"/>
      <c r="U1001" s="121" t="s">
        <v>366</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379</v>
      </c>
      <c r="L1002" s="128" t="s">
        <v>380</v>
      </c>
      <c r="N1002" s="129"/>
      <c r="O1002" s="130" t="s">
        <v>359</v>
      </c>
      <c r="P1002" s="131">
        <f>V1002+AA1002+AH1002</f>
        <v>0</v>
      </c>
      <c r="Q1002" s="131"/>
      <c r="R1002" s="131"/>
      <c r="S1002" s="130"/>
      <c r="T1002" s="127"/>
      <c r="U1002" s="126" t="s">
        <v>353</v>
      </c>
      <c r="V1002" s="127">
        <f>W1002*80</f>
        <v>0</v>
      </c>
      <c r="W1002" s="147">
        <f>SUM(W981:W1001)</f>
        <v>0</v>
      </c>
      <c r="X1002" s="148"/>
      <c r="Y1002" s="127" t="s">
        <v>354</v>
      </c>
      <c r="Z1002" s="116"/>
      <c r="AA1002" s="116">
        <f>SUM(AA981:AA1001)</f>
        <v>0</v>
      </c>
      <c r="AB1002" s="149"/>
      <c r="AC1002" s="149"/>
      <c r="AD1002" s="149"/>
      <c r="AE1002" s="149"/>
      <c r="AF1002" s="127" t="s">
        <v>358</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t="e">
        <f>P1002/M981</f>
        <v>#DIV/0!</v>
      </c>
      <c r="Q1003" s="161"/>
      <c r="R1003" s="161"/>
      <c r="S1003" s="160"/>
      <c r="T1003" s="161"/>
      <c r="U1003" s="365" t="s">
        <v>368</v>
      </c>
      <c r="V1003" s="365"/>
      <c r="W1003" s="162" t="e">
        <f>W1002/M981</f>
        <v>#DIV/0!</v>
      </c>
      <c r="X1003" s="163"/>
      <c r="Y1003" s="363" t="s">
        <v>367</v>
      </c>
      <c r="Z1003" s="363"/>
      <c r="AA1003" s="164" t="e">
        <f>AA1002/M981</f>
        <v>#DIV/0!</v>
      </c>
      <c r="AB1003" s="161"/>
      <c r="AC1003" s="161"/>
      <c r="AD1003" s="161"/>
      <c r="AE1003" s="161"/>
      <c r="AF1003" s="363" t="s">
        <v>367</v>
      </c>
      <c r="AG1003" s="363"/>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454</v>
      </c>
      <c r="M1004" s="116" t="s">
        <v>107</v>
      </c>
      <c r="N1004" s="116" t="s">
        <v>108</v>
      </c>
      <c r="O1004" s="170" t="s">
        <v>388</v>
      </c>
      <c r="P1004" s="366" t="s">
        <v>377</v>
      </c>
      <c r="Q1004" s="366"/>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553</v>
      </c>
      <c r="O1005" s="121" t="s">
        <v>349</v>
      </c>
      <c r="P1005" s="169" t="s">
        <v>381</v>
      </c>
      <c r="Q1005" s="169" t="s">
        <v>377</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481</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0</v>
      </c>
      <c r="T1009" s="120"/>
      <c r="U1009" s="121" t="s">
        <v>293</v>
      </c>
      <c r="V1009" s="133">
        <f t="shared" si="458"/>
        <v>0</v>
      </c>
      <c r="W1009" s="133">
        <f>VLOOKUP(U1009,Sheet1!$B$6:$C$45,2,FALSE)*V1009</f>
        <v>0</v>
      </c>
      <c r="X1009" s="141"/>
      <c r="Y1009" s="135" t="s">
        <v>549</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366</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365</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365</v>
      </c>
      <c r="V1019" s="133">
        <f t="shared" si="458"/>
        <v>0</v>
      </c>
      <c r="W1019" s="133">
        <f>VLOOKUP(U1019,Sheet1!$B$6:$C$45,2,FALSE)*V1019</f>
        <v>0</v>
      </c>
      <c r="X1019" s="141"/>
      <c r="Y1019" s="122" t="s">
        <v>323</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0</v>
      </c>
      <c r="T1024" s="120"/>
      <c r="U1024" s="121" t="s">
        <v>293</v>
      </c>
      <c r="V1024" s="133">
        <f t="shared" si="458"/>
        <v>0</v>
      </c>
      <c r="W1024" s="133">
        <f>VLOOKUP(U1024,Sheet1!$B$6:$C$45,2,FALSE)*V1024</f>
        <v>0</v>
      </c>
      <c r="X1024" s="141"/>
      <c r="Y1024" s="122" t="s">
        <v>324</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0</v>
      </c>
      <c r="T1025" s="120"/>
      <c r="U1025" s="121" t="s">
        <v>366</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379</v>
      </c>
      <c r="L1026" s="128" t="s">
        <v>380</v>
      </c>
      <c r="N1026" s="129"/>
      <c r="O1026" s="130" t="s">
        <v>359</v>
      </c>
      <c r="P1026" s="131">
        <f>V1026+AA1026+AH1026</f>
        <v>0</v>
      </c>
      <c r="Q1026" s="131"/>
      <c r="R1026" s="131"/>
      <c r="S1026" s="130"/>
      <c r="T1026" s="127"/>
      <c r="U1026" s="126" t="s">
        <v>353</v>
      </c>
      <c r="V1026" s="127">
        <f>W1026*80</f>
        <v>0</v>
      </c>
      <c r="W1026" s="147">
        <f>SUM(W1005:W1025)</f>
        <v>0</v>
      </c>
      <c r="X1026" s="148"/>
      <c r="Y1026" s="127" t="s">
        <v>354</v>
      </c>
      <c r="Z1026" s="116"/>
      <c r="AA1026" s="116">
        <f>SUM(AA1005:AA1025)</f>
        <v>0</v>
      </c>
      <c r="AB1026" s="149"/>
      <c r="AC1026" s="149"/>
      <c r="AD1026" s="149"/>
      <c r="AE1026" s="149"/>
      <c r="AF1026" s="127" t="s">
        <v>358</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t="e">
        <f>P1026/M1005</f>
        <v>#DIV/0!</v>
      </c>
      <c r="Q1027" s="161"/>
      <c r="R1027" s="161"/>
      <c r="S1027" s="160"/>
      <c r="T1027" s="161"/>
      <c r="U1027" s="365" t="s">
        <v>368</v>
      </c>
      <c r="V1027" s="365"/>
      <c r="W1027" s="162" t="e">
        <f>W1026/M1005</f>
        <v>#DIV/0!</v>
      </c>
      <c r="X1027" s="163"/>
      <c r="Y1027" s="363" t="s">
        <v>367</v>
      </c>
      <c r="Z1027" s="363"/>
      <c r="AA1027" s="164" t="e">
        <f>AA1026/M1005</f>
        <v>#DIV/0!</v>
      </c>
      <c r="AB1027" s="161"/>
      <c r="AC1027" s="161"/>
      <c r="AD1027" s="161"/>
      <c r="AE1027" s="161"/>
      <c r="AF1027" s="363" t="s">
        <v>367</v>
      </c>
      <c r="AG1027" s="363"/>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454</v>
      </c>
      <c r="M1028" s="116" t="s">
        <v>107</v>
      </c>
      <c r="N1028" s="116" t="s">
        <v>108</v>
      </c>
      <c r="O1028" s="170" t="s">
        <v>388</v>
      </c>
      <c r="P1028" s="366" t="s">
        <v>377</v>
      </c>
      <c r="Q1028" s="366"/>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584</v>
      </c>
      <c r="O1029" s="121" t="s">
        <v>349</v>
      </c>
      <c r="P1029" s="169" t="s">
        <v>381</v>
      </c>
      <c r="Q1029" s="169" t="s">
        <v>377</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481</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0</v>
      </c>
      <c r="T1033" s="120"/>
      <c r="U1033" s="121" t="s">
        <v>293</v>
      </c>
      <c r="V1033" s="133">
        <f t="shared" si="468"/>
        <v>0</v>
      </c>
      <c r="W1033" s="133">
        <f>VLOOKUP(U1033,Sheet1!$B$6:$C$45,2,FALSE)*V1033</f>
        <v>0</v>
      </c>
      <c r="X1033" s="141"/>
      <c r="Y1033" s="135" t="s">
        <v>493</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366</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365</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365</v>
      </c>
      <c r="V1043" s="133">
        <f t="shared" si="468"/>
        <v>0</v>
      </c>
      <c r="W1043" s="133">
        <f>VLOOKUP(U1043,Sheet1!$B$6:$C$45,2,FALSE)*V1043</f>
        <v>0</v>
      </c>
      <c r="X1043" s="141"/>
      <c r="Y1043" s="122" t="s">
        <v>323</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0</v>
      </c>
      <c r="T1048" s="120"/>
      <c r="U1048" s="121" t="s">
        <v>293</v>
      </c>
      <c r="V1048" s="133">
        <f t="shared" si="468"/>
        <v>0</v>
      </c>
      <c r="W1048" s="133">
        <f>VLOOKUP(U1048,Sheet1!$B$6:$C$45,2,FALSE)*V1048</f>
        <v>0</v>
      </c>
      <c r="X1048" s="141"/>
      <c r="Y1048" s="122" t="s">
        <v>324</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0</v>
      </c>
      <c r="T1049" s="120"/>
      <c r="U1049" s="121" t="s">
        <v>366</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379</v>
      </c>
      <c r="L1050" s="128" t="s">
        <v>380</v>
      </c>
      <c r="N1050" s="129"/>
      <c r="O1050" s="130" t="s">
        <v>359</v>
      </c>
      <c r="P1050" s="131">
        <f>V1050+AA1050+AH1050</f>
        <v>0</v>
      </c>
      <c r="Q1050" s="131"/>
      <c r="R1050" s="131"/>
      <c r="S1050" s="130"/>
      <c r="T1050" s="127"/>
      <c r="U1050" s="126" t="s">
        <v>353</v>
      </c>
      <c r="V1050" s="127">
        <f>W1050*80</f>
        <v>0</v>
      </c>
      <c r="W1050" s="147">
        <f>SUM(W1029:W1049)</f>
        <v>0</v>
      </c>
      <c r="X1050" s="148"/>
      <c r="Y1050" s="127" t="s">
        <v>354</v>
      </c>
      <c r="Z1050" s="116"/>
      <c r="AA1050" s="116">
        <f>SUM(AA1029:AA1049)</f>
        <v>0</v>
      </c>
      <c r="AB1050" s="149"/>
      <c r="AC1050" s="149"/>
      <c r="AD1050" s="149"/>
      <c r="AE1050" s="149"/>
      <c r="AF1050" s="127" t="s">
        <v>358</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t="e">
        <f>P1050/M1029</f>
        <v>#DIV/0!</v>
      </c>
      <c r="Q1051" s="161"/>
      <c r="R1051" s="161"/>
      <c r="S1051" s="160"/>
      <c r="T1051" s="161"/>
      <c r="U1051" s="365" t="s">
        <v>368</v>
      </c>
      <c r="V1051" s="365"/>
      <c r="W1051" s="162" t="e">
        <f>W1050/M1029</f>
        <v>#DIV/0!</v>
      </c>
      <c r="X1051" s="163"/>
      <c r="Y1051" s="363" t="s">
        <v>367</v>
      </c>
      <c r="Z1051" s="363"/>
      <c r="AA1051" s="164" t="e">
        <f>AA1050/M1029</f>
        <v>#DIV/0!</v>
      </c>
      <c r="AB1051" s="161"/>
      <c r="AC1051" s="161"/>
      <c r="AD1051" s="161"/>
      <c r="AE1051" s="161"/>
      <c r="AF1051" s="363" t="s">
        <v>367</v>
      </c>
      <c r="AG1051" s="363"/>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454</v>
      </c>
      <c r="M1052" s="116" t="s">
        <v>107</v>
      </c>
      <c r="N1052" s="116" t="s">
        <v>108</v>
      </c>
      <c r="O1052" s="170" t="s">
        <v>388</v>
      </c>
      <c r="P1052" s="366" t="s">
        <v>377</v>
      </c>
      <c r="Q1052" s="366"/>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552</v>
      </c>
      <c r="O1053" s="121" t="s">
        <v>349</v>
      </c>
      <c r="P1053" s="169" t="s">
        <v>381</v>
      </c>
      <c r="Q1053" s="169" t="s">
        <v>377</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481</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0</v>
      </c>
      <c r="T1057" s="120"/>
      <c r="U1057" s="121" t="s">
        <v>293</v>
      </c>
      <c r="V1057" s="133">
        <f t="shared" si="483"/>
        <v>0</v>
      </c>
      <c r="W1057" s="133">
        <f>VLOOKUP(U1057,Sheet1!$B$6:$C$45,2,FALSE)*V1057</f>
        <v>0</v>
      </c>
      <c r="X1057" s="141"/>
      <c r="Y1057" s="135" t="s">
        <v>546</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366</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365</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365</v>
      </c>
      <c r="V1067" s="133">
        <f t="shared" si="483"/>
        <v>0</v>
      </c>
      <c r="W1067" s="133">
        <f>VLOOKUP(U1067,Sheet1!$B$6:$C$45,2,FALSE)*V1067</f>
        <v>0</v>
      </c>
      <c r="X1067" s="141"/>
      <c r="Y1067" s="122" t="s">
        <v>323</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0</v>
      </c>
      <c r="T1072" s="120"/>
      <c r="U1072" s="121" t="s">
        <v>293</v>
      </c>
      <c r="V1072" s="133">
        <f t="shared" si="483"/>
        <v>0</v>
      </c>
      <c r="W1072" s="133">
        <f>VLOOKUP(U1072,Sheet1!$B$6:$C$45,2,FALSE)*V1072</f>
        <v>0</v>
      </c>
      <c r="X1072" s="141"/>
      <c r="Y1072" s="122" t="s">
        <v>324</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0</v>
      </c>
      <c r="T1073" s="120"/>
      <c r="U1073" s="121" t="s">
        <v>366</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379</v>
      </c>
      <c r="L1074" s="128" t="s">
        <v>380</v>
      </c>
      <c r="N1074" s="129"/>
      <c r="O1074" s="130" t="s">
        <v>359</v>
      </c>
      <c r="P1074" s="131">
        <f>V1074+AA1074+AH1074</f>
        <v>0</v>
      </c>
      <c r="Q1074" s="131"/>
      <c r="R1074" s="131"/>
      <c r="S1074" s="130"/>
      <c r="T1074" s="127"/>
      <c r="U1074" s="126" t="s">
        <v>353</v>
      </c>
      <c r="V1074" s="127">
        <f>W1074*80</f>
        <v>0</v>
      </c>
      <c r="W1074" s="147">
        <f>SUM(W1053:W1073)</f>
        <v>0</v>
      </c>
      <c r="X1074" s="148"/>
      <c r="Y1074" s="127" t="s">
        <v>354</v>
      </c>
      <c r="Z1074" s="116"/>
      <c r="AA1074" s="116">
        <f>SUM(AA1053:AA1073)</f>
        <v>0</v>
      </c>
      <c r="AB1074" s="149"/>
      <c r="AC1074" s="149"/>
      <c r="AD1074" s="149"/>
      <c r="AE1074" s="149"/>
      <c r="AF1074" s="127" t="s">
        <v>358</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t="e">
        <f>P1074/M1053</f>
        <v>#DIV/0!</v>
      </c>
      <c r="Q1075" s="161"/>
      <c r="R1075" s="161"/>
      <c r="S1075" s="160"/>
      <c r="T1075" s="161"/>
      <c r="U1075" s="365" t="s">
        <v>368</v>
      </c>
      <c r="V1075" s="365"/>
      <c r="W1075" s="162" t="e">
        <f>W1074/M1053</f>
        <v>#DIV/0!</v>
      </c>
      <c r="X1075" s="163"/>
      <c r="Y1075" s="363" t="s">
        <v>367</v>
      </c>
      <c r="Z1075" s="363"/>
      <c r="AA1075" s="164" t="e">
        <f>AA1074/M1053</f>
        <v>#DIV/0!</v>
      </c>
      <c r="AB1075" s="161"/>
      <c r="AC1075" s="161"/>
      <c r="AD1075" s="161"/>
      <c r="AE1075" s="161"/>
      <c r="AF1075" s="363" t="s">
        <v>367</v>
      </c>
      <c r="AG1075" s="363"/>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454</v>
      </c>
      <c r="M1076" s="116" t="s">
        <v>107</v>
      </c>
      <c r="N1076" s="116" t="s">
        <v>108</v>
      </c>
      <c r="O1076" s="170" t="s">
        <v>388</v>
      </c>
      <c r="P1076" s="366" t="s">
        <v>377</v>
      </c>
      <c r="Q1076" s="366"/>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484</v>
      </c>
      <c r="O1077" s="121" t="s">
        <v>349</v>
      </c>
      <c r="P1077" s="169" t="s">
        <v>381</v>
      </c>
      <c r="Q1077" s="169" t="s">
        <v>377</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481</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366</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0</v>
      </c>
      <c r="T1087" s="120"/>
      <c r="U1087" s="121" t="s">
        <v>365</v>
      </c>
      <c r="V1087" s="133">
        <f t="shared" si="493"/>
        <v>0</v>
      </c>
      <c r="W1087" s="133">
        <f>VLOOKUP(U1087,Sheet1!$B$6:$C$45,2,FALSE)*V1087</f>
        <v>0</v>
      </c>
      <c r="X1087" s="141"/>
      <c r="Y1087" s="122" t="s">
        <v>327</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365</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365</v>
      </c>
      <c r="V1091" s="133">
        <f t="shared" si="493"/>
        <v>0</v>
      </c>
      <c r="W1091" s="133">
        <f>VLOOKUP(U1091,Sheet1!$B$6:$C$45,2,FALSE)*V1091</f>
        <v>0</v>
      </c>
      <c r="X1091" s="141"/>
      <c r="Y1091" s="122" t="s">
        <v>323</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0</v>
      </c>
      <c r="T1096" s="120"/>
      <c r="U1096" s="121" t="s">
        <v>293</v>
      </c>
      <c r="V1096" s="133">
        <f t="shared" si="493"/>
        <v>0</v>
      </c>
      <c r="W1096" s="133">
        <f>VLOOKUP(U1096,Sheet1!$B$6:$C$45,2,FALSE)*V1096</f>
        <v>0</v>
      </c>
      <c r="X1096" s="141"/>
      <c r="Y1096" s="122" t="s">
        <v>324</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0</v>
      </c>
      <c r="T1097" s="120"/>
      <c r="U1097" s="121" t="s">
        <v>366</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379</v>
      </c>
      <c r="L1098" s="128" t="s">
        <v>380</v>
      </c>
      <c r="N1098" s="129"/>
      <c r="O1098" s="130" t="s">
        <v>359</v>
      </c>
      <c r="P1098" s="131">
        <f>V1098+AA1098+AH1098</f>
        <v>0</v>
      </c>
      <c r="Q1098" s="131"/>
      <c r="R1098" s="131"/>
      <c r="S1098" s="130"/>
      <c r="T1098" s="127"/>
      <c r="U1098" s="126" t="s">
        <v>353</v>
      </c>
      <c r="V1098" s="127">
        <f>W1098*80</f>
        <v>0</v>
      </c>
      <c r="W1098" s="147">
        <f>SUM(W1077:W1097)</f>
        <v>0</v>
      </c>
      <c r="X1098" s="148"/>
      <c r="Y1098" s="127" t="s">
        <v>354</v>
      </c>
      <c r="Z1098" s="116"/>
      <c r="AA1098" s="116">
        <f>SUM(AA1077:AA1097)</f>
        <v>0</v>
      </c>
      <c r="AB1098" s="149"/>
      <c r="AC1098" s="149"/>
      <c r="AD1098" s="149"/>
      <c r="AE1098" s="149"/>
      <c r="AF1098" s="127" t="s">
        <v>358</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t="e">
        <f>P1098/M1077</f>
        <v>#DIV/0!</v>
      </c>
      <c r="Q1099" s="161"/>
      <c r="R1099" s="161"/>
      <c r="S1099" s="160"/>
      <c r="T1099" s="161"/>
      <c r="U1099" s="365" t="s">
        <v>368</v>
      </c>
      <c r="V1099" s="365"/>
      <c r="W1099" s="162" t="e">
        <f>W1098/M1077</f>
        <v>#DIV/0!</v>
      </c>
      <c r="X1099" s="163"/>
      <c r="Y1099" s="363" t="s">
        <v>367</v>
      </c>
      <c r="Z1099" s="363"/>
      <c r="AA1099" s="164" t="e">
        <f>AA1098/M1077</f>
        <v>#DIV/0!</v>
      </c>
      <c r="AB1099" s="161"/>
      <c r="AC1099" s="161"/>
      <c r="AD1099" s="161"/>
      <c r="AE1099" s="161"/>
      <c r="AF1099" s="363" t="s">
        <v>367</v>
      </c>
      <c r="AG1099" s="363"/>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454</v>
      </c>
      <c r="M1100" s="116" t="s">
        <v>107</v>
      </c>
      <c r="N1100" s="116" t="s">
        <v>108</v>
      </c>
      <c r="O1100" s="170" t="s">
        <v>388</v>
      </c>
      <c r="P1100" s="364" t="s">
        <v>377</v>
      </c>
      <c r="Q1100" s="364"/>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484</v>
      </c>
      <c r="O1101" s="121" t="s">
        <v>349</v>
      </c>
      <c r="P1101" s="169" t="s">
        <v>381</v>
      </c>
      <c r="Q1101" s="169" t="s">
        <v>377</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481</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366</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0</v>
      </c>
      <c r="T1111" s="120"/>
      <c r="U1111" s="121" t="s">
        <v>365</v>
      </c>
      <c r="V1111" s="133">
        <f t="shared" si="502"/>
        <v>0</v>
      </c>
      <c r="W1111" s="133">
        <f>VLOOKUP(U1111,Sheet1!$B$6:$C$45,2,FALSE)*V1111</f>
        <v>0</v>
      </c>
      <c r="X1111" s="141"/>
      <c r="Y1111" s="122" t="s">
        <v>327</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365</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365</v>
      </c>
      <c r="V1115" s="133">
        <f t="shared" si="502"/>
        <v>0</v>
      </c>
      <c r="W1115" s="133">
        <f>VLOOKUP(U1115,Sheet1!$B$6:$C$45,2,FALSE)*V1115</f>
        <v>0</v>
      </c>
      <c r="X1115" s="141"/>
      <c r="Y1115" s="122" t="s">
        <v>323</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0</v>
      </c>
      <c r="T1120" s="120"/>
      <c r="U1120" s="121" t="s">
        <v>293</v>
      </c>
      <c r="V1120" s="133">
        <f t="shared" si="502"/>
        <v>0</v>
      </c>
      <c r="W1120" s="133">
        <f>VLOOKUP(U1120,Sheet1!$B$6:$C$45,2,FALSE)*V1120</f>
        <v>0</v>
      </c>
      <c r="X1120" s="141"/>
      <c r="Y1120" s="122" t="s">
        <v>324</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0</v>
      </c>
      <c r="T1121" s="120"/>
      <c r="U1121" s="121" t="s">
        <v>366</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379</v>
      </c>
      <c r="L1122" s="128" t="s">
        <v>380</v>
      </c>
      <c r="N1122" s="129"/>
      <c r="O1122" s="130" t="s">
        <v>359</v>
      </c>
      <c r="P1122" s="131">
        <f>V1122+AA1122+AH1122</f>
        <v>0</v>
      </c>
      <c r="Q1122" s="131"/>
      <c r="R1122" s="131"/>
      <c r="S1122" s="130"/>
      <c r="T1122" s="127"/>
      <c r="U1122" s="126" t="s">
        <v>353</v>
      </c>
      <c r="V1122" s="127">
        <f>W1122*80</f>
        <v>0</v>
      </c>
      <c r="W1122" s="147">
        <f>SUM(W1101:W1121)</f>
        <v>0</v>
      </c>
      <c r="X1122" s="148"/>
      <c r="Y1122" s="127" t="s">
        <v>354</v>
      </c>
      <c r="Z1122" s="116"/>
      <c r="AA1122" s="116">
        <f>SUM(AA1101:AA1121)</f>
        <v>0</v>
      </c>
      <c r="AB1122" s="149"/>
      <c r="AC1122" s="149"/>
      <c r="AD1122" s="149"/>
      <c r="AE1122" s="149"/>
      <c r="AF1122" s="127" t="s">
        <v>358</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494</v>
      </c>
      <c r="C1123" s="217" t="str">
        <f>N1101</f>
        <v>Fire essential Chilled Water AHU with VSD</v>
      </c>
      <c r="D1123" s="260" t="s">
        <v>681</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t="e">
        <f>P1122/M1101</f>
        <v>#DIV/0!</v>
      </c>
      <c r="Q1123" s="161"/>
      <c r="R1123" s="161"/>
      <c r="S1123" s="160"/>
      <c r="T1123" s="161"/>
      <c r="U1123" s="365" t="s">
        <v>368</v>
      </c>
      <c r="V1123" s="365"/>
      <c r="W1123" s="162" t="e">
        <f>W1122/M1101</f>
        <v>#DIV/0!</v>
      </c>
      <c r="X1123" s="163"/>
      <c r="Y1123" s="363" t="s">
        <v>367</v>
      </c>
      <c r="Z1123" s="363"/>
      <c r="AA1123" s="164" t="e">
        <f>AA1122/M1101</f>
        <v>#DIV/0!</v>
      </c>
      <c r="AB1123" s="161"/>
      <c r="AC1123" s="161"/>
      <c r="AD1123" s="161"/>
      <c r="AE1123" s="161"/>
      <c r="AF1123" s="363" t="s">
        <v>367</v>
      </c>
      <c r="AG1123" s="363"/>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454</v>
      </c>
      <c r="M1124" s="116" t="s">
        <v>107</v>
      </c>
      <c r="N1124" s="116" t="s">
        <v>108</v>
      </c>
      <c r="O1124" s="170" t="s">
        <v>388</v>
      </c>
      <c r="P1124" s="364" t="s">
        <v>377</v>
      </c>
      <c r="Q1124" s="364"/>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566</v>
      </c>
      <c r="O1125" s="121" t="s">
        <v>349</v>
      </c>
      <c r="P1125" s="169" t="s">
        <v>381</v>
      </c>
      <c r="Q1125" s="169" t="s">
        <v>377</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0</v>
      </c>
      <c r="T1128" s="120"/>
      <c r="U1128" s="117" t="s">
        <v>481</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366</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365</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0</v>
      </c>
      <c r="T1139" s="120"/>
      <c r="U1139" s="121" t="s">
        <v>365</v>
      </c>
      <c r="V1139" s="133">
        <f t="shared" si="517"/>
        <v>0</v>
      </c>
      <c r="W1139" s="133">
        <f>VLOOKUP(U1139,Sheet1!$B$6:$C$45,2,FALSE)*V1139</f>
        <v>0</v>
      </c>
      <c r="X1139" s="141"/>
      <c r="Y1139" s="122" t="s">
        <v>323</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0</v>
      </c>
      <c r="T1145" s="120"/>
      <c r="U1145" s="121" t="s">
        <v>366</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0</v>
      </c>
      <c r="Q1146" s="155"/>
      <c r="R1146" s="131"/>
      <c r="S1146" s="130"/>
      <c r="T1146" s="127"/>
      <c r="U1146" s="126" t="s">
        <v>353</v>
      </c>
      <c r="V1146" s="127">
        <f>W1146*80</f>
        <v>0</v>
      </c>
      <c r="W1146" s="147">
        <f>SUM(W1125:W1145)</f>
        <v>0</v>
      </c>
      <c r="X1146" s="148"/>
      <c r="Y1146" s="127" t="s">
        <v>354</v>
      </c>
      <c r="Z1146" s="116"/>
      <c r="AA1146" s="116">
        <f>SUM(AA1125:AA1145)</f>
        <v>0</v>
      </c>
      <c r="AB1146" s="149"/>
      <c r="AC1146" s="149"/>
      <c r="AD1146" s="149"/>
      <c r="AE1146" s="149"/>
      <c r="AF1146" s="127" t="s">
        <v>358</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369</v>
      </c>
      <c r="N1147" s="160" t="str">
        <f>N1125</f>
        <v>Chilled Water Precision Cooling Unit</v>
      </c>
      <c r="O1147" s="185" t="s">
        <v>367</v>
      </c>
      <c r="P1147" s="203" t="e">
        <f>P1146/M1125</f>
        <v>#DIV/0!</v>
      </c>
      <c r="Q1147" s="195"/>
      <c r="R1147" s="188"/>
      <c r="S1147" s="160"/>
      <c r="T1147" s="161"/>
      <c r="U1147" s="365" t="s">
        <v>368</v>
      </c>
      <c r="V1147" s="365"/>
      <c r="W1147" s="162" t="e">
        <f>W1146/M1125</f>
        <v>#DIV/0!</v>
      </c>
      <c r="X1147" s="163"/>
      <c r="Y1147" s="363" t="s">
        <v>367</v>
      </c>
      <c r="Z1147" s="363"/>
      <c r="AA1147" s="164" t="e">
        <f>AA1146/M1125</f>
        <v>#DIV/0!</v>
      </c>
      <c r="AB1147" s="161"/>
      <c r="AC1147" s="161"/>
      <c r="AD1147" s="161"/>
      <c r="AE1147" s="161"/>
      <c r="AF1147" s="363" t="s">
        <v>367</v>
      </c>
      <c r="AG1147" s="363"/>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454</v>
      </c>
      <c r="M1148" s="116" t="s">
        <v>107</v>
      </c>
      <c r="N1148" s="116" t="s">
        <v>108</v>
      </c>
      <c r="O1148" s="170" t="s">
        <v>388</v>
      </c>
      <c r="P1148" s="364" t="s">
        <v>377</v>
      </c>
      <c r="Q1148" s="364"/>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485</v>
      </c>
      <c r="O1149" s="121" t="s">
        <v>349</v>
      </c>
      <c r="P1149" s="169" t="s">
        <v>381</v>
      </c>
      <c r="Q1149" s="169" t="s">
        <v>377</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0</v>
      </c>
      <c r="T1152" s="120"/>
      <c r="U1152" s="117" t="s">
        <v>481</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366</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365</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0</v>
      </c>
      <c r="T1163" s="120"/>
      <c r="U1163" s="121" t="s">
        <v>365</v>
      </c>
      <c r="V1163" s="133">
        <f t="shared" si="527"/>
        <v>0</v>
      </c>
      <c r="W1163" s="133">
        <f>VLOOKUP(U1163,Sheet1!$B$6:$C$45,2,FALSE)*V1163</f>
        <v>0</v>
      </c>
      <c r="X1163" s="141"/>
      <c r="Y1163" s="122" t="s">
        <v>323</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0</v>
      </c>
      <c r="T1168" s="120"/>
      <c r="U1168" s="121" t="s">
        <v>293</v>
      </c>
      <c r="V1168" s="133">
        <f t="shared" si="527"/>
        <v>0</v>
      </c>
      <c r="W1168" s="133">
        <f>VLOOKUP(U1168,Sheet1!$B$6:$C$45,2,FALSE)*V1168</f>
        <v>0</v>
      </c>
      <c r="X1168" s="141"/>
      <c r="Y1168" s="122" t="s">
        <v>324</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0</v>
      </c>
      <c r="T1169" s="120"/>
      <c r="U1169" s="121" t="s">
        <v>366</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0</v>
      </c>
      <c r="Q1170" s="155"/>
      <c r="R1170" s="131"/>
      <c r="S1170" s="130"/>
      <c r="T1170" s="127"/>
      <c r="U1170" s="126" t="s">
        <v>353</v>
      </c>
      <c r="V1170" s="127">
        <f>W1170*80</f>
        <v>0</v>
      </c>
      <c r="W1170" s="147">
        <f>SUM(W1149:W1169)</f>
        <v>0</v>
      </c>
      <c r="X1170" s="148"/>
      <c r="Y1170" s="127" t="s">
        <v>354</v>
      </c>
      <c r="Z1170" s="116"/>
      <c r="AA1170" s="116">
        <f>SUM(AA1149:AA1169)</f>
        <v>0</v>
      </c>
      <c r="AB1170" s="149"/>
      <c r="AC1170" s="149"/>
      <c r="AD1170" s="149"/>
      <c r="AE1170" s="149"/>
      <c r="AF1170" s="127" t="s">
        <v>358</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t="e">
        <f>P1170/M1149</f>
        <v>#DIV/0!</v>
      </c>
      <c r="Q1171" s="195"/>
      <c r="R1171" s="188"/>
      <c r="S1171" s="160"/>
      <c r="T1171" s="161"/>
      <c r="U1171" s="365" t="s">
        <v>368</v>
      </c>
      <c r="V1171" s="365"/>
      <c r="W1171" s="162" t="e">
        <f>W1170/M1149</f>
        <v>#DIV/0!</v>
      </c>
      <c r="X1171" s="163"/>
      <c r="Y1171" s="363" t="s">
        <v>367</v>
      </c>
      <c r="Z1171" s="363"/>
      <c r="AA1171" s="164" t="e">
        <f>AA1170/M1149</f>
        <v>#DIV/0!</v>
      </c>
      <c r="AB1171" s="161"/>
      <c r="AC1171" s="161"/>
      <c r="AD1171" s="161"/>
      <c r="AE1171" s="161"/>
      <c r="AF1171" s="363" t="s">
        <v>367</v>
      </c>
      <c r="AG1171" s="363"/>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f>SUM(I1196:I1630)</f>
        <v>0</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64" t="s">
        <v>377</v>
      </c>
      <c r="Q1173" s="364"/>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351</v>
      </c>
      <c r="O1174" s="121" t="s">
        <v>178</v>
      </c>
      <c r="P1174" s="169" t="s">
        <v>381</v>
      </c>
      <c r="Q1174" s="169" t="s">
        <v>377</v>
      </c>
      <c r="R1174" s="169"/>
      <c r="S1174" s="133">
        <f>M1174</f>
        <v>0</v>
      </c>
      <c r="T1174" s="119"/>
      <c r="U1174" s="121" t="s">
        <v>352</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362</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379</v>
      </c>
      <c r="L1195" s="128" t="s">
        <v>380</v>
      </c>
      <c r="N1195" s="129"/>
      <c r="O1195" s="154" t="s">
        <v>359</v>
      </c>
      <c r="P1195" s="155">
        <f>V1195+AA1195+AH1195</f>
        <v>0</v>
      </c>
      <c r="Q1195" s="155"/>
      <c r="R1195" s="155"/>
      <c r="S1195" s="154"/>
      <c r="T1195" s="156"/>
      <c r="U1195" s="157" t="s">
        <v>353</v>
      </c>
      <c r="V1195" s="156">
        <f>W1195*80</f>
        <v>0</v>
      </c>
      <c r="W1195" s="158">
        <f>SUM(W1174:W1194)</f>
        <v>0</v>
      </c>
      <c r="X1195" s="159"/>
      <c r="Y1195" s="156" t="s">
        <v>354</v>
      </c>
      <c r="Z1195" s="116"/>
      <c r="AA1195" s="116">
        <f>SUM(AA1174:AA1194)</f>
        <v>0</v>
      </c>
      <c r="AB1195" s="149"/>
      <c r="AC1195" s="149"/>
      <c r="AD1195" s="149"/>
      <c r="AE1195" s="149"/>
      <c r="AF1195" s="156" t="s">
        <v>358</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t="e">
        <f>P1195/M1174</f>
        <v>#DIV/0!</v>
      </c>
      <c r="Q1196" s="161"/>
      <c r="R1196" s="161"/>
      <c r="S1196" s="160"/>
      <c r="T1196" s="161"/>
      <c r="U1196" s="365" t="s">
        <v>368</v>
      </c>
      <c r="V1196" s="365"/>
      <c r="W1196" s="162" t="e">
        <f>W1195/M1174</f>
        <v>#DIV/0!</v>
      </c>
      <c r="X1196" s="163"/>
      <c r="Y1196" s="363" t="s">
        <v>367</v>
      </c>
      <c r="Z1196" s="363"/>
      <c r="AA1196" s="164" t="e">
        <f>AA1195/M1174</f>
        <v>#DIV/0!</v>
      </c>
      <c r="AB1196" s="161"/>
      <c r="AC1196" s="161"/>
      <c r="AD1196" s="161"/>
      <c r="AE1196" s="161"/>
      <c r="AF1196" s="363" t="s">
        <v>367</v>
      </c>
      <c r="AG1196" s="363"/>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454</v>
      </c>
      <c r="M1197" s="116" t="s">
        <v>107</v>
      </c>
      <c r="N1197" s="116" t="s">
        <v>108</v>
      </c>
      <c r="O1197" s="170" t="s">
        <v>388</v>
      </c>
      <c r="P1197" s="364" t="s">
        <v>377</v>
      </c>
      <c r="Q1197" s="364"/>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577</v>
      </c>
      <c r="O1198" s="121" t="s">
        <v>133</v>
      </c>
      <c r="P1198" s="169" t="s">
        <v>381</v>
      </c>
      <c r="Q1198" s="169" t="s">
        <v>377</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379</v>
      </c>
      <c r="L1219" s="128" t="s">
        <v>380</v>
      </c>
      <c r="N1219" s="129"/>
      <c r="O1219" s="130" t="s">
        <v>359</v>
      </c>
      <c r="P1219" s="82">
        <f>V1219+AA1219+AH1219</f>
        <v>0</v>
      </c>
      <c r="Q1219" s="131"/>
      <c r="R1219" s="131"/>
      <c r="S1219" s="130"/>
      <c r="T1219" s="127"/>
      <c r="U1219" s="126" t="s">
        <v>353</v>
      </c>
      <c r="V1219" s="127">
        <f>W1219*80</f>
        <v>0</v>
      </c>
      <c r="W1219" s="147">
        <f>SUM(W1198:W1218)</f>
        <v>0</v>
      </c>
      <c r="X1219" s="148"/>
      <c r="Y1219" s="127" t="s">
        <v>354</v>
      </c>
      <c r="Z1219" s="116"/>
      <c r="AA1219" s="116">
        <f>SUM(AA1198:AA1218)</f>
        <v>0</v>
      </c>
      <c r="AB1219" s="149"/>
      <c r="AC1219" s="149"/>
      <c r="AD1219" s="149"/>
      <c r="AE1219" s="149"/>
      <c r="AF1219" s="127" t="s">
        <v>358</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369</v>
      </c>
      <c r="N1220" s="160" t="str">
        <f>N1198</f>
        <v>MSSB powered VRF outdoor units</v>
      </c>
      <c r="O1220" s="160" t="s">
        <v>367</v>
      </c>
      <c r="P1220" s="161" t="e">
        <f>P1219/M1198</f>
        <v>#DIV/0!</v>
      </c>
      <c r="Q1220" s="161"/>
      <c r="R1220" s="161"/>
      <c r="S1220" s="160"/>
      <c r="T1220" s="161"/>
      <c r="U1220" s="365" t="s">
        <v>368</v>
      </c>
      <c r="V1220" s="365"/>
      <c r="W1220" s="162" t="e">
        <f>W1219/M1198</f>
        <v>#DIV/0!</v>
      </c>
      <c r="X1220" s="163"/>
      <c r="Y1220" s="363" t="s">
        <v>367</v>
      </c>
      <c r="Z1220" s="363"/>
      <c r="AA1220" s="164" t="e">
        <f>AA1219/M1198</f>
        <v>#DIV/0!</v>
      </c>
      <c r="AB1220" s="161"/>
      <c r="AC1220" s="161"/>
      <c r="AD1220" s="161"/>
      <c r="AE1220" s="161"/>
      <c r="AF1220" s="363" t="s">
        <v>367</v>
      </c>
      <c r="AG1220" s="363"/>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454</v>
      </c>
      <c r="M1221" s="2" t="s">
        <v>107</v>
      </c>
      <c r="N1221" s="2" t="s">
        <v>108</v>
      </c>
      <c r="O1221" s="97" t="s">
        <v>388</v>
      </c>
      <c r="P1221" s="364" t="s">
        <v>377</v>
      </c>
      <c r="Q1221" s="364"/>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638</v>
      </c>
      <c r="O1222" s="12" t="s">
        <v>133</v>
      </c>
      <c r="P1222" s="96" t="s">
        <v>381</v>
      </c>
      <c r="Q1222" s="96" t="s">
        <v>377</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0</v>
      </c>
      <c r="Q1243" s="24"/>
      <c r="R1243" s="24"/>
      <c r="S1243" s="23"/>
      <c r="T1243" s="20"/>
      <c r="U1243" s="19" t="s">
        <v>353</v>
      </c>
      <c r="V1243" s="20">
        <f>W1243*80</f>
        <v>0</v>
      </c>
      <c r="W1243" s="69">
        <f>SUM(W1222:W1242)</f>
        <v>0</v>
      </c>
      <c r="X1243" s="70"/>
      <c r="Y1243" s="20" t="s">
        <v>354</v>
      </c>
      <c r="Z1243" s="2"/>
      <c r="AA1243" s="2">
        <f>SUM(AA1222:AA1242)</f>
        <v>0</v>
      </c>
      <c r="AB1243" s="71"/>
      <c r="AC1243" s="71"/>
      <c r="AD1243" s="71"/>
      <c r="AE1243" s="71"/>
      <c r="AF1243" s="20" t="s">
        <v>358</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t="e">
        <f>P1243/M1222</f>
        <v>#DIV/0!</v>
      </c>
      <c r="Q1244" s="84"/>
      <c r="R1244" s="84"/>
      <c r="S1244" s="83"/>
      <c r="T1244" s="84"/>
      <c r="U1244" s="365" t="s">
        <v>368</v>
      </c>
      <c r="V1244" s="365"/>
      <c r="W1244" s="85" t="e">
        <f>W1243/M1222</f>
        <v>#DIV/0!</v>
      </c>
      <c r="X1244" s="86"/>
      <c r="Y1244" s="363" t="s">
        <v>367</v>
      </c>
      <c r="Z1244" s="363"/>
      <c r="AA1244" s="87" t="e">
        <f>AA1243/M1222</f>
        <v>#DIV/0!</v>
      </c>
      <c r="AB1244" s="84"/>
      <c r="AC1244" s="84"/>
      <c r="AD1244" s="84"/>
      <c r="AE1244" s="84"/>
      <c r="AF1244" s="363" t="s">
        <v>367</v>
      </c>
      <c r="AG1244" s="363"/>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454</v>
      </c>
      <c r="M1245" s="116" t="s">
        <v>299</v>
      </c>
      <c r="N1245" s="116" t="s">
        <v>108</v>
      </c>
      <c r="O1245" s="170" t="s">
        <v>388</v>
      </c>
      <c r="P1245" s="364" t="s">
        <v>377</v>
      </c>
      <c r="Q1245" s="364"/>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595</v>
      </c>
      <c r="O1246" s="121" t="s">
        <v>138</v>
      </c>
      <c r="P1246" s="169" t="s">
        <v>381</v>
      </c>
      <c r="Q1246" s="169" t="s">
        <v>377</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0</v>
      </c>
      <c r="T1252" s="120"/>
      <c r="U1252" s="121" t="s">
        <v>293</v>
      </c>
      <c r="V1252" s="133">
        <f t="shared" si="575"/>
        <v>0</v>
      </c>
      <c r="W1252" s="133">
        <f>VLOOKUP(U1252,Sheet1!$B$6:$C$45,2,FALSE)*V1252</f>
        <v>0</v>
      </c>
      <c r="X1252" s="141"/>
      <c r="Y1252" s="121" t="s">
        <v>424</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0</v>
      </c>
      <c r="T1254" s="120"/>
      <c r="U1254" s="117" t="s">
        <v>365</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379</v>
      </c>
      <c r="L1267" s="128" t="s">
        <v>380</v>
      </c>
      <c r="N1267" s="129"/>
      <c r="O1267" s="130" t="s">
        <v>359</v>
      </c>
      <c r="P1267" s="131">
        <f>V1267+AA1267+AH1267</f>
        <v>0</v>
      </c>
      <c r="Q1267" s="131"/>
      <c r="R1267" s="131"/>
      <c r="S1267" s="130"/>
      <c r="T1267" s="127"/>
      <c r="U1267" s="126" t="s">
        <v>353</v>
      </c>
      <c r="V1267" s="127">
        <f>W1267*80</f>
        <v>0</v>
      </c>
      <c r="W1267" s="147">
        <f>SUM(W1246:W1266)</f>
        <v>0</v>
      </c>
      <c r="X1267" s="148"/>
      <c r="Y1267" s="127" t="s">
        <v>354</v>
      </c>
      <c r="Z1267" s="116"/>
      <c r="AA1267" s="116">
        <f>SUM(AA1246:AA1266)</f>
        <v>0</v>
      </c>
      <c r="AB1267" s="149"/>
      <c r="AC1267" s="149"/>
      <c r="AD1267" s="149"/>
      <c r="AE1267" s="149"/>
      <c r="AF1267" s="127" t="s">
        <v>358</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t="e">
        <f>P1267/M1246</f>
        <v>#DIV/0!</v>
      </c>
      <c r="Q1268" s="161"/>
      <c r="R1268" s="161"/>
      <c r="S1268" s="160"/>
      <c r="T1268" s="161"/>
      <c r="U1268" s="365" t="s">
        <v>368</v>
      </c>
      <c r="V1268" s="365"/>
      <c r="W1268" s="162" t="e">
        <f>W1267/M1246</f>
        <v>#DIV/0!</v>
      </c>
      <c r="X1268" s="163"/>
      <c r="Y1268" s="363" t="s">
        <v>367</v>
      </c>
      <c r="Z1268" s="363"/>
      <c r="AA1268" s="164" t="e">
        <f>AA1267/M1246</f>
        <v>#DIV/0!</v>
      </c>
      <c r="AB1268" s="161"/>
      <c r="AC1268" s="161"/>
      <c r="AD1268" s="161"/>
      <c r="AE1268" s="161"/>
      <c r="AF1268" s="363" t="s">
        <v>367</v>
      </c>
      <c r="AG1268" s="363"/>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454</v>
      </c>
      <c r="M1269" s="116" t="s">
        <v>299</v>
      </c>
      <c r="N1269" s="116" t="s">
        <v>108</v>
      </c>
      <c r="O1269" s="170" t="s">
        <v>388</v>
      </c>
      <c r="P1269" s="364" t="s">
        <v>377</v>
      </c>
      <c r="Q1269" s="364"/>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621</v>
      </c>
      <c r="O1270" s="121" t="s">
        <v>138</v>
      </c>
      <c r="P1270" s="169" t="s">
        <v>381</v>
      </c>
      <c r="Q1270" s="169" t="s">
        <v>377</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0</v>
      </c>
      <c r="T1276" s="120"/>
      <c r="U1276" s="121" t="s">
        <v>293</v>
      </c>
      <c r="V1276" s="133">
        <f t="shared" si="584"/>
        <v>0</v>
      </c>
      <c r="W1276" s="133">
        <f>VLOOKUP(U1276,Sheet1!$B$6:$C$45,2,FALSE)*V1276</f>
        <v>0</v>
      </c>
      <c r="X1276" s="141"/>
      <c r="Y1276" s="121" t="s">
        <v>424</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0</v>
      </c>
      <c r="T1278" s="120"/>
      <c r="U1278" s="117" t="s">
        <v>365</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379</v>
      </c>
      <c r="L1291" s="128" t="s">
        <v>380</v>
      </c>
      <c r="N1291" s="129"/>
      <c r="O1291" s="130" t="s">
        <v>359</v>
      </c>
      <c r="P1291" s="131">
        <f>V1291+AA1291+AH1291</f>
        <v>0</v>
      </c>
      <c r="Q1291" s="131"/>
      <c r="R1291" s="131"/>
      <c r="S1291" s="130"/>
      <c r="T1291" s="127"/>
      <c r="U1291" s="126" t="s">
        <v>353</v>
      </c>
      <c r="V1291" s="127">
        <f>W1291*80</f>
        <v>0</v>
      </c>
      <c r="W1291" s="147">
        <f>SUM(W1270:W1290)</f>
        <v>0</v>
      </c>
      <c r="X1291" s="148"/>
      <c r="Y1291" s="127" t="s">
        <v>354</v>
      </c>
      <c r="Z1291" s="116"/>
      <c r="AA1291" s="116">
        <f>SUM(AA1270:AA1290)</f>
        <v>0</v>
      </c>
      <c r="AB1291" s="149"/>
      <c r="AC1291" s="149"/>
      <c r="AD1291" s="149"/>
      <c r="AE1291" s="149"/>
      <c r="AF1291" s="127" t="s">
        <v>358</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t="e">
        <f>P1291/M1270</f>
        <v>#DIV/0!</v>
      </c>
      <c r="Q1292" s="161"/>
      <c r="R1292" s="161"/>
      <c r="S1292" s="160"/>
      <c r="T1292" s="161"/>
      <c r="U1292" s="365" t="s">
        <v>368</v>
      </c>
      <c r="V1292" s="365"/>
      <c r="W1292" s="162" t="e">
        <f>W1291/M1270</f>
        <v>#DIV/0!</v>
      </c>
      <c r="X1292" s="163"/>
      <c r="Y1292" s="363" t="s">
        <v>367</v>
      </c>
      <c r="Z1292" s="363"/>
      <c r="AA1292" s="164" t="e">
        <f>AA1291/M1270</f>
        <v>#DIV/0!</v>
      </c>
      <c r="AB1292" s="161"/>
      <c r="AC1292" s="161"/>
      <c r="AD1292" s="161"/>
      <c r="AE1292" s="161"/>
      <c r="AF1292" s="363" t="s">
        <v>367</v>
      </c>
      <c r="AG1292" s="363"/>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454</v>
      </c>
      <c r="M1293" s="116" t="s">
        <v>299</v>
      </c>
      <c r="N1293" s="116" t="s">
        <v>108</v>
      </c>
      <c r="O1293" s="170" t="s">
        <v>388</v>
      </c>
      <c r="P1293" s="364" t="s">
        <v>377</v>
      </c>
      <c r="Q1293" s="364"/>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641</v>
      </c>
      <c r="O1294" s="121" t="s">
        <v>138</v>
      </c>
      <c r="P1294" s="169" t="s">
        <v>381</v>
      </c>
      <c r="Q1294" s="169" t="s">
        <v>377</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0</v>
      </c>
      <c r="T1299" s="120"/>
      <c r="U1299" s="117" t="s">
        <v>481</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0</v>
      </c>
      <c r="T1302" s="120"/>
      <c r="U1302" s="117" t="s">
        <v>365</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365</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365</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379</v>
      </c>
      <c r="L1315" s="128" t="s">
        <v>380</v>
      </c>
      <c r="N1315" s="129"/>
      <c r="O1315" s="130" t="s">
        <v>359</v>
      </c>
      <c r="P1315" s="131">
        <f>V1315+AA1315+AH1315</f>
        <v>0</v>
      </c>
      <c r="Q1315" s="131"/>
      <c r="R1315" s="131"/>
      <c r="S1315" s="130"/>
      <c r="T1315" s="127"/>
      <c r="U1315" s="126" t="s">
        <v>353</v>
      </c>
      <c r="V1315" s="127">
        <f>W1315*80</f>
        <v>0</v>
      </c>
      <c r="W1315" s="147">
        <f>SUM(W1294:W1314)</f>
        <v>0</v>
      </c>
      <c r="X1315" s="148"/>
      <c r="Y1315" s="127" t="s">
        <v>354</v>
      </c>
      <c r="Z1315" s="116"/>
      <c r="AA1315" s="116">
        <f>SUM(AA1294:AA1314)</f>
        <v>0</v>
      </c>
      <c r="AB1315" s="149"/>
      <c r="AC1315" s="149"/>
      <c r="AD1315" s="149"/>
      <c r="AE1315" s="149"/>
      <c r="AF1315" s="127" t="s">
        <v>358</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t="e">
        <f>P1315/M1294</f>
        <v>#DIV/0!</v>
      </c>
      <c r="Q1316" s="161"/>
      <c r="R1316" s="161"/>
      <c r="S1316" s="160"/>
      <c r="T1316" s="161"/>
      <c r="U1316" s="365" t="s">
        <v>368</v>
      </c>
      <c r="V1316" s="365"/>
      <c r="W1316" s="162" t="e">
        <f>W1315/M1294</f>
        <v>#DIV/0!</v>
      </c>
      <c r="X1316" s="163"/>
      <c r="Y1316" s="363" t="s">
        <v>367</v>
      </c>
      <c r="Z1316" s="363"/>
      <c r="AA1316" s="164" t="e">
        <f>AA1315/M1294</f>
        <v>#DIV/0!</v>
      </c>
      <c r="AB1316" s="161"/>
      <c r="AC1316" s="161"/>
      <c r="AD1316" s="161"/>
      <c r="AE1316" s="161"/>
      <c r="AF1316" s="363" t="s">
        <v>367</v>
      </c>
      <c r="AG1316" s="363"/>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454</v>
      </c>
      <c r="M1317" s="116" t="s">
        <v>299</v>
      </c>
      <c r="N1317" s="116" t="s">
        <v>108</v>
      </c>
      <c r="O1317" s="170" t="s">
        <v>388</v>
      </c>
      <c r="P1317" s="364" t="s">
        <v>377</v>
      </c>
      <c r="Q1317" s="364"/>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586</v>
      </c>
      <c r="O1318" s="121" t="s">
        <v>138</v>
      </c>
      <c r="P1318" s="169" t="s">
        <v>381</v>
      </c>
      <c r="Q1318" s="169" t="s">
        <v>377</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0</v>
      </c>
      <c r="T1323" s="120"/>
      <c r="U1323" s="117" t="s">
        <v>481</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0</v>
      </c>
      <c r="T1326" s="120"/>
      <c r="U1326" s="117" t="s">
        <v>365</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379</v>
      </c>
      <c r="L1339" s="128" t="s">
        <v>380</v>
      </c>
      <c r="N1339" s="129"/>
      <c r="O1339" s="130" t="s">
        <v>359</v>
      </c>
      <c r="P1339" s="131">
        <f>V1339+AA1339+AH1339</f>
        <v>0</v>
      </c>
      <c r="Q1339" s="131"/>
      <c r="R1339" s="131"/>
      <c r="S1339" s="130"/>
      <c r="T1339" s="127"/>
      <c r="U1339" s="126" t="s">
        <v>353</v>
      </c>
      <c r="V1339" s="127">
        <f>W1339*80</f>
        <v>0</v>
      </c>
      <c r="W1339" s="147">
        <f>SUM(W1318:W1338)</f>
        <v>0</v>
      </c>
      <c r="X1339" s="148"/>
      <c r="Y1339" s="127" t="s">
        <v>354</v>
      </c>
      <c r="Z1339" s="116"/>
      <c r="AA1339" s="116">
        <f>SUM(AA1318:AA1338)</f>
        <v>0</v>
      </c>
      <c r="AB1339" s="149"/>
      <c r="AC1339" s="149"/>
      <c r="AD1339" s="149"/>
      <c r="AE1339" s="149"/>
      <c r="AF1339" s="127" t="s">
        <v>358</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t="e">
        <f>P1339/M1318</f>
        <v>#DIV/0!</v>
      </c>
      <c r="Q1340" s="161"/>
      <c r="R1340" s="161"/>
      <c r="S1340" s="160"/>
      <c r="T1340" s="161"/>
      <c r="U1340" s="365" t="s">
        <v>368</v>
      </c>
      <c r="V1340" s="365"/>
      <c r="W1340" s="162" t="e">
        <f>W1339/M1318</f>
        <v>#DIV/0!</v>
      </c>
      <c r="X1340" s="163"/>
      <c r="Y1340" s="363" t="s">
        <v>367</v>
      </c>
      <c r="Z1340" s="363"/>
      <c r="AA1340" s="164" t="e">
        <f>AA1339/M1318</f>
        <v>#DIV/0!</v>
      </c>
      <c r="AB1340" s="161"/>
      <c r="AC1340" s="161"/>
      <c r="AD1340" s="161"/>
      <c r="AE1340" s="161"/>
      <c r="AF1340" s="363" t="s">
        <v>367</v>
      </c>
      <c r="AG1340" s="363"/>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454</v>
      </c>
      <c r="M1341" s="116" t="s">
        <v>299</v>
      </c>
      <c r="N1341" s="116" t="s">
        <v>108</v>
      </c>
      <c r="O1341" s="170" t="s">
        <v>388</v>
      </c>
      <c r="P1341" s="364" t="s">
        <v>377</v>
      </c>
      <c r="Q1341" s="364"/>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697</v>
      </c>
      <c r="O1342" s="121" t="s">
        <v>138</v>
      </c>
      <c r="P1342" s="169" t="s">
        <v>381</v>
      </c>
      <c r="Q1342" s="169" t="s">
        <v>377</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0</v>
      </c>
      <c r="T1343" s="120"/>
      <c r="U1343" s="117" t="s">
        <v>693</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379</v>
      </c>
      <c r="L1363" s="128" t="s">
        <v>380</v>
      </c>
      <c r="N1363" s="129"/>
      <c r="O1363" s="130" t="s">
        <v>359</v>
      </c>
      <c r="P1363" s="131">
        <f>V1363+AA1363+AH1363</f>
        <v>0</v>
      </c>
      <c r="Q1363" s="131"/>
      <c r="R1363" s="131"/>
      <c r="S1363" s="130"/>
      <c r="T1363" s="127"/>
      <c r="U1363" s="126" t="s">
        <v>353</v>
      </c>
      <c r="V1363" s="127">
        <f>W1363*80</f>
        <v>0</v>
      </c>
      <c r="W1363" s="147">
        <f>SUM(W1342:W1362)</f>
        <v>0</v>
      </c>
      <c r="X1363" s="148"/>
      <c r="Y1363" s="127" t="s">
        <v>354</v>
      </c>
      <c r="Z1363" s="116"/>
      <c r="AA1363" s="116">
        <f>SUM(AA1342:AA1362)</f>
        <v>0</v>
      </c>
      <c r="AB1363" s="149"/>
      <c r="AC1363" s="149"/>
      <c r="AD1363" s="149"/>
      <c r="AE1363" s="149"/>
      <c r="AF1363" s="127" t="s">
        <v>358</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t="e">
        <f>P1363/M1342</f>
        <v>#DIV/0!</v>
      </c>
      <c r="Q1364" s="161"/>
      <c r="R1364" s="161"/>
      <c r="S1364" s="160"/>
      <c r="T1364" s="161"/>
      <c r="U1364" s="365" t="s">
        <v>368</v>
      </c>
      <c r="V1364" s="365"/>
      <c r="W1364" s="162" t="e">
        <f>W1363/M1342</f>
        <v>#DIV/0!</v>
      </c>
      <c r="X1364" s="163"/>
      <c r="Y1364" s="363" t="s">
        <v>367</v>
      </c>
      <c r="Z1364" s="363"/>
      <c r="AA1364" s="164" t="e">
        <f>AA1363/M1342</f>
        <v>#DIV/0!</v>
      </c>
      <c r="AB1364" s="161"/>
      <c r="AC1364" s="161"/>
      <c r="AD1364" s="161"/>
      <c r="AE1364" s="161"/>
      <c r="AF1364" s="363" t="s">
        <v>367</v>
      </c>
      <c r="AG1364" s="363"/>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454</v>
      </c>
      <c r="M1365" s="116" t="s">
        <v>299</v>
      </c>
      <c r="N1365" s="116" t="s">
        <v>108</v>
      </c>
      <c r="O1365" s="170" t="s">
        <v>388</v>
      </c>
      <c r="P1365" s="364" t="s">
        <v>377</v>
      </c>
      <c r="Q1365" s="364"/>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696</v>
      </c>
      <c r="O1366" s="121" t="s">
        <v>138</v>
      </c>
      <c r="P1366" s="169" t="s">
        <v>381</v>
      </c>
      <c r="Q1366" s="169" t="s">
        <v>377</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0</v>
      </c>
      <c r="T1367" s="120"/>
      <c r="U1367" s="117" t="s">
        <v>366</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379</v>
      </c>
      <c r="L1387" s="128" t="s">
        <v>380</v>
      </c>
      <c r="N1387" s="129"/>
      <c r="O1387" s="130" t="s">
        <v>359</v>
      </c>
      <c r="P1387" s="131">
        <f>V1387+AA1387+AH1387</f>
        <v>0</v>
      </c>
      <c r="Q1387" s="131"/>
      <c r="R1387" s="131"/>
      <c r="S1387" s="130"/>
      <c r="T1387" s="127"/>
      <c r="U1387" s="126" t="s">
        <v>353</v>
      </c>
      <c r="V1387" s="127">
        <f>W1387*80</f>
        <v>0</v>
      </c>
      <c r="W1387" s="147">
        <f>SUM(W1366:W1386)</f>
        <v>0</v>
      </c>
      <c r="X1387" s="148"/>
      <c r="Y1387" s="127" t="s">
        <v>354</v>
      </c>
      <c r="Z1387" s="116"/>
      <c r="AA1387" s="116">
        <f>SUM(AA1366:AA1386)</f>
        <v>0</v>
      </c>
      <c r="AB1387" s="149"/>
      <c r="AC1387" s="149"/>
      <c r="AD1387" s="149"/>
      <c r="AE1387" s="149"/>
      <c r="AF1387" s="127" t="s">
        <v>358</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t="e">
        <f>P1387/M1366</f>
        <v>#DIV/0!</v>
      </c>
      <c r="Q1388" s="161"/>
      <c r="R1388" s="161"/>
      <c r="S1388" s="160"/>
      <c r="T1388" s="161"/>
      <c r="U1388" s="365" t="s">
        <v>368</v>
      </c>
      <c r="V1388" s="365"/>
      <c r="W1388" s="162" t="e">
        <f>W1387/M1366</f>
        <v>#DIV/0!</v>
      </c>
      <c r="X1388" s="163"/>
      <c r="Y1388" s="363" t="s">
        <v>367</v>
      </c>
      <c r="Z1388" s="363"/>
      <c r="AA1388" s="164" t="e">
        <f>AA1387/M1366</f>
        <v>#DIV/0!</v>
      </c>
      <c r="AB1388" s="161"/>
      <c r="AC1388" s="161"/>
      <c r="AD1388" s="161"/>
      <c r="AE1388" s="161"/>
      <c r="AF1388" s="363" t="s">
        <v>367</v>
      </c>
      <c r="AG1388" s="363"/>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454</v>
      </c>
      <c r="M1389" s="116" t="s">
        <v>299</v>
      </c>
      <c r="N1389" s="116" t="s">
        <v>108</v>
      </c>
      <c r="O1389" s="170" t="s">
        <v>388</v>
      </c>
      <c r="P1389" s="364" t="s">
        <v>377</v>
      </c>
      <c r="Q1389" s="364"/>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695</v>
      </c>
      <c r="O1390" s="121" t="s">
        <v>138</v>
      </c>
      <c r="P1390" s="169" t="s">
        <v>381</v>
      </c>
      <c r="Q1390" s="169" t="s">
        <v>377</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0</v>
      </c>
      <c r="T1391" s="120"/>
      <c r="U1391" s="117" t="s">
        <v>603</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379</v>
      </c>
      <c r="L1411" s="128" t="s">
        <v>380</v>
      </c>
      <c r="N1411" s="129"/>
      <c r="O1411" s="130" t="s">
        <v>359</v>
      </c>
      <c r="P1411" s="131">
        <f>V1411+AA1411+AH1411</f>
        <v>0</v>
      </c>
      <c r="Q1411" s="131"/>
      <c r="R1411" s="131"/>
      <c r="S1411" s="130"/>
      <c r="T1411" s="127"/>
      <c r="U1411" s="126" t="s">
        <v>353</v>
      </c>
      <c r="V1411" s="127">
        <f>W1411*80</f>
        <v>0</v>
      </c>
      <c r="W1411" s="147">
        <f>SUM(W1390:W1410)</f>
        <v>0</v>
      </c>
      <c r="X1411" s="148"/>
      <c r="Y1411" s="127" t="s">
        <v>354</v>
      </c>
      <c r="Z1411" s="116"/>
      <c r="AA1411" s="116">
        <f>SUM(AA1390:AA1410)</f>
        <v>0</v>
      </c>
      <c r="AB1411" s="149"/>
      <c r="AC1411" s="149"/>
      <c r="AD1411" s="149"/>
      <c r="AE1411" s="149"/>
      <c r="AF1411" s="127" t="s">
        <v>358</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t="e">
        <f>P1411/M1390</f>
        <v>#DIV/0!</v>
      </c>
      <c r="Q1412" s="161"/>
      <c r="R1412" s="161"/>
      <c r="S1412" s="160"/>
      <c r="T1412" s="161"/>
      <c r="U1412" s="365" t="s">
        <v>368</v>
      </c>
      <c r="V1412" s="365"/>
      <c r="W1412" s="162" t="e">
        <f>W1411/M1390</f>
        <v>#DIV/0!</v>
      </c>
      <c r="X1412" s="163"/>
      <c r="Y1412" s="363" t="s">
        <v>367</v>
      </c>
      <c r="Z1412" s="363"/>
      <c r="AA1412" s="164" t="e">
        <f>AA1411/M1390</f>
        <v>#DIV/0!</v>
      </c>
      <c r="AB1412" s="161"/>
      <c r="AC1412" s="161"/>
      <c r="AD1412" s="161"/>
      <c r="AE1412" s="161"/>
      <c r="AF1412" s="363" t="s">
        <v>367</v>
      </c>
      <c r="AG1412" s="363"/>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454</v>
      </c>
      <c r="M1413" s="116" t="s">
        <v>299</v>
      </c>
      <c r="N1413" s="116" t="s">
        <v>108</v>
      </c>
      <c r="O1413" s="170" t="s">
        <v>388</v>
      </c>
      <c r="P1413" s="364" t="s">
        <v>377</v>
      </c>
      <c r="Q1413" s="364"/>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569</v>
      </c>
      <c r="O1414" s="121" t="s">
        <v>138</v>
      </c>
      <c r="P1414" s="169" t="s">
        <v>381</v>
      </c>
      <c r="Q1414" s="169" t="s">
        <v>377</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0</v>
      </c>
      <c r="T1419" s="120"/>
      <c r="U1419" s="117" t="s">
        <v>481</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379</v>
      </c>
      <c r="L1435" s="128" t="s">
        <v>380</v>
      </c>
      <c r="N1435" s="129"/>
      <c r="O1435" s="130" t="s">
        <v>359</v>
      </c>
      <c r="P1435" s="131">
        <f>V1435+AA1435+AH1435</f>
        <v>0</v>
      </c>
      <c r="Q1435" s="131"/>
      <c r="R1435" s="131"/>
      <c r="S1435" s="130"/>
      <c r="T1435" s="127"/>
      <c r="U1435" s="126" t="s">
        <v>353</v>
      </c>
      <c r="V1435" s="127">
        <f>W1435*80</f>
        <v>0</v>
      </c>
      <c r="W1435" s="147">
        <f>SUM(W1414:W1434)</f>
        <v>0</v>
      </c>
      <c r="X1435" s="148"/>
      <c r="Y1435" s="127" t="s">
        <v>354</v>
      </c>
      <c r="Z1435" s="116"/>
      <c r="AA1435" s="116">
        <f>SUM(AA1414:AA1434)</f>
        <v>0</v>
      </c>
      <c r="AB1435" s="149"/>
      <c r="AC1435" s="149"/>
      <c r="AD1435" s="149"/>
      <c r="AE1435" s="149"/>
      <c r="AF1435" s="127" t="s">
        <v>358</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t="e">
        <f>P1435/M1414</f>
        <v>#DIV/0!</v>
      </c>
      <c r="Q1436" s="161"/>
      <c r="R1436" s="161"/>
      <c r="S1436" s="160"/>
      <c r="T1436" s="161"/>
      <c r="U1436" s="365" t="s">
        <v>368</v>
      </c>
      <c r="V1436" s="365"/>
      <c r="W1436" s="162" t="e">
        <f>W1435/M1414</f>
        <v>#DIV/0!</v>
      </c>
      <c r="X1436" s="163"/>
      <c r="Y1436" s="363" t="s">
        <v>367</v>
      </c>
      <c r="Z1436" s="363"/>
      <c r="AA1436" s="164" t="e">
        <f>AA1435/M1414</f>
        <v>#DIV/0!</v>
      </c>
      <c r="AB1436" s="161"/>
      <c r="AC1436" s="161"/>
      <c r="AD1436" s="161"/>
      <c r="AE1436" s="161"/>
      <c r="AF1436" s="363" t="s">
        <v>367</v>
      </c>
      <c r="AG1436" s="363"/>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454</v>
      </c>
      <c r="M1437" s="2" t="s">
        <v>299</v>
      </c>
      <c r="N1437" s="2" t="s">
        <v>108</v>
      </c>
      <c r="O1437" s="97" t="s">
        <v>388</v>
      </c>
      <c r="P1437" s="364" t="s">
        <v>377</v>
      </c>
      <c r="Q1437" s="364"/>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429</v>
      </c>
      <c r="O1438" s="12" t="s">
        <v>138</v>
      </c>
      <c r="P1438" s="96" t="s">
        <v>381</v>
      </c>
      <c r="Q1438" s="96" t="s">
        <v>377</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0</v>
      </c>
      <c r="Q1459" s="24"/>
      <c r="R1459" s="24"/>
      <c r="S1459" s="23"/>
      <c r="T1459" s="20"/>
      <c r="U1459" s="19" t="s">
        <v>353</v>
      </c>
      <c r="V1459" s="20">
        <f>W1459*80</f>
        <v>0</v>
      </c>
      <c r="W1459" s="69">
        <f>SUM(W1438:W1458)</f>
        <v>0</v>
      </c>
      <c r="X1459" s="70"/>
      <c r="Y1459" s="20" t="s">
        <v>354</v>
      </c>
      <c r="Z1459" s="2"/>
      <c r="AA1459" s="2">
        <f>SUM(AA1438:AA1458)</f>
        <v>0</v>
      </c>
      <c r="AB1459" s="71"/>
      <c r="AC1459" s="71"/>
      <c r="AD1459" s="71"/>
      <c r="AE1459" s="71"/>
      <c r="AF1459" s="20" t="s">
        <v>358</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t="e">
        <f>P1459/M1438</f>
        <v>#DIV/0!</v>
      </c>
      <c r="Q1460" s="84"/>
      <c r="R1460" s="84"/>
      <c r="S1460" s="83"/>
      <c r="T1460" s="84"/>
      <c r="U1460" s="365" t="s">
        <v>368</v>
      </c>
      <c r="V1460" s="365"/>
      <c r="W1460" s="85" t="e">
        <f>W1459/M1438</f>
        <v>#DIV/0!</v>
      </c>
      <c r="X1460" s="86"/>
      <c r="Y1460" s="363" t="s">
        <v>367</v>
      </c>
      <c r="Z1460" s="363"/>
      <c r="AA1460" s="87" t="e">
        <f>AA1459/M1438</f>
        <v>#DIV/0!</v>
      </c>
      <c r="AB1460" s="84"/>
      <c r="AC1460" s="84"/>
      <c r="AD1460" s="84"/>
      <c r="AE1460" s="84"/>
      <c r="AF1460" s="363" t="s">
        <v>367</v>
      </c>
      <c r="AG1460" s="363"/>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454</v>
      </c>
      <c r="M1461" s="116" t="s">
        <v>299</v>
      </c>
      <c r="N1461" s="116" t="s">
        <v>108</v>
      </c>
      <c r="O1461" s="170" t="s">
        <v>388</v>
      </c>
      <c r="P1461" s="364" t="s">
        <v>377</v>
      </c>
      <c r="Q1461" s="364"/>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646</v>
      </c>
      <c r="O1462" s="121" t="s">
        <v>138</v>
      </c>
      <c r="P1462" s="169" t="s">
        <v>381</v>
      </c>
      <c r="Q1462" s="169" t="s">
        <v>377</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0</v>
      </c>
      <c r="T1467" s="120"/>
      <c r="U1467" s="117" t="s">
        <v>365</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379</v>
      </c>
      <c r="L1483" s="128" t="s">
        <v>380</v>
      </c>
      <c r="N1483" s="129"/>
      <c r="O1483" s="130" t="s">
        <v>359</v>
      </c>
      <c r="P1483" s="131">
        <f>V1483+AA1483+AH1483</f>
        <v>0</v>
      </c>
      <c r="Q1483" s="131"/>
      <c r="R1483" s="131"/>
      <c r="S1483" s="130"/>
      <c r="T1483" s="127"/>
      <c r="U1483" s="126" t="s">
        <v>353</v>
      </c>
      <c r="V1483" s="127">
        <f>W1483*80</f>
        <v>0</v>
      </c>
      <c r="W1483" s="147">
        <f>SUM(W1462:W1482)</f>
        <v>0</v>
      </c>
      <c r="X1483" s="148"/>
      <c r="Y1483" s="127" t="s">
        <v>354</v>
      </c>
      <c r="Z1483" s="116"/>
      <c r="AA1483" s="116">
        <f>SUM(AA1462:AA1482)</f>
        <v>0</v>
      </c>
      <c r="AB1483" s="149"/>
      <c r="AC1483" s="149"/>
      <c r="AD1483" s="149"/>
      <c r="AE1483" s="149"/>
      <c r="AF1483" s="127" t="s">
        <v>358</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t="e">
        <f>P1483/M1462</f>
        <v>#DIV/0!</v>
      </c>
      <c r="Q1484" s="161"/>
      <c r="R1484" s="161"/>
      <c r="S1484" s="160"/>
      <c r="T1484" s="161"/>
      <c r="U1484" s="365" t="s">
        <v>368</v>
      </c>
      <c r="V1484" s="365"/>
      <c r="W1484" s="162" t="e">
        <f>W1483/M1462</f>
        <v>#DIV/0!</v>
      </c>
      <c r="X1484" s="163"/>
      <c r="Y1484" s="363" t="s">
        <v>367</v>
      </c>
      <c r="Z1484" s="363"/>
      <c r="AA1484" s="164" t="e">
        <f>AA1483/M1462</f>
        <v>#DIV/0!</v>
      </c>
      <c r="AB1484" s="161"/>
      <c r="AC1484" s="161"/>
      <c r="AD1484" s="161"/>
      <c r="AE1484" s="161"/>
      <c r="AF1484" s="363" t="s">
        <v>367</v>
      </c>
      <c r="AG1484" s="363"/>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454</v>
      </c>
      <c r="M1485" s="116" t="s">
        <v>299</v>
      </c>
      <c r="N1485" s="116" t="s">
        <v>108</v>
      </c>
      <c r="O1485" s="170" t="s">
        <v>388</v>
      </c>
      <c r="P1485" s="364" t="s">
        <v>377</v>
      </c>
      <c r="Q1485" s="364"/>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645</v>
      </c>
      <c r="O1486" s="121" t="s">
        <v>138</v>
      </c>
      <c r="P1486" s="169" t="s">
        <v>381</v>
      </c>
      <c r="Q1486" s="169" t="s">
        <v>377</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0</v>
      </c>
      <c r="T1491" s="120"/>
      <c r="U1491" s="117" t="s">
        <v>365</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379</v>
      </c>
      <c r="L1507" s="128" t="s">
        <v>380</v>
      </c>
      <c r="N1507" s="129"/>
      <c r="O1507" s="130" t="s">
        <v>359</v>
      </c>
      <c r="P1507" s="131">
        <f>V1507+AA1507+AH1507</f>
        <v>0</v>
      </c>
      <c r="Q1507" s="131"/>
      <c r="R1507" s="131"/>
      <c r="S1507" s="130"/>
      <c r="T1507" s="127"/>
      <c r="U1507" s="126" t="s">
        <v>353</v>
      </c>
      <c r="V1507" s="127">
        <f>W1507*80</f>
        <v>0</v>
      </c>
      <c r="W1507" s="147">
        <f>SUM(W1486:W1506)</f>
        <v>0</v>
      </c>
      <c r="X1507" s="148"/>
      <c r="Y1507" s="127" t="s">
        <v>354</v>
      </c>
      <c r="Z1507" s="116"/>
      <c r="AA1507" s="116">
        <f>SUM(AA1486:AA1506)</f>
        <v>0</v>
      </c>
      <c r="AB1507" s="149"/>
      <c r="AC1507" s="149"/>
      <c r="AD1507" s="149"/>
      <c r="AE1507" s="149"/>
      <c r="AF1507" s="127" t="s">
        <v>358</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t="e">
        <f>P1507/M1486</f>
        <v>#DIV/0!</v>
      </c>
      <c r="Q1508" s="161"/>
      <c r="R1508" s="161"/>
      <c r="S1508" s="160"/>
      <c r="T1508" s="161"/>
      <c r="U1508" s="365" t="s">
        <v>368</v>
      </c>
      <c r="V1508" s="365"/>
      <c r="W1508" s="162" t="e">
        <f>W1507/M1486</f>
        <v>#DIV/0!</v>
      </c>
      <c r="X1508" s="163"/>
      <c r="Y1508" s="363" t="s">
        <v>367</v>
      </c>
      <c r="Z1508" s="363"/>
      <c r="AA1508" s="164" t="e">
        <f>AA1507/M1486</f>
        <v>#DIV/0!</v>
      </c>
      <c r="AB1508" s="161"/>
      <c r="AC1508" s="161"/>
      <c r="AD1508" s="161"/>
      <c r="AE1508" s="161"/>
      <c r="AF1508" s="363" t="s">
        <v>367</v>
      </c>
      <c r="AG1508" s="363"/>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454</v>
      </c>
      <c r="M1509" s="2" t="s">
        <v>299</v>
      </c>
      <c r="N1509" s="2" t="s">
        <v>108</v>
      </c>
      <c r="O1509" s="97" t="s">
        <v>388</v>
      </c>
      <c r="P1509" s="364" t="s">
        <v>377</v>
      </c>
      <c r="Q1509" s="364"/>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639</v>
      </c>
      <c r="O1510" s="12" t="s">
        <v>138</v>
      </c>
      <c r="P1510" s="96" t="s">
        <v>381</v>
      </c>
      <c r="Q1510" s="96" t="s">
        <v>377</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0</v>
      </c>
      <c r="Q1531" s="24"/>
      <c r="R1531" s="24"/>
      <c r="S1531" s="23"/>
      <c r="T1531" s="20"/>
      <c r="U1531" s="19" t="s">
        <v>353</v>
      </c>
      <c r="V1531" s="20">
        <f>W1531*80</f>
        <v>0</v>
      </c>
      <c r="W1531" s="69">
        <f>SUM(W1510:W1530)</f>
        <v>0</v>
      </c>
      <c r="X1531" s="70"/>
      <c r="Y1531" s="20" t="s">
        <v>354</v>
      </c>
      <c r="Z1531" s="2"/>
      <c r="AA1531" s="2">
        <f>SUM(AA1510:AA1530)</f>
        <v>0</v>
      </c>
      <c r="AB1531" s="71"/>
      <c r="AC1531" s="71"/>
      <c r="AD1531" s="71"/>
      <c r="AE1531" s="71"/>
      <c r="AF1531" s="20" t="s">
        <v>358</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t="e">
        <f>P1531/M1510</f>
        <v>#DIV/0!</v>
      </c>
      <c r="Q1532" s="84"/>
      <c r="R1532" s="84"/>
      <c r="S1532" s="83"/>
      <c r="T1532" s="84"/>
      <c r="U1532" s="365" t="s">
        <v>368</v>
      </c>
      <c r="V1532" s="365"/>
      <c r="W1532" s="85" t="e">
        <f>W1531/M1510</f>
        <v>#DIV/0!</v>
      </c>
      <c r="X1532" s="86"/>
      <c r="Y1532" s="363" t="s">
        <v>367</v>
      </c>
      <c r="Z1532" s="363"/>
      <c r="AA1532" s="87" t="e">
        <f>AA1531/M1510</f>
        <v>#DIV/0!</v>
      </c>
      <c r="AB1532" s="84"/>
      <c r="AC1532" s="84"/>
      <c r="AD1532" s="84"/>
      <c r="AE1532" s="84"/>
      <c r="AF1532" s="363" t="s">
        <v>367</v>
      </c>
      <c r="AG1532" s="363"/>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454</v>
      </c>
      <c r="M1533" s="2" t="s">
        <v>299</v>
      </c>
      <c r="N1533" s="2" t="s">
        <v>108</v>
      </c>
      <c r="O1533" s="97" t="s">
        <v>388</v>
      </c>
      <c r="P1533" s="364" t="s">
        <v>377</v>
      </c>
      <c r="Q1533" s="364"/>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576</v>
      </c>
      <c r="O1534" s="12" t="s">
        <v>138</v>
      </c>
      <c r="P1534" s="96" t="s">
        <v>381</v>
      </c>
      <c r="Q1534" s="96" t="s">
        <v>377</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0</v>
      </c>
      <c r="T1536" s="11"/>
      <c r="U1536" s="73" t="s">
        <v>430</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0</v>
      </c>
      <c r="Q1555" s="24"/>
      <c r="R1555" s="24"/>
      <c r="S1555" s="23"/>
      <c r="T1555" s="20"/>
      <c r="U1555" s="19" t="s">
        <v>353</v>
      </c>
      <c r="V1555" s="20">
        <f>W1555*80</f>
        <v>0</v>
      </c>
      <c r="W1555" s="69">
        <f>SUM(W1534:W1554)</f>
        <v>0</v>
      </c>
      <c r="X1555" s="70"/>
      <c r="Y1555" s="20" t="s">
        <v>354</v>
      </c>
      <c r="Z1555" s="2"/>
      <c r="AA1555" s="2">
        <f>SUM(AA1534:AA1554)</f>
        <v>0</v>
      </c>
      <c r="AB1555" s="71"/>
      <c r="AC1555" s="71"/>
      <c r="AD1555" s="71"/>
      <c r="AE1555" s="71"/>
      <c r="AF1555" s="20" t="s">
        <v>358</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t="e">
        <f>P1555/M1534</f>
        <v>#DIV/0!</v>
      </c>
      <c r="Q1556" s="84"/>
      <c r="R1556" s="84"/>
      <c r="S1556" s="83"/>
      <c r="T1556" s="84"/>
      <c r="U1556" s="365" t="s">
        <v>368</v>
      </c>
      <c r="V1556" s="365"/>
      <c r="W1556" s="85" t="e">
        <f>W1555/M1534</f>
        <v>#DIV/0!</v>
      </c>
      <c r="X1556" s="86"/>
      <c r="Y1556" s="363" t="s">
        <v>367</v>
      </c>
      <c r="Z1556" s="363"/>
      <c r="AA1556" s="87" t="e">
        <f>AA1555/M1534</f>
        <v>#DIV/0!</v>
      </c>
      <c r="AB1556" s="84"/>
      <c r="AC1556" s="84"/>
      <c r="AD1556" s="84"/>
      <c r="AE1556" s="84"/>
      <c r="AF1556" s="363" t="s">
        <v>367</v>
      </c>
      <c r="AG1556" s="363"/>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454</v>
      </c>
      <c r="M1559" s="116" t="s">
        <v>107</v>
      </c>
      <c r="N1559" s="116" t="s">
        <v>108</v>
      </c>
      <c r="O1559" s="170" t="s">
        <v>388</v>
      </c>
      <c r="P1559" s="364" t="s">
        <v>377</v>
      </c>
      <c r="Q1559" s="364"/>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568</v>
      </c>
      <c r="O1560" s="121" t="s">
        <v>133</v>
      </c>
      <c r="P1560" s="169" t="s">
        <v>381</v>
      </c>
      <c r="Q1560" s="169" t="s">
        <v>377</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365</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365</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379</v>
      </c>
      <c r="L1581" s="128" t="s">
        <v>380</v>
      </c>
      <c r="N1581" s="129"/>
      <c r="O1581" s="130" t="s">
        <v>359</v>
      </c>
      <c r="P1581" s="131">
        <f>V1581+AA1581+AH1581</f>
        <v>0</v>
      </c>
      <c r="Q1581" s="131"/>
      <c r="R1581" s="131"/>
      <c r="S1581" s="130"/>
      <c r="T1581" s="127"/>
      <c r="U1581" s="126" t="s">
        <v>353</v>
      </c>
      <c r="V1581" s="127">
        <f>W1581*80</f>
        <v>0</v>
      </c>
      <c r="W1581" s="147">
        <f>SUM(W1560:W1580)</f>
        <v>0</v>
      </c>
      <c r="X1581" s="148"/>
      <c r="Y1581" s="127" t="s">
        <v>354</v>
      </c>
      <c r="Z1581" s="116"/>
      <c r="AA1581" s="116">
        <f>SUM(AA1560:AA1580)</f>
        <v>0</v>
      </c>
      <c r="AB1581" s="149"/>
      <c r="AC1581" s="149"/>
      <c r="AD1581" s="149"/>
      <c r="AE1581" s="149"/>
      <c r="AF1581" s="127" t="s">
        <v>358</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369</v>
      </c>
      <c r="N1582" s="160" t="str">
        <f>N1560</f>
        <v>Packaged units</v>
      </c>
      <c r="O1582" s="160" t="s">
        <v>367</v>
      </c>
      <c r="P1582" s="64" t="e">
        <f>P1581/M1560</f>
        <v>#DIV/0!</v>
      </c>
      <c r="Q1582" s="161"/>
      <c r="R1582" s="161"/>
      <c r="S1582" s="160"/>
      <c r="T1582" s="161"/>
      <c r="U1582" s="365" t="s">
        <v>368</v>
      </c>
      <c r="V1582" s="365"/>
      <c r="W1582" s="162" t="e">
        <f>W1581/M1560</f>
        <v>#DIV/0!</v>
      </c>
      <c r="X1582" s="163"/>
      <c r="Y1582" s="363" t="s">
        <v>367</v>
      </c>
      <c r="Z1582" s="363"/>
      <c r="AA1582" s="164" t="e">
        <f>AA1581/M1560</f>
        <v>#DIV/0!</v>
      </c>
      <c r="AB1582" s="161"/>
      <c r="AC1582" s="161"/>
      <c r="AD1582" s="161"/>
      <c r="AE1582" s="161"/>
      <c r="AF1582" s="363" t="s">
        <v>367</v>
      </c>
      <c r="AG1582" s="363"/>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454</v>
      </c>
      <c r="M1583" s="116" t="s">
        <v>107</v>
      </c>
      <c r="N1583" s="116" t="s">
        <v>108</v>
      </c>
      <c r="O1583" s="170" t="s">
        <v>388</v>
      </c>
      <c r="P1583" s="364" t="s">
        <v>377</v>
      </c>
      <c r="Q1583" s="364"/>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622</v>
      </c>
      <c r="O1584" s="121" t="s">
        <v>133</v>
      </c>
      <c r="P1584" s="169" t="s">
        <v>381</v>
      </c>
      <c r="Q1584" s="169" t="s">
        <v>377</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0</v>
      </c>
      <c r="T1586" s="120"/>
      <c r="U1586" s="117" t="s">
        <v>365</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0</v>
      </c>
      <c r="T1590" s="120"/>
      <c r="U1590" s="117" t="s">
        <v>365</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379</v>
      </c>
      <c r="L1605" s="128" t="s">
        <v>380</v>
      </c>
      <c r="N1605" s="129"/>
      <c r="O1605" s="130" t="s">
        <v>359</v>
      </c>
      <c r="P1605" s="131">
        <f>V1605+AA1605+AH1605</f>
        <v>0</v>
      </c>
      <c r="Q1605" s="131"/>
      <c r="R1605" s="131"/>
      <c r="S1605" s="130"/>
      <c r="T1605" s="127"/>
      <c r="U1605" s="126" t="s">
        <v>353</v>
      </c>
      <c r="V1605" s="127">
        <f>W1605*80</f>
        <v>0</v>
      </c>
      <c r="W1605" s="147">
        <f>SUM(W1584:W1604)</f>
        <v>0</v>
      </c>
      <c r="X1605" s="148"/>
      <c r="Y1605" s="127" t="s">
        <v>354</v>
      </c>
      <c r="Z1605" s="116"/>
      <c r="AA1605" s="116">
        <f>SUM(AA1584:AA1604)</f>
        <v>0</v>
      </c>
      <c r="AB1605" s="149"/>
      <c r="AC1605" s="149"/>
      <c r="AD1605" s="149"/>
      <c r="AE1605" s="149"/>
      <c r="AF1605" s="127" t="s">
        <v>358</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t="e">
        <f>P1605/M1584</f>
        <v>#DIV/0!</v>
      </c>
      <c r="Q1606" s="161"/>
      <c r="R1606" s="161"/>
      <c r="S1606" s="160"/>
      <c r="T1606" s="161"/>
      <c r="U1606" s="365" t="s">
        <v>368</v>
      </c>
      <c r="V1606" s="365"/>
      <c r="W1606" s="162" t="e">
        <f>W1605/M1584</f>
        <v>#DIV/0!</v>
      </c>
      <c r="X1606" s="163"/>
      <c r="Y1606" s="363" t="s">
        <v>367</v>
      </c>
      <c r="Z1606" s="363"/>
      <c r="AA1606" s="164" t="e">
        <f>AA1605/M1584</f>
        <v>#DIV/0!</v>
      </c>
      <c r="AB1606" s="161"/>
      <c r="AC1606" s="161"/>
      <c r="AD1606" s="161"/>
      <c r="AE1606" s="161"/>
      <c r="AF1606" s="363" t="s">
        <v>367</v>
      </c>
      <c r="AG1606" s="363"/>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454</v>
      </c>
      <c r="M1607" s="2" t="s">
        <v>107</v>
      </c>
      <c r="N1607" s="2" t="s">
        <v>108</v>
      </c>
      <c r="O1607" s="97" t="s">
        <v>388</v>
      </c>
      <c r="P1607" s="364" t="s">
        <v>377</v>
      </c>
      <c r="Q1607" s="364"/>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381</v>
      </c>
      <c r="Q1608" s="96" t="s">
        <v>377</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0</v>
      </c>
      <c r="Q1629" s="24"/>
      <c r="R1629" s="24"/>
      <c r="S1629" s="23"/>
      <c r="T1629" s="20"/>
      <c r="U1629" s="19" t="s">
        <v>353</v>
      </c>
      <c r="V1629" s="20">
        <f>W1629*80</f>
        <v>0</v>
      </c>
      <c r="W1629" s="69">
        <f>SUM(W1608:W1628)</f>
        <v>0</v>
      </c>
      <c r="X1629" s="70"/>
      <c r="Y1629" s="20" t="s">
        <v>354</v>
      </c>
      <c r="Z1629" s="2"/>
      <c r="AA1629" s="2">
        <f>SUM(AA1608:AA1628)</f>
        <v>0</v>
      </c>
      <c r="AB1629" s="71"/>
      <c r="AC1629" s="71"/>
      <c r="AD1629" s="71"/>
      <c r="AE1629" s="71"/>
      <c r="AF1629" s="20" t="s">
        <v>358</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369</v>
      </c>
      <c r="N1630" s="83" t="str">
        <f>N1608</f>
        <v>Office VRF outdoor units</v>
      </c>
      <c r="O1630" s="83" t="s">
        <v>367</v>
      </c>
      <c r="P1630" s="64" t="e">
        <f>P1629/M1608</f>
        <v>#DIV/0!</v>
      </c>
      <c r="Q1630" s="84"/>
      <c r="R1630" s="84"/>
      <c r="S1630" s="83"/>
      <c r="T1630" s="84"/>
      <c r="U1630" s="365" t="s">
        <v>368</v>
      </c>
      <c r="V1630" s="365"/>
      <c r="W1630" s="85" t="e">
        <f>W1629/M1608</f>
        <v>#DIV/0!</v>
      </c>
      <c r="X1630" s="86"/>
      <c r="Y1630" s="363" t="s">
        <v>367</v>
      </c>
      <c r="Z1630" s="363"/>
      <c r="AA1630" s="87" t="e">
        <f>AA1629/M1608</f>
        <v>#DIV/0!</v>
      </c>
      <c r="AB1630" s="84"/>
      <c r="AC1630" s="84"/>
      <c r="AD1630" s="84"/>
      <c r="AE1630" s="84"/>
      <c r="AF1630" s="363" t="s">
        <v>367</v>
      </c>
      <c r="AG1630" s="363"/>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f>SUM(I1655:I1775)</f>
        <v>0</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454</v>
      </c>
      <c r="M1632" s="116" t="s">
        <v>107</v>
      </c>
      <c r="N1632" s="116" t="s">
        <v>108</v>
      </c>
      <c r="O1632" s="170" t="s">
        <v>388</v>
      </c>
      <c r="P1632" s="364" t="s">
        <v>377</v>
      </c>
      <c r="Q1632" s="364"/>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640</v>
      </c>
      <c r="O1633" s="175" t="s">
        <v>133</v>
      </c>
      <c r="P1633" s="173" t="s">
        <v>381</v>
      </c>
      <c r="Q1633" s="173" t="s">
        <v>377</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379</v>
      </c>
      <c r="L1654" s="128" t="s">
        <v>380</v>
      </c>
      <c r="N1654" s="129"/>
      <c r="O1654" s="175" t="s">
        <v>359</v>
      </c>
      <c r="P1654" s="172">
        <f>P1655*M1633</f>
        <v>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67" t="s">
        <v>368</v>
      </c>
      <c r="V1655" s="367"/>
      <c r="W1655" s="177" t="e">
        <f>W1654/M1633</f>
        <v>#DIV/0!</v>
      </c>
      <c r="X1655" s="178"/>
      <c r="Y1655" s="368" t="s">
        <v>367</v>
      </c>
      <c r="Z1655" s="368"/>
      <c r="AA1655" s="181" t="e">
        <f>AA1654/M1633</f>
        <v>#DIV/0!</v>
      </c>
      <c r="AB1655" s="172"/>
      <c r="AC1655" s="172"/>
      <c r="AD1655" s="172"/>
      <c r="AE1655" s="172"/>
      <c r="AF1655" s="368" t="s">
        <v>367</v>
      </c>
      <c r="AG1655" s="368"/>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454</v>
      </c>
      <c r="M1656" s="116" t="s">
        <v>107</v>
      </c>
      <c r="N1656" s="116" t="s">
        <v>108</v>
      </c>
      <c r="O1656" s="170" t="s">
        <v>388</v>
      </c>
      <c r="P1656" s="364" t="s">
        <v>377</v>
      </c>
      <c r="Q1656" s="364"/>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565</v>
      </c>
      <c r="O1657" s="175" t="s">
        <v>133</v>
      </c>
      <c r="P1657" s="173" t="s">
        <v>381</v>
      </c>
      <c r="Q1657" s="173" t="s">
        <v>377</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379</v>
      </c>
      <c r="L1678" s="128" t="s">
        <v>380</v>
      </c>
      <c r="N1678" s="129"/>
      <c r="O1678" s="175" t="s">
        <v>359</v>
      </c>
      <c r="P1678" s="172">
        <f>P1679*M1657</f>
        <v>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67" t="s">
        <v>368</v>
      </c>
      <c r="V1679" s="367"/>
      <c r="W1679" s="177" t="e">
        <f>W1678/M1657</f>
        <v>#DIV/0!</v>
      </c>
      <c r="X1679" s="178"/>
      <c r="Y1679" s="368" t="s">
        <v>367</v>
      </c>
      <c r="Z1679" s="368"/>
      <c r="AA1679" s="181" t="e">
        <f>AA1678/M1657</f>
        <v>#DIV/0!</v>
      </c>
      <c r="AB1679" s="172"/>
      <c r="AC1679" s="172"/>
      <c r="AD1679" s="172"/>
      <c r="AE1679" s="172"/>
      <c r="AF1679" s="368" t="s">
        <v>367</v>
      </c>
      <c r="AG1679" s="368"/>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454</v>
      </c>
      <c r="M1680" s="116" t="s">
        <v>107</v>
      </c>
      <c r="N1680" s="116" t="s">
        <v>108</v>
      </c>
      <c r="O1680" s="170" t="s">
        <v>388</v>
      </c>
      <c r="P1680" s="364" t="s">
        <v>377</v>
      </c>
      <c r="Q1680" s="364"/>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564</v>
      </c>
      <c r="O1681" s="175" t="s">
        <v>133</v>
      </c>
      <c r="P1681" s="173" t="s">
        <v>381</v>
      </c>
      <c r="Q1681" s="173" t="s">
        <v>377</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379</v>
      </c>
      <c r="L1702" s="128" t="s">
        <v>380</v>
      </c>
      <c r="N1702" s="129"/>
      <c r="O1702" s="175" t="s">
        <v>359</v>
      </c>
      <c r="P1702" s="172">
        <f>P1703*M1681</f>
        <v>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67" t="s">
        <v>368</v>
      </c>
      <c r="V1703" s="367"/>
      <c r="W1703" s="177" t="e">
        <f>W1702/M1681</f>
        <v>#DIV/0!</v>
      </c>
      <c r="X1703" s="178"/>
      <c r="Y1703" s="368" t="s">
        <v>367</v>
      </c>
      <c r="Z1703" s="368"/>
      <c r="AA1703" s="181" t="e">
        <f>AA1702/M1681</f>
        <v>#DIV/0!</v>
      </c>
      <c r="AB1703" s="172"/>
      <c r="AC1703" s="172"/>
      <c r="AD1703" s="172"/>
      <c r="AE1703" s="172"/>
      <c r="AF1703" s="368" t="s">
        <v>367</v>
      </c>
      <c r="AG1703" s="368"/>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454</v>
      </c>
      <c r="M1704" s="116" t="s">
        <v>107</v>
      </c>
      <c r="N1704" s="116" t="s">
        <v>108</v>
      </c>
      <c r="O1704" s="170" t="s">
        <v>388</v>
      </c>
      <c r="P1704" s="364" t="s">
        <v>377</v>
      </c>
      <c r="Q1704" s="364"/>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561</v>
      </c>
      <c r="O1705" s="121" t="s">
        <v>491</v>
      </c>
      <c r="P1705" s="169" t="s">
        <v>381</v>
      </c>
      <c r="Q1705" s="169" t="s">
        <v>377</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481</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0</v>
      </c>
      <c r="T1709" s="120"/>
      <c r="U1709" s="121" t="s">
        <v>235</v>
      </c>
      <c r="V1709" s="133">
        <f t="shared" si="785"/>
        <v>0</v>
      </c>
      <c r="W1709" s="133">
        <f>VLOOKUP(U1709,Sheet1!$B$6:$C$45,2,FALSE)*V1709</f>
        <v>0</v>
      </c>
      <c r="X1709" s="141"/>
      <c r="Y1709" s="135" t="s">
        <v>549</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0</v>
      </c>
      <c r="T1713" s="120"/>
      <c r="U1713" s="121" t="s">
        <v>366</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420</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0</v>
      </c>
      <c r="T1721" s="120"/>
      <c r="U1721" s="121" t="s">
        <v>293</v>
      </c>
      <c r="V1721" s="133">
        <f t="shared" si="785"/>
        <v>0</v>
      </c>
      <c r="W1721" s="133">
        <f>VLOOKUP(U1721,Sheet1!$B$6:$C$45,2,FALSE)*V1721</f>
        <v>0</v>
      </c>
      <c r="X1721" s="141"/>
      <c r="Y1721" s="135" t="s">
        <v>424</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0</v>
      </c>
      <c r="T1725" s="120"/>
      <c r="U1725" s="121" t="s">
        <v>364</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379</v>
      </c>
      <c r="L1726" s="128" t="s">
        <v>380</v>
      </c>
      <c r="N1726" s="129"/>
      <c r="O1726" s="130" t="s">
        <v>359</v>
      </c>
      <c r="P1726" s="131">
        <f>V1726+AA1726+AH1726</f>
        <v>0</v>
      </c>
      <c r="Q1726" s="131"/>
      <c r="R1726" s="131"/>
      <c r="S1726" s="130"/>
      <c r="T1726" s="127"/>
      <c r="U1726" s="126" t="s">
        <v>353</v>
      </c>
      <c r="V1726" s="127">
        <f>W1726*80</f>
        <v>0</v>
      </c>
      <c r="W1726" s="147">
        <f>SUM(W1705:W1725)</f>
        <v>0</v>
      </c>
      <c r="X1726" s="148"/>
      <c r="Y1726" s="127" t="s">
        <v>354</v>
      </c>
      <c r="Z1726" s="116"/>
      <c r="AA1726" s="116">
        <f>SUM(AA1705:AA1725)</f>
        <v>0</v>
      </c>
      <c r="AB1726" s="149"/>
      <c r="AC1726" s="149"/>
      <c r="AD1726" s="149"/>
      <c r="AE1726" s="149"/>
      <c r="AF1726" s="127" t="s">
        <v>358</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t="e">
        <f>P1726/M1705</f>
        <v>#DIV/0!</v>
      </c>
      <c r="Q1727" s="161"/>
      <c r="R1727" s="161"/>
      <c r="S1727" s="160"/>
      <c r="T1727" s="161"/>
      <c r="U1727" s="365" t="s">
        <v>368</v>
      </c>
      <c r="V1727" s="365"/>
      <c r="W1727" s="162" t="e">
        <f>W1726/M1705</f>
        <v>#DIV/0!</v>
      </c>
      <c r="X1727" s="163"/>
      <c r="Y1727" s="363" t="s">
        <v>367</v>
      </c>
      <c r="Z1727" s="363"/>
      <c r="AA1727" s="164" t="e">
        <f>AA1726/M1705</f>
        <v>#DIV/0!</v>
      </c>
      <c r="AB1727" s="161"/>
      <c r="AC1727" s="161"/>
      <c r="AD1727" s="161"/>
      <c r="AE1727" s="161"/>
      <c r="AF1727" s="363" t="s">
        <v>367</v>
      </c>
      <c r="AG1727" s="363"/>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454</v>
      </c>
      <c r="M1728" s="116" t="s">
        <v>107</v>
      </c>
      <c r="N1728" s="116" t="s">
        <v>108</v>
      </c>
      <c r="O1728" s="170" t="s">
        <v>388</v>
      </c>
      <c r="P1728" s="364" t="s">
        <v>377</v>
      </c>
      <c r="Q1728" s="364"/>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563</v>
      </c>
      <c r="O1729" s="121" t="s">
        <v>491</v>
      </c>
      <c r="P1729" s="169" t="s">
        <v>381</v>
      </c>
      <c r="Q1729" s="169" t="s">
        <v>377</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481</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0</v>
      </c>
      <c r="T1737" s="120"/>
      <c r="U1737" s="121" t="s">
        <v>366</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420</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0</v>
      </c>
      <c r="T1745" s="120"/>
      <c r="U1745" s="121" t="s">
        <v>293</v>
      </c>
      <c r="V1745" s="133">
        <f t="shared" si="794"/>
        <v>0</v>
      </c>
      <c r="W1745" s="133">
        <f>VLOOKUP(U1745,Sheet1!$B$6:$C$45,2,FALSE)*V1745</f>
        <v>0</v>
      </c>
      <c r="X1745" s="141"/>
      <c r="Y1745" s="135" t="s">
        <v>424</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0</v>
      </c>
      <c r="T1749" s="120"/>
      <c r="U1749" s="121" t="s">
        <v>364</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379</v>
      </c>
      <c r="L1750" s="128" t="s">
        <v>380</v>
      </c>
      <c r="N1750" s="129"/>
      <c r="O1750" s="130" t="s">
        <v>359</v>
      </c>
      <c r="P1750" s="131">
        <f>V1750+AA1750+AH1750</f>
        <v>0</v>
      </c>
      <c r="Q1750" s="131"/>
      <c r="R1750" s="131"/>
      <c r="S1750" s="130"/>
      <c r="T1750" s="127"/>
      <c r="U1750" s="126" t="s">
        <v>353</v>
      </c>
      <c r="V1750" s="127">
        <f>W1750*80</f>
        <v>0</v>
      </c>
      <c r="W1750" s="147">
        <f>SUM(W1729:W1749)</f>
        <v>0</v>
      </c>
      <c r="X1750" s="148"/>
      <c r="Y1750" s="127" t="s">
        <v>354</v>
      </c>
      <c r="Z1750" s="116"/>
      <c r="AA1750" s="116">
        <f>SUM(AA1729:AA1749)</f>
        <v>0</v>
      </c>
      <c r="AB1750" s="149"/>
      <c r="AC1750" s="149"/>
      <c r="AD1750" s="149"/>
      <c r="AE1750" s="149"/>
      <c r="AF1750" s="127" t="s">
        <v>358</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t="e">
        <f>P1750/M1729</f>
        <v>#DIV/0!</v>
      </c>
      <c r="Q1751" s="161"/>
      <c r="R1751" s="161"/>
      <c r="S1751" s="160"/>
      <c r="T1751" s="161"/>
      <c r="U1751" s="365" t="s">
        <v>368</v>
      </c>
      <c r="V1751" s="365"/>
      <c r="W1751" s="162" t="e">
        <f>W1750/M1729</f>
        <v>#DIV/0!</v>
      </c>
      <c r="X1751" s="163"/>
      <c r="Y1751" s="363" t="s">
        <v>367</v>
      </c>
      <c r="Z1751" s="363"/>
      <c r="AA1751" s="164" t="e">
        <f>AA1750/M1729</f>
        <v>#DIV/0!</v>
      </c>
      <c r="AB1751" s="161"/>
      <c r="AC1751" s="161"/>
      <c r="AD1751" s="161"/>
      <c r="AE1751" s="161"/>
      <c r="AF1751" s="363" t="s">
        <v>367</v>
      </c>
      <c r="AG1751" s="363"/>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454</v>
      </c>
      <c r="M1752" s="116" t="s">
        <v>107</v>
      </c>
      <c r="N1752" s="116" t="s">
        <v>108</v>
      </c>
      <c r="O1752" s="170" t="s">
        <v>388</v>
      </c>
      <c r="P1752" s="364" t="s">
        <v>377</v>
      </c>
      <c r="Q1752" s="364"/>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562</v>
      </c>
      <c r="O1753" s="121" t="s">
        <v>491</v>
      </c>
      <c r="P1753" s="169" t="s">
        <v>381</v>
      </c>
      <c r="Q1753" s="169" t="s">
        <v>377</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481</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0</v>
      </c>
      <c r="T1757" s="120"/>
      <c r="U1757" s="121" t="s">
        <v>235</v>
      </c>
      <c r="V1757" s="133">
        <f t="shared" si="808"/>
        <v>0</v>
      </c>
      <c r="W1757" s="133">
        <f>VLOOKUP(U1757,Sheet1!$B$6:$C$45,2,FALSE)*V1757</f>
        <v>0</v>
      </c>
      <c r="X1757" s="141"/>
      <c r="Y1757" s="135" t="s">
        <v>493</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0</v>
      </c>
      <c r="T1761" s="120"/>
      <c r="U1761" s="121" t="s">
        <v>366</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420</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0</v>
      </c>
      <c r="T1769" s="120"/>
      <c r="U1769" s="121" t="s">
        <v>293</v>
      </c>
      <c r="V1769" s="133">
        <f t="shared" si="808"/>
        <v>0</v>
      </c>
      <c r="W1769" s="133">
        <f>VLOOKUP(U1769,Sheet1!$B$6:$C$45,2,FALSE)*V1769</f>
        <v>0</v>
      </c>
      <c r="X1769" s="141"/>
      <c r="Y1769" s="135" t="s">
        <v>424</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0</v>
      </c>
      <c r="T1773" s="120"/>
      <c r="U1773" s="121" t="s">
        <v>364</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379</v>
      </c>
      <c r="L1774" s="128" t="s">
        <v>380</v>
      </c>
      <c r="N1774" s="129"/>
      <c r="O1774" s="130" t="s">
        <v>359</v>
      </c>
      <c r="P1774" s="131">
        <f>V1774+AA1774+AH1774</f>
        <v>0</v>
      </c>
      <c r="Q1774" s="131"/>
      <c r="R1774" s="131"/>
      <c r="S1774" s="130"/>
      <c r="T1774" s="127"/>
      <c r="U1774" s="126" t="s">
        <v>353</v>
      </c>
      <c r="V1774" s="127">
        <f>W1774*80</f>
        <v>0</v>
      </c>
      <c r="W1774" s="147">
        <f>SUM(W1753:W1773)</f>
        <v>0</v>
      </c>
      <c r="X1774" s="148"/>
      <c r="Y1774" s="127" t="s">
        <v>354</v>
      </c>
      <c r="Z1774" s="116"/>
      <c r="AA1774" s="116">
        <f>SUM(AA1753:AA1773)</f>
        <v>0</v>
      </c>
      <c r="AB1774" s="149"/>
      <c r="AC1774" s="149"/>
      <c r="AD1774" s="149"/>
      <c r="AE1774" s="149"/>
      <c r="AF1774" s="127" t="s">
        <v>358</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t="e">
        <f>P1774/M1753</f>
        <v>#DIV/0!</v>
      </c>
      <c r="Q1775" s="161"/>
      <c r="R1775" s="161"/>
      <c r="S1775" s="160"/>
      <c r="T1775" s="161"/>
      <c r="U1775" s="365" t="s">
        <v>368</v>
      </c>
      <c r="V1775" s="365"/>
      <c r="W1775" s="162" t="e">
        <f>W1774/M1753</f>
        <v>#DIV/0!</v>
      </c>
      <c r="X1775" s="163"/>
      <c r="Y1775" s="363" t="s">
        <v>367</v>
      </c>
      <c r="Z1775" s="363"/>
      <c r="AA1775" s="164" t="e">
        <f>AA1774/M1753</f>
        <v>#DIV/0!</v>
      </c>
      <c r="AB1775" s="161"/>
      <c r="AC1775" s="161"/>
      <c r="AD1775" s="161"/>
      <c r="AE1775" s="161"/>
      <c r="AF1775" s="363" t="s">
        <v>367</v>
      </c>
      <c r="AG1775" s="363"/>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f>SUM(I1800:I1896)</f>
        <v>0</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454</v>
      </c>
      <c r="M1777" s="116" t="s">
        <v>107</v>
      </c>
      <c r="N1777" s="116" t="s">
        <v>108</v>
      </c>
      <c r="O1777" s="170" t="s">
        <v>388</v>
      </c>
      <c r="P1777" s="364" t="s">
        <v>377</v>
      </c>
      <c r="Q1777" s="364"/>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571</v>
      </c>
      <c r="O1778" s="121" t="s">
        <v>349</v>
      </c>
      <c r="P1778" s="169" t="s">
        <v>381</v>
      </c>
      <c r="Q1778" s="169" t="s">
        <v>377</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363</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366</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366</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365</v>
      </c>
      <c r="V1792" s="133">
        <f t="shared" si="817"/>
        <v>0</v>
      </c>
      <c r="W1792" s="133">
        <f>VLOOKUP(U1792,Sheet1!$B$6:$C$45,2,FALSE)*V1792</f>
        <v>0</v>
      </c>
      <c r="X1792" s="141"/>
      <c r="Y1792" s="122" t="s">
        <v>323</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0</v>
      </c>
      <c r="T1797" s="120"/>
      <c r="U1797" s="121" t="s">
        <v>293</v>
      </c>
      <c r="V1797" s="133">
        <f t="shared" si="817"/>
        <v>0</v>
      </c>
      <c r="W1797" s="133">
        <f>VLOOKUP(U1797,Sheet1!$B$6:$C$45,2,FALSE)*V1797</f>
        <v>0</v>
      </c>
      <c r="X1797" s="141"/>
      <c r="Y1797" s="122" t="s">
        <v>324</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0</v>
      </c>
      <c r="T1798" s="120"/>
      <c r="U1798" s="121" t="s">
        <v>366</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379</v>
      </c>
      <c r="L1799" s="128" t="s">
        <v>380</v>
      </c>
      <c r="N1799" s="129"/>
      <c r="O1799" s="130" t="s">
        <v>359</v>
      </c>
      <c r="P1799" s="131">
        <f>V1799+AA1799+AH1799</f>
        <v>0</v>
      </c>
      <c r="Q1799" s="131"/>
      <c r="R1799" s="131"/>
      <c r="S1799" s="130"/>
      <c r="T1799" s="127"/>
      <c r="U1799" s="126" t="s">
        <v>353</v>
      </c>
      <c r="V1799" s="127">
        <f>W1799*80</f>
        <v>0</v>
      </c>
      <c r="W1799" s="147">
        <f>SUM(W1778:W1798)</f>
        <v>0</v>
      </c>
      <c r="X1799" s="148"/>
      <c r="Y1799" s="127" t="s">
        <v>354</v>
      </c>
      <c r="Z1799" s="116"/>
      <c r="AA1799" s="116">
        <f>SUM(AA1778:AA1798)</f>
        <v>0</v>
      </c>
      <c r="AB1799" s="149"/>
      <c r="AC1799" s="149"/>
      <c r="AD1799" s="149"/>
      <c r="AE1799" s="149"/>
      <c r="AF1799" s="127" t="s">
        <v>358</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369</v>
      </c>
      <c r="N1800" s="160" t="str">
        <f>N1778</f>
        <v>smoke exhaust systems</v>
      </c>
      <c r="O1800" s="160" t="s">
        <v>367</v>
      </c>
      <c r="P1800" s="64" t="e">
        <f>P1799/M1778</f>
        <v>#DIV/0!</v>
      </c>
      <c r="Q1800" s="161"/>
      <c r="R1800" s="161"/>
      <c r="S1800" s="160"/>
      <c r="T1800" s="161"/>
      <c r="U1800" s="365" t="s">
        <v>368</v>
      </c>
      <c r="V1800" s="365"/>
      <c r="W1800" s="162" t="e">
        <f>W1799/M1778</f>
        <v>#DIV/0!</v>
      </c>
      <c r="X1800" s="163"/>
      <c r="Y1800" s="363" t="s">
        <v>367</v>
      </c>
      <c r="Z1800" s="363"/>
      <c r="AA1800" s="164" t="e">
        <f>AA1799/M1778</f>
        <v>#DIV/0!</v>
      </c>
      <c r="AB1800" s="161"/>
      <c r="AC1800" s="161"/>
      <c r="AD1800" s="161"/>
      <c r="AE1800" s="161"/>
      <c r="AF1800" s="363" t="s">
        <v>367</v>
      </c>
      <c r="AG1800" s="363"/>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454</v>
      </c>
      <c r="M1801" s="2" t="s">
        <v>107</v>
      </c>
      <c r="N1801" s="2" t="s">
        <v>108</v>
      </c>
      <c r="O1801" s="97" t="s">
        <v>388</v>
      </c>
      <c r="P1801" s="364" t="s">
        <v>377</v>
      </c>
      <c r="Q1801" s="364"/>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349</v>
      </c>
      <c r="P1802" s="96" t="s">
        <v>381</v>
      </c>
      <c r="Q1802" s="96" t="s">
        <v>377</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363</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366</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0</v>
      </c>
      <c r="T1812" s="11"/>
      <c r="U1812" s="12" t="s">
        <v>365</v>
      </c>
      <c r="V1812" s="28">
        <f t="shared" si="826"/>
        <v>0</v>
      </c>
      <c r="W1812" s="28">
        <f>VLOOKUP(U1812,Sheet1!$B$6:$C$45,2,FALSE)*V1812</f>
        <v>0</v>
      </c>
      <c r="X1812" s="59"/>
      <c r="Y1812" s="13" t="s">
        <v>321</v>
      </c>
      <c r="Z1812" s="68">
        <f>VLOOKUP(Takeoffs!Y1812,Sheet1!$B$6:$C$124,2,FALSE)</f>
        <v>120</v>
      </c>
      <c r="AA1812" s="68">
        <f t="shared" si="827"/>
        <v>0</v>
      </c>
      <c r="AB1812" s="63">
        <f t="shared" si="828"/>
        <v>0</v>
      </c>
      <c r="AC1812" s="28">
        <f t="shared" si="833"/>
        <v>0</v>
      </c>
      <c r="AD1812" s="61">
        <v>2</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365</v>
      </c>
      <c r="V1813" s="28">
        <f t="shared" si="826"/>
        <v>0</v>
      </c>
      <c r="W1813" s="28">
        <f>VLOOKUP(U1813,Sheet1!$B$6:$C$45,2,FALSE)*V1813</f>
        <v>0</v>
      </c>
      <c r="X1813" s="59"/>
      <c r="Y1813" s="12" t="s">
        <v>293</v>
      </c>
      <c r="Z1813" s="68">
        <f>VLOOKUP(Takeoffs!Y1813,Sheet1!$B$6:$C$124,2,FALSE)</f>
        <v>0</v>
      </c>
      <c r="AA1813" s="68">
        <f t="shared" si="827"/>
        <v>0</v>
      </c>
      <c r="AB1813" s="63">
        <f t="shared" si="828"/>
        <v>0</v>
      </c>
      <c r="AC1813" s="28">
        <f t="shared" si="833"/>
        <v>0</v>
      </c>
      <c r="AD1813" s="61">
        <v>1</v>
      </c>
      <c r="AE1813" s="59"/>
      <c r="AF1813" s="13" t="s">
        <v>322</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366</v>
      </c>
      <c r="V1814" s="28">
        <f t="shared" si="826"/>
        <v>0</v>
      </c>
      <c r="W1814" s="28">
        <f>VLOOKUP(U1814,Sheet1!$B$6:$C$45,2,FALSE)*V1814</f>
        <v>0</v>
      </c>
      <c r="X1814" s="59"/>
      <c r="Y1814" s="12" t="s">
        <v>293</v>
      </c>
      <c r="Z1814" s="68">
        <f>VLOOKUP(Takeoffs!Y1814,Sheet1!$B$6:$C$124,2,FALSE)</f>
        <v>0</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365</v>
      </c>
      <c r="V1816" s="28">
        <f t="shared" si="826"/>
        <v>0</v>
      </c>
      <c r="W1816" s="28">
        <f>VLOOKUP(U1816,Sheet1!$B$6:$C$45,2,FALSE)*V1816</f>
        <v>0</v>
      </c>
      <c r="X1816" s="59"/>
      <c r="Y1816" s="13" t="s">
        <v>323</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0</v>
      </c>
      <c r="T1821" s="11"/>
      <c r="U1821" s="12" t="s">
        <v>293</v>
      </c>
      <c r="V1821" s="28">
        <f t="shared" si="826"/>
        <v>0</v>
      </c>
      <c r="W1821" s="28">
        <f>VLOOKUP(U1821,Sheet1!$B$6:$C$45,2,FALSE)*V1821</f>
        <v>0</v>
      </c>
      <c r="X1821" s="59"/>
      <c r="Y1821" s="13" t="s">
        <v>324</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0</v>
      </c>
      <c r="T1822" s="11"/>
      <c r="U1822" s="12" t="s">
        <v>366</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0</v>
      </c>
      <c r="Q1823" s="24"/>
      <c r="R1823" s="24"/>
      <c r="S1823" s="23"/>
      <c r="T1823" s="20"/>
      <c r="U1823" s="19" t="s">
        <v>353</v>
      </c>
      <c r="V1823" s="20">
        <f>W1823*80</f>
        <v>0</v>
      </c>
      <c r="W1823" s="69">
        <f>SUM(W1802:W1822)</f>
        <v>0</v>
      </c>
      <c r="X1823" s="70"/>
      <c r="Y1823" s="20" t="s">
        <v>354</v>
      </c>
      <c r="Z1823" s="2"/>
      <c r="AA1823" s="2">
        <f>SUM(AA1802:AA1822)</f>
        <v>0</v>
      </c>
      <c r="AB1823" s="71"/>
      <c r="AC1823" s="71"/>
      <c r="AD1823" s="71"/>
      <c r="AE1823" s="71"/>
      <c r="AF1823" s="20" t="s">
        <v>358</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t="e">
        <f>P1823/M1802</f>
        <v>#DIV/0!</v>
      </c>
      <c r="Q1824" s="84"/>
      <c r="R1824" s="84"/>
      <c r="S1824" s="83"/>
      <c r="T1824" s="84"/>
      <c r="U1824" s="365" t="s">
        <v>368</v>
      </c>
      <c r="V1824" s="365"/>
      <c r="W1824" s="85" t="e">
        <f>W1823/M1802</f>
        <v>#DIV/0!</v>
      </c>
      <c r="X1824" s="86"/>
      <c r="Y1824" s="363" t="s">
        <v>367</v>
      </c>
      <c r="Z1824" s="363"/>
      <c r="AA1824" s="87" t="e">
        <f>AA1823/M1802</f>
        <v>#DIV/0!</v>
      </c>
      <c r="AB1824" s="84"/>
      <c r="AC1824" s="84"/>
      <c r="AD1824" s="84"/>
      <c r="AE1824" s="84"/>
      <c r="AF1824" s="363" t="s">
        <v>367</v>
      </c>
      <c r="AG1824" s="363"/>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454</v>
      </c>
      <c r="M1825" s="2" t="s">
        <v>107</v>
      </c>
      <c r="N1825" s="2" t="s">
        <v>108</v>
      </c>
      <c r="O1825" s="97" t="s">
        <v>388</v>
      </c>
      <c r="P1825" s="364" t="s">
        <v>377</v>
      </c>
      <c r="Q1825" s="364"/>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329</v>
      </c>
      <c r="O1826" s="12" t="s">
        <v>349</v>
      </c>
      <c r="P1826" s="96" t="s">
        <v>381</v>
      </c>
      <c r="Q1826" s="96" t="s">
        <v>377</v>
      </c>
      <c r="R1826" s="96"/>
      <c r="S1826" s="28">
        <f>M1826</f>
        <v>0</v>
      </c>
      <c r="T1826" s="10"/>
      <c r="U1826" s="74" t="s">
        <v>293</v>
      </c>
      <c r="V1826" s="28">
        <f>S1826</f>
        <v>0</v>
      </c>
      <c r="W1826" s="28">
        <f>VLOOKUP(U1826,Sheet1!$B$6:$C$45,2,FALSE)*V1826</f>
        <v>0</v>
      </c>
      <c r="X1826" s="59"/>
      <c r="Y1826" s="12" t="s">
        <v>293</v>
      </c>
      <c r="Z1826" s="68" t="s">
        <v>356</v>
      </c>
      <c r="AA1826" s="68" t="s">
        <v>357</v>
      </c>
      <c r="AB1826" s="63">
        <f>AD1826*AC1826</f>
        <v>0</v>
      </c>
      <c r="AC1826" s="28">
        <f>S1826</f>
        <v>0</v>
      </c>
      <c r="AD1826" s="61">
        <v>1</v>
      </c>
      <c r="AE1826" s="59"/>
      <c r="AF1826" s="12" t="s">
        <v>293</v>
      </c>
      <c r="AG1826" s="68" t="s">
        <v>356</v>
      </c>
      <c r="AH1826" s="68" t="s">
        <v>357</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363</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0</v>
      </c>
      <c r="T1835" s="11"/>
      <c r="U1835" s="12" t="s">
        <v>366</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0</v>
      </c>
      <c r="T1836" s="11"/>
      <c r="U1836" s="12" t="s">
        <v>365</v>
      </c>
      <c r="V1836" s="28">
        <f>3*M1826</f>
        <v>0</v>
      </c>
      <c r="W1836" s="28">
        <f>VLOOKUP(U1836,Sheet1!$B$6:$C$45,2,FALSE)*V1836</f>
        <v>0</v>
      </c>
      <c r="X1836" s="59"/>
      <c r="Y1836" s="13" t="s">
        <v>328</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0</v>
      </c>
      <c r="T1837" s="11"/>
      <c r="U1837" s="12" t="s">
        <v>365</v>
      </c>
      <c r="V1837" s="28">
        <f>14*M1826</f>
        <v>0</v>
      </c>
      <c r="W1837" s="28">
        <f>VLOOKUP(U1837,Sheet1!$B$6:$C$45,2,FALSE)*V1837</f>
        <v>0</v>
      </c>
      <c r="X1837" s="59"/>
      <c r="Y1837" s="13" t="s">
        <v>327</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366</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365</v>
      </c>
      <c r="V1840" s="28">
        <f t="shared" si="840"/>
        <v>0</v>
      </c>
      <c r="W1840" s="28">
        <f>VLOOKUP(U1840,Sheet1!$B$6:$C$45,2,FALSE)*V1840</f>
        <v>0</v>
      </c>
      <c r="X1840" s="59"/>
      <c r="Y1840" s="13" t="s">
        <v>323</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0</v>
      </c>
      <c r="T1841" s="11"/>
      <c r="U1841" s="12" t="s">
        <v>293</v>
      </c>
      <c r="V1841" s="28">
        <f t="shared" si="840"/>
        <v>0</v>
      </c>
      <c r="W1841" s="28">
        <f>VLOOKUP(U1841,Sheet1!$B$6:$C$45,2,FALSE)*V1841</f>
        <v>0</v>
      </c>
      <c r="X1841" s="59"/>
      <c r="Y1841" s="13" t="s">
        <v>321</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0</v>
      </c>
      <c r="T1845" s="11"/>
      <c r="U1845" s="12" t="s">
        <v>293</v>
      </c>
      <c r="V1845" s="28">
        <f t="shared" si="840"/>
        <v>0</v>
      </c>
      <c r="W1845" s="28">
        <f>VLOOKUP(U1845,Sheet1!$B$6:$C$45,2,FALSE)*V1845</f>
        <v>0</v>
      </c>
      <c r="X1845" s="59"/>
      <c r="Y1845" s="13" t="s">
        <v>324</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0</v>
      </c>
      <c r="T1846" s="11"/>
      <c r="U1846" s="12" t="s">
        <v>365</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0</v>
      </c>
      <c r="Q1847" s="24"/>
      <c r="R1847" s="24"/>
      <c r="S1847" s="23"/>
      <c r="T1847" s="20"/>
      <c r="U1847" s="19" t="s">
        <v>353</v>
      </c>
      <c r="V1847" s="20">
        <f>W1847*80</f>
        <v>0</v>
      </c>
      <c r="W1847" s="69">
        <f>SUM(W1826:W1846)</f>
        <v>0</v>
      </c>
      <c r="X1847" s="70"/>
      <c r="Y1847" s="20" t="s">
        <v>354</v>
      </c>
      <c r="Z1847" s="2"/>
      <c r="AA1847" s="2">
        <f>SUM(AA1826:AA1846)</f>
        <v>0</v>
      </c>
      <c r="AB1847" s="71"/>
      <c r="AC1847" s="71"/>
      <c r="AD1847" s="71"/>
      <c r="AE1847" s="71"/>
      <c r="AF1847" s="20" t="s">
        <v>358</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t="e">
        <f>P1847/M1826</f>
        <v>#DIV/0!</v>
      </c>
      <c r="Q1848" s="84"/>
      <c r="R1848" s="84"/>
      <c r="S1848" s="83"/>
      <c r="T1848" s="84"/>
      <c r="U1848" s="365" t="s">
        <v>368</v>
      </c>
      <c r="V1848" s="365"/>
      <c r="W1848" s="85" t="e">
        <f>W1847/M1826</f>
        <v>#DIV/0!</v>
      </c>
      <c r="X1848" s="86"/>
      <c r="Y1848" s="363" t="s">
        <v>367</v>
      </c>
      <c r="Z1848" s="363"/>
      <c r="AA1848" s="87" t="e">
        <f>AA1847/M1826</f>
        <v>#DIV/0!</v>
      </c>
      <c r="AB1848" s="84"/>
      <c r="AC1848" s="84"/>
      <c r="AD1848" s="84"/>
      <c r="AE1848" s="84"/>
      <c r="AF1848" s="363" t="s">
        <v>367</v>
      </c>
      <c r="AG1848" s="363"/>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454</v>
      </c>
      <c r="M1849" s="116" t="s">
        <v>107</v>
      </c>
      <c r="N1849" s="116" t="s">
        <v>108</v>
      </c>
      <c r="O1849" s="170" t="s">
        <v>388</v>
      </c>
      <c r="P1849" s="364" t="s">
        <v>377</v>
      </c>
      <c r="Q1849" s="364"/>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488</v>
      </c>
      <c r="O1850" s="121" t="s">
        <v>349</v>
      </c>
      <c r="P1850" s="169" t="s">
        <v>381</v>
      </c>
      <c r="Q1850" s="169" t="s">
        <v>377</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0</v>
      </c>
      <c r="T1860" s="120"/>
      <c r="U1860" s="121" t="s">
        <v>293</v>
      </c>
      <c r="V1860" s="133">
        <f t="shared" si="849"/>
        <v>0</v>
      </c>
      <c r="W1860" s="133">
        <f>VLOOKUP(U1860,Sheet1!$B$6:$C$45,2,FALSE)*V1860</f>
        <v>0</v>
      </c>
      <c r="X1860" s="141"/>
      <c r="Y1860" s="122" t="s">
        <v>327</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481</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0</v>
      </c>
      <c r="T1869" s="120"/>
      <c r="U1869" s="121" t="s">
        <v>293</v>
      </c>
      <c r="V1869" s="133">
        <f t="shared" si="849"/>
        <v>0</v>
      </c>
      <c r="W1869" s="133">
        <f>VLOOKUP(U1869,Sheet1!$B$6:$C$45,2,FALSE)*V1869</f>
        <v>0</v>
      </c>
      <c r="X1869" s="141"/>
      <c r="Y1869" s="122" t="s">
        <v>324</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0</v>
      </c>
      <c r="T1870" s="120"/>
      <c r="U1870" s="121" t="s">
        <v>365</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379</v>
      </c>
      <c r="L1871" s="128" t="s">
        <v>380</v>
      </c>
      <c r="N1871" s="129"/>
      <c r="O1871" s="130" t="s">
        <v>359</v>
      </c>
      <c r="P1871" s="131">
        <f>V1871+AA1871+AH1871</f>
        <v>0</v>
      </c>
      <c r="Q1871" s="131"/>
      <c r="R1871" s="131"/>
      <c r="S1871" s="130"/>
      <c r="T1871" s="127"/>
      <c r="U1871" s="126" t="s">
        <v>353</v>
      </c>
      <c r="V1871" s="127">
        <f>W1871*80</f>
        <v>0</v>
      </c>
      <c r="W1871" s="147">
        <f>SUM(W1850:W1870)</f>
        <v>0</v>
      </c>
      <c r="X1871" s="148"/>
      <c r="Y1871" s="127" t="s">
        <v>354</v>
      </c>
      <c r="Z1871" s="116"/>
      <c r="AA1871" s="116">
        <f>SUM(AA1850:AA1870)</f>
        <v>0</v>
      </c>
      <c r="AB1871" s="149"/>
      <c r="AC1871" s="149"/>
      <c r="AD1871" s="149"/>
      <c r="AE1871" s="149"/>
      <c r="AF1871" s="127" t="s">
        <v>358</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t="e">
        <f>P1871/M1850</f>
        <v>#DIV/0!</v>
      </c>
      <c r="Q1872" s="161"/>
      <c r="R1872" s="161"/>
      <c r="S1872" s="160"/>
      <c r="T1872" s="161"/>
      <c r="U1872" s="365" t="s">
        <v>368</v>
      </c>
      <c r="V1872" s="365"/>
      <c r="W1872" s="162" t="e">
        <f>W1871/M1850</f>
        <v>#DIV/0!</v>
      </c>
      <c r="X1872" s="163"/>
      <c r="Y1872" s="363" t="s">
        <v>367</v>
      </c>
      <c r="Z1872" s="363"/>
      <c r="AA1872" s="164" t="e">
        <f>AA1871/M1850</f>
        <v>#DIV/0!</v>
      </c>
      <c r="AB1872" s="161"/>
      <c r="AC1872" s="161"/>
      <c r="AD1872" s="161"/>
      <c r="AE1872" s="161"/>
      <c r="AF1872" s="363" t="s">
        <v>367</v>
      </c>
      <c r="AG1872" s="363"/>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454</v>
      </c>
      <c r="M1873" s="116" t="s">
        <v>107</v>
      </c>
      <c r="N1873" s="116" t="s">
        <v>108</v>
      </c>
      <c r="O1873" s="170" t="s">
        <v>388</v>
      </c>
      <c r="P1873" s="364" t="s">
        <v>377</v>
      </c>
      <c r="Q1873" s="364"/>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489</v>
      </c>
      <c r="O1874" s="121" t="s">
        <v>349</v>
      </c>
      <c r="P1874" s="169" t="s">
        <v>381</v>
      </c>
      <c r="Q1874" s="169" t="s">
        <v>377</v>
      </c>
      <c r="R1874" s="169"/>
      <c r="S1874" s="133">
        <f>M1874</f>
        <v>0</v>
      </c>
      <c r="T1874" s="119"/>
      <c r="U1874" s="153" t="s">
        <v>293</v>
      </c>
      <c r="V1874" s="133">
        <f>S1874</f>
        <v>0</v>
      </c>
      <c r="W1874" s="133">
        <f>VLOOKUP(U1874,Sheet1!$B$6:$C$45,2,FALSE)*V1874</f>
        <v>0</v>
      </c>
      <c r="X1874" s="141"/>
      <c r="Y1874" s="121" t="s">
        <v>293</v>
      </c>
      <c r="Z1874" s="146" t="s">
        <v>356</v>
      </c>
      <c r="AA1874" s="146" t="s">
        <v>357</v>
      </c>
      <c r="AB1874" s="143">
        <f>AD1874*AC1874</f>
        <v>0</v>
      </c>
      <c r="AC1874" s="133">
        <f>S1874</f>
        <v>0</v>
      </c>
      <c r="AD1874" s="142">
        <v>1</v>
      </c>
      <c r="AE1874" s="141"/>
      <c r="AF1874" s="121" t="s">
        <v>293</v>
      </c>
      <c r="AG1874" s="146" t="s">
        <v>356</v>
      </c>
      <c r="AH1874" s="146" t="s">
        <v>357</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363</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0</v>
      </c>
      <c r="T1883" s="120"/>
      <c r="U1883" s="121" t="s">
        <v>366</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0</v>
      </c>
      <c r="T1884" s="120"/>
      <c r="U1884" s="121" t="s">
        <v>365</v>
      </c>
      <c r="V1884" s="133">
        <f>3*M1874</f>
        <v>0</v>
      </c>
      <c r="W1884" s="133">
        <f>VLOOKUP(U1884,Sheet1!$B$6:$C$45,2,FALSE)*V1884</f>
        <v>0</v>
      </c>
      <c r="X1884" s="141"/>
      <c r="Y1884" s="122" t="s">
        <v>328</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0</v>
      </c>
      <c r="T1885" s="120"/>
      <c r="U1885" s="121" t="s">
        <v>365</v>
      </c>
      <c r="V1885" s="133">
        <f>14*M1874</f>
        <v>0</v>
      </c>
      <c r="W1885" s="133">
        <f>VLOOKUP(U1885,Sheet1!$B$6:$C$45,2,FALSE)*V1885</f>
        <v>0</v>
      </c>
      <c r="X1885" s="141"/>
      <c r="Y1885" s="122" t="s">
        <v>327</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366</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365</v>
      </c>
      <c r="V1888" s="133">
        <f t="shared" si="872"/>
        <v>0</v>
      </c>
      <c r="W1888" s="133">
        <f>VLOOKUP(U1888,Sheet1!$B$6:$C$45,2,FALSE)*V1888</f>
        <v>0</v>
      </c>
      <c r="X1888" s="141"/>
      <c r="Y1888" s="122" t="s">
        <v>323</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0</v>
      </c>
      <c r="T1889" s="120"/>
      <c r="U1889" s="121" t="s">
        <v>293</v>
      </c>
      <c r="V1889" s="133">
        <f t="shared" si="872"/>
        <v>0</v>
      </c>
      <c r="W1889" s="133">
        <f>VLOOKUP(U1889,Sheet1!$B$6:$C$45,2,FALSE)*V1889</f>
        <v>0</v>
      </c>
      <c r="X1889" s="141"/>
      <c r="Y1889" s="122" t="s">
        <v>321</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0</v>
      </c>
      <c r="T1893" s="120"/>
      <c r="U1893" s="121" t="s">
        <v>293</v>
      </c>
      <c r="V1893" s="133">
        <f t="shared" si="872"/>
        <v>0</v>
      </c>
      <c r="W1893" s="133">
        <f>VLOOKUP(U1893,Sheet1!$B$6:$C$45,2,FALSE)*V1893</f>
        <v>0</v>
      </c>
      <c r="X1893" s="141"/>
      <c r="Y1893" s="122" t="s">
        <v>324</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0</v>
      </c>
      <c r="T1894" s="120"/>
      <c r="U1894" s="121" t="s">
        <v>365</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379</v>
      </c>
      <c r="L1895" s="128" t="s">
        <v>380</v>
      </c>
      <c r="N1895" s="129"/>
      <c r="O1895" s="130" t="s">
        <v>359</v>
      </c>
      <c r="P1895" s="131">
        <f>V1895+AA1895+AH1895</f>
        <v>0</v>
      </c>
      <c r="Q1895" s="131"/>
      <c r="R1895" s="131"/>
      <c r="S1895" s="130"/>
      <c r="T1895" s="127"/>
      <c r="U1895" s="126" t="s">
        <v>353</v>
      </c>
      <c r="V1895" s="127">
        <f>W1895*80</f>
        <v>0</v>
      </c>
      <c r="W1895" s="147">
        <f>SUM(W1874:W1894)</f>
        <v>0</v>
      </c>
      <c r="X1895" s="148"/>
      <c r="Y1895" s="127" t="s">
        <v>354</v>
      </c>
      <c r="Z1895" s="116"/>
      <c r="AA1895" s="116">
        <f>SUM(AA1874:AA1894)</f>
        <v>0</v>
      </c>
      <c r="AB1895" s="149"/>
      <c r="AC1895" s="149"/>
      <c r="AD1895" s="149"/>
      <c r="AE1895" s="149"/>
      <c r="AF1895" s="127" t="s">
        <v>358</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t="e">
        <f>P1895/M1874</f>
        <v>#DIV/0!</v>
      </c>
      <c r="Q1896" s="191"/>
      <c r="R1896" s="161"/>
      <c r="S1896" s="160"/>
      <c r="T1896" s="161"/>
      <c r="U1896" s="365" t="s">
        <v>368</v>
      </c>
      <c r="V1896" s="365"/>
      <c r="W1896" s="162" t="e">
        <f>W1895/M1874</f>
        <v>#DIV/0!</v>
      </c>
      <c r="X1896" s="163"/>
      <c r="Y1896" s="363" t="s">
        <v>367</v>
      </c>
      <c r="Z1896" s="363"/>
      <c r="AA1896" s="164" t="e">
        <f>AA1895/M1874</f>
        <v>#DIV/0!</v>
      </c>
      <c r="AB1896" s="161"/>
      <c r="AC1896" s="161"/>
      <c r="AD1896" s="161"/>
      <c r="AE1896" s="161"/>
      <c r="AF1896" s="363" t="s">
        <v>367</v>
      </c>
      <c r="AG1896" s="363"/>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f>SUM(I1946:I1994)</f>
        <v>0</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454</v>
      </c>
      <c r="M1899" s="116" t="s">
        <v>107</v>
      </c>
      <c r="N1899" s="116" t="s">
        <v>108</v>
      </c>
      <c r="O1899" s="170" t="s">
        <v>388</v>
      </c>
      <c r="P1899" s="364" t="s">
        <v>377</v>
      </c>
      <c r="Q1899" s="364"/>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468</v>
      </c>
      <c r="O1900" s="121" t="s">
        <v>349</v>
      </c>
      <c r="P1900" s="169" t="s">
        <v>381</v>
      </c>
      <c r="Q1900" s="169" t="s">
        <v>377</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0</v>
      </c>
      <c r="T1903" s="120"/>
      <c r="U1903" s="121" t="s">
        <v>363</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0</v>
      </c>
      <c r="T1910" s="120"/>
      <c r="U1910" s="121" t="s">
        <v>365</v>
      </c>
      <c r="V1910" s="133">
        <f t="shared" si="874"/>
        <v>0</v>
      </c>
      <c r="W1910" s="133">
        <f>VLOOKUP(U1910,Sheet1!$B$6:$C$45,2,FALSE)*V1910</f>
        <v>0</v>
      </c>
      <c r="X1910" s="141"/>
      <c r="Y1910" s="122" t="s">
        <v>323</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365</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0</v>
      </c>
      <c r="T1920" s="120"/>
      <c r="U1920" s="121" t="s">
        <v>365</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379</v>
      </c>
      <c r="L1921" s="128" t="s">
        <v>380</v>
      </c>
      <c r="N1921" s="129"/>
      <c r="O1921" s="130" t="s">
        <v>359</v>
      </c>
      <c r="P1921" s="171">
        <f>V1921+AA1921+AH1921</f>
        <v>0</v>
      </c>
      <c r="Q1921" s="144"/>
      <c r="R1921" s="144"/>
      <c r="S1921" s="130"/>
      <c r="T1921" s="127"/>
      <c r="U1921" s="126" t="s">
        <v>353</v>
      </c>
      <c r="V1921" s="127">
        <f>W1921*80</f>
        <v>0</v>
      </c>
      <c r="W1921" s="147">
        <f>SUM(W1900:W1920)</f>
        <v>0</v>
      </c>
      <c r="X1921" s="148"/>
      <c r="Y1921" s="127" t="s">
        <v>354</v>
      </c>
      <c r="Z1921" s="116"/>
      <c r="AA1921" s="116">
        <f>SUM(AA1900:AA1920)</f>
        <v>0</v>
      </c>
      <c r="AB1921" s="149"/>
      <c r="AC1921" s="149"/>
      <c r="AD1921" s="149"/>
      <c r="AE1921" s="149"/>
      <c r="AF1921" s="127" t="s">
        <v>358</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t="e">
        <f>P1921/M1900</f>
        <v>#DIV/0!</v>
      </c>
      <c r="Q1922" s="161"/>
      <c r="R1922" s="161"/>
      <c r="S1922" s="160"/>
      <c r="T1922" s="161"/>
      <c r="U1922" s="365" t="s">
        <v>368</v>
      </c>
      <c r="V1922" s="365"/>
      <c r="W1922" s="162" t="e">
        <f>W1921/M1900</f>
        <v>#DIV/0!</v>
      </c>
      <c r="X1922" s="163"/>
      <c r="Y1922" s="363" t="s">
        <v>367</v>
      </c>
      <c r="Z1922" s="363"/>
      <c r="AA1922" s="164" t="e">
        <f>AA1921/M1900</f>
        <v>#DIV/0!</v>
      </c>
      <c r="AB1922" s="161"/>
      <c r="AC1922" s="161"/>
      <c r="AD1922" s="161"/>
      <c r="AE1922" s="161"/>
      <c r="AF1922" s="363" t="s">
        <v>367</v>
      </c>
      <c r="AG1922" s="363"/>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454</v>
      </c>
      <c r="M1923" s="116" t="s">
        <v>107</v>
      </c>
      <c r="N1923" s="116" t="s">
        <v>108</v>
      </c>
      <c r="O1923" s="170" t="s">
        <v>388</v>
      </c>
      <c r="P1923" s="364" t="s">
        <v>377</v>
      </c>
      <c r="Q1923" s="364"/>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713</v>
      </c>
      <c r="O1924" s="121" t="s">
        <v>349</v>
      </c>
      <c r="P1924" s="169" t="s">
        <v>381</v>
      </c>
      <c r="Q1924" s="169" t="s">
        <v>377</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481</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0</v>
      </c>
      <c r="T1934" s="120"/>
      <c r="U1934" s="121" t="s">
        <v>365</v>
      </c>
      <c r="V1934" s="133">
        <f t="shared" si="882"/>
        <v>0</v>
      </c>
      <c r="W1934" s="133">
        <f>VLOOKUP(U1934,Sheet1!$B$6:$C$45,2,FALSE)*V1934</f>
        <v>0</v>
      </c>
      <c r="X1934" s="141"/>
      <c r="Y1934" s="122" t="s">
        <v>323</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365</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0</v>
      </c>
      <c r="T1944" s="120"/>
      <c r="U1944" s="121" t="s">
        <v>365</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379</v>
      </c>
      <c r="L1945" s="128" t="s">
        <v>380</v>
      </c>
      <c r="N1945" s="129"/>
      <c r="O1945" s="130" t="s">
        <v>359</v>
      </c>
      <c r="P1945" s="171">
        <f>V1945+AA1945+AH1945</f>
        <v>0</v>
      </c>
      <c r="Q1945" s="144"/>
      <c r="R1945" s="144"/>
      <c r="S1945" s="130"/>
      <c r="T1945" s="127"/>
      <c r="U1945" s="126" t="s">
        <v>353</v>
      </c>
      <c r="V1945" s="127">
        <f>W1945*80</f>
        <v>0</v>
      </c>
      <c r="W1945" s="147">
        <f>SUM(W1924:W1944)</f>
        <v>0</v>
      </c>
      <c r="X1945" s="148"/>
      <c r="Y1945" s="127" t="s">
        <v>354</v>
      </c>
      <c r="Z1945" s="116"/>
      <c r="AA1945" s="116">
        <f>SUM(AA1924:AA1944)</f>
        <v>0</v>
      </c>
      <c r="AB1945" s="149"/>
      <c r="AC1945" s="149"/>
      <c r="AD1945" s="149"/>
      <c r="AE1945" s="149"/>
      <c r="AF1945" s="127" t="s">
        <v>358</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t="e">
        <f>P1945/M1924</f>
        <v>#DIV/0!</v>
      </c>
      <c r="Q1946" s="161"/>
      <c r="R1946" s="161"/>
      <c r="S1946" s="160"/>
      <c r="T1946" s="161"/>
      <c r="U1946" s="365" t="s">
        <v>368</v>
      </c>
      <c r="V1946" s="365"/>
      <c r="W1946" s="162" t="e">
        <f>W1945/M1924</f>
        <v>#DIV/0!</v>
      </c>
      <c r="X1946" s="163"/>
      <c r="Y1946" s="363" t="s">
        <v>367</v>
      </c>
      <c r="Z1946" s="363"/>
      <c r="AA1946" s="164" t="e">
        <f>AA1945/M1924</f>
        <v>#DIV/0!</v>
      </c>
      <c r="AB1946" s="161"/>
      <c r="AC1946" s="161"/>
      <c r="AD1946" s="161"/>
      <c r="AE1946" s="161"/>
      <c r="AF1946" s="363" t="s">
        <v>367</v>
      </c>
      <c r="AG1946" s="363"/>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454</v>
      </c>
      <c r="M1947" s="116" t="s">
        <v>107</v>
      </c>
      <c r="N1947" s="116" t="s">
        <v>108</v>
      </c>
      <c r="O1947" s="170" t="s">
        <v>388</v>
      </c>
      <c r="P1947" s="364" t="s">
        <v>377</v>
      </c>
      <c r="Q1947" s="364"/>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465</v>
      </c>
      <c r="O1948" s="121" t="s">
        <v>349</v>
      </c>
      <c r="P1948" s="169" t="s">
        <v>381</v>
      </c>
      <c r="Q1948" s="169" t="s">
        <v>377</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0</v>
      </c>
      <c r="T1951" s="120"/>
      <c r="U1951" s="121" t="s">
        <v>363</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0</v>
      </c>
      <c r="T1956" s="120"/>
      <c r="U1956" s="121" t="s">
        <v>293</v>
      </c>
      <c r="V1956" s="133">
        <f t="shared" si="895"/>
        <v>0</v>
      </c>
      <c r="W1956" s="133">
        <f>VLOOKUP(U1956,Sheet1!$B$6:$C$45,2,FALSE)*V1956</f>
        <v>0</v>
      </c>
      <c r="X1956" s="141"/>
      <c r="Y1956" s="152" t="s">
        <v>335</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0</v>
      </c>
      <c r="T1957" s="120"/>
      <c r="U1957" s="121" t="s">
        <v>293</v>
      </c>
      <c r="V1957" s="133">
        <f t="shared" si="895"/>
        <v>0</v>
      </c>
      <c r="W1957" s="133">
        <f>VLOOKUP(U1957,Sheet1!$B$6:$C$45,2,FALSE)*V1957</f>
        <v>0</v>
      </c>
      <c r="X1957" s="141"/>
      <c r="Y1957" s="152" t="s">
        <v>336</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0</v>
      </c>
      <c r="T1958" s="120"/>
      <c r="U1958" s="121" t="s">
        <v>365</v>
      </c>
      <c r="V1958" s="133">
        <f t="shared" si="895"/>
        <v>0</v>
      </c>
      <c r="W1958" s="133">
        <f>VLOOKUP(U1958,Sheet1!$B$6:$C$45,2,FALSE)*V1958</f>
        <v>0</v>
      </c>
      <c r="X1958" s="141"/>
      <c r="Y1958" s="122" t="s">
        <v>323</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365</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0</v>
      </c>
      <c r="T1962" s="120"/>
      <c r="U1962" s="121" t="s">
        <v>366</v>
      </c>
      <c r="V1962" s="133">
        <f t="shared" si="895"/>
        <v>0</v>
      </c>
      <c r="W1962" s="133">
        <f>VLOOKUP(U1962,Sheet1!$B$6:$C$45,2,FALSE)*V1962</f>
        <v>0</v>
      </c>
      <c r="X1962" s="141"/>
      <c r="Y1962" s="135" t="s">
        <v>464</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0</v>
      </c>
      <c r="T1964" s="120"/>
      <c r="U1964" s="121" t="s">
        <v>293</v>
      </c>
      <c r="V1964" s="133">
        <f t="shared" si="895"/>
        <v>0</v>
      </c>
      <c r="W1964" s="133">
        <f>VLOOKUP(U1964,Sheet1!$B$6:$C$45,2,FALSE)*V1964</f>
        <v>0</v>
      </c>
      <c r="X1964" s="141"/>
      <c r="Y1964" s="152" t="s">
        <v>462</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0</v>
      </c>
      <c r="T1965" s="120"/>
      <c r="U1965" s="121" t="s">
        <v>293</v>
      </c>
      <c r="V1965" s="133">
        <f t="shared" si="895"/>
        <v>0</v>
      </c>
      <c r="W1965" s="133">
        <f>VLOOKUP(U1965,Sheet1!$B$6:$C$45,2,FALSE)*V1965</f>
        <v>0</v>
      </c>
      <c r="X1965" s="141"/>
      <c r="Y1965" s="152" t="s">
        <v>463</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0</v>
      </c>
      <c r="T1966" s="120"/>
      <c r="U1966" s="121" t="s">
        <v>365</v>
      </c>
      <c r="V1966" s="133">
        <f t="shared" si="895"/>
        <v>0</v>
      </c>
      <c r="W1966" s="133">
        <f>VLOOKUP(U1966,Sheet1!$B$6:$C$45,2,FALSE)*V1966</f>
        <v>0</v>
      </c>
      <c r="X1966" s="141"/>
      <c r="Y1966" s="122" t="s">
        <v>328</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0</v>
      </c>
      <c r="T1967" s="120"/>
      <c r="U1967" s="121" t="s">
        <v>293</v>
      </c>
      <c r="V1967" s="133">
        <f t="shared" si="895"/>
        <v>0</v>
      </c>
      <c r="W1967" s="133">
        <f>VLOOKUP(U1967,Sheet1!$B$6:$C$45,2,FALSE)*V1967</f>
        <v>0</v>
      </c>
      <c r="X1967" s="141"/>
      <c r="Y1967" s="122" t="s">
        <v>324</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0</v>
      </c>
      <c r="T1968" s="120"/>
      <c r="U1968" s="121" t="s">
        <v>365</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379</v>
      </c>
      <c r="L1969" s="128" t="s">
        <v>380</v>
      </c>
      <c r="N1969" s="129"/>
      <c r="O1969" s="130" t="s">
        <v>359</v>
      </c>
      <c r="P1969" s="171">
        <f>V1969+AA1969+AH1969</f>
        <v>0</v>
      </c>
      <c r="Q1969" s="144"/>
      <c r="R1969" s="144"/>
      <c r="S1969" s="130"/>
      <c r="T1969" s="127"/>
      <c r="U1969" s="126" t="s">
        <v>353</v>
      </c>
      <c r="V1969" s="127">
        <f>W1969*80</f>
        <v>0</v>
      </c>
      <c r="W1969" s="147">
        <f>SUM(W1948:W1968)</f>
        <v>0</v>
      </c>
      <c r="X1969" s="148"/>
      <c r="Y1969" s="127" t="s">
        <v>354</v>
      </c>
      <c r="Z1969" s="116"/>
      <c r="AA1969" s="116">
        <f>SUM(AA1948:AA1968)</f>
        <v>0</v>
      </c>
      <c r="AB1969" s="149"/>
      <c r="AC1969" s="149"/>
      <c r="AD1969" s="149"/>
      <c r="AE1969" s="149"/>
      <c r="AF1969" s="127" t="s">
        <v>358</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t="e">
        <f>P1969/M1948</f>
        <v>#DIV/0!</v>
      </c>
      <c r="Q1970" s="161"/>
      <c r="R1970" s="161"/>
      <c r="S1970" s="160"/>
      <c r="T1970" s="161"/>
      <c r="U1970" s="365" t="s">
        <v>368</v>
      </c>
      <c r="V1970" s="365"/>
      <c r="W1970" s="162" t="e">
        <f>W1969/M1948</f>
        <v>#DIV/0!</v>
      </c>
      <c r="X1970" s="163"/>
      <c r="Y1970" s="363" t="s">
        <v>367</v>
      </c>
      <c r="Z1970" s="363"/>
      <c r="AA1970" s="164" t="e">
        <f>AA1969/M1948</f>
        <v>#DIV/0!</v>
      </c>
      <c r="AB1970" s="161"/>
      <c r="AC1970" s="161"/>
      <c r="AD1970" s="161"/>
      <c r="AE1970" s="161"/>
      <c r="AF1970" s="363" t="s">
        <v>367</v>
      </c>
      <c r="AG1970" s="363"/>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454</v>
      </c>
      <c r="M1971" s="2" t="s">
        <v>107</v>
      </c>
      <c r="N1971" s="2" t="s">
        <v>108</v>
      </c>
      <c r="O1971" s="97" t="s">
        <v>388</v>
      </c>
      <c r="P1971" s="364" t="s">
        <v>377</v>
      </c>
      <c r="Q1971" s="364"/>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716</v>
      </c>
      <c r="O1972" s="12" t="s">
        <v>349</v>
      </c>
      <c r="P1972" s="96" t="s">
        <v>381</v>
      </c>
      <c r="Q1972" s="96" t="s">
        <v>377</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481</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0</v>
      </c>
      <c r="T1980" s="11"/>
      <c r="U1980" s="12" t="s">
        <v>293</v>
      </c>
      <c r="V1980" s="28">
        <f t="shared" si="903"/>
        <v>0</v>
      </c>
      <c r="W1980" s="28">
        <f>VLOOKUP(U1980,Sheet1!$B$6:$C$45,2,FALSE)*V1980</f>
        <v>0</v>
      </c>
      <c r="X1980" s="59"/>
      <c r="Y1980" s="110" t="s">
        <v>335</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0</v>
      </c>
      <c r="T1981" s="11"/>
      <c r="U1981" s="12" t="s">
        <v>293</v>
      </c>
      <c r="V1981" s="28">
        <f t="shared" si="903"/>
        <v>0</v>
      </c>
      <c r="W1981" s="28">
        <f>VLOOKUP(U1981,Sheet1!$B$6:$C$45,2,FALSE)*V1981</f>
        <v>0</v>
      </c>
      <c r="X1981" s="59"/>
      <c r="Y1981" s="110" t="s">
        <v>336</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0</v>
      </c>
      <c r="T1982" s="11"/>
      <c r="U1982" s="12" t="s">
        <v>365</v>
      </c>
      <c r="V1982" s="28">
        <f t="shared" si="903"/>
        <v>0</v>
      </c>
      <c r="W1982" s="28">
        <f>VLOOKUP(U1982,Sheet1!$B$6:$C$45,2,FALSE)*V1982</f>
        <v>0</v>
      </c>
      <c r="X1982" s="59"/>
      <c r="Y1982" s="109" t="s">
        <v>323</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365</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0</v>
      </c>
      <c r="T1986" s="11"/>
      <c r="U1986" s="12" t="s">
        <v>366</v>
      </c>
      <c r="V1986" s="28">
        <f t="shared" si="903"/>
        <v>0</v>
      </c>
      <c r="W1986" s="28">
        <f>VLOOKUP(U1986,Sheet1!$B$6:$C$45,2,FALSE)*V1986</f>
        <v>0</v>
      </c>
      <c r="X1986" s="59"/>
      <c r="Y1986" s="135" t="s">
        <v>464</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0</v>
      </c>
      <c r="T1988" s="11"/>
      <c r="U1988" s="12" t="s">
        <v>293</v>
      </c>
      <c r="V1988" s="28">
        <f t="shared" si="903"/>
        <v>0</v>
      </c>
      <c r="W1988" s="28">
        <f>VLOOKUP(U1988,Sheet1!$B$6:$C$45,2,FALSE)*V1988</f>
        <v>0</v>
      </c>
      <c r="X1988" s="59"/>
      <c r="Y1988" s="110" t="s">
        <v>462</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0</v>
      </c>
      <c r="T1989" s="11"/>
      <c r="U1989" s="12" t="s">
        <v>293</v>
      </c>
      <c r="V1989" s="28">
        <f t="shared" si="903"/>
        <v>0</v>
      </c>
      <c r="W1989" s="28">
        <f>VLOOKUP(U1989,Sheet1!$B$6:$C$45,2,FALSE)*V1989</f>
        <v>0</v>
      </c>
      <c r="X1989" s="59"/>
      <c r="Y1989" s="110" t="s">
        <v>463</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0</v>
      </c>
      <c r="T1990" s="11"/>
      <c r="U1990" s="12" t="s">
        <v>365</v>
      </c>
      <c r="V1990" s="28">
        <f t="shared" si="903"/>
        <v>0</v>
      </c>
      <c r="W1990" s="28">
        <f>VLOOKUP(U1990,Sheet1!$B$6:$C$45,2,FALSE)*V1990</f>
        <v>0</v>
      </c>
      <c r="X1990" s="59"/>
      <c r="Y1990" s="109" t="s">
        <v>328</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0</v>
      </c>
      <c r="T1991" s="11"/>
      <c r="U1991" s="12" t="s">
        <v>293</v>
      </c>
      <c r="V1991" s="28">
        <f t="shared" si="903"/>
        <v>0</v>
      </c>
      <c r="W1991" s="28">
        <f>VLOOKUP(U1991,Sheet1!$B$6:$C$45,2,FALSE)*V1991</f>
        <v>0</v>
      </c>
      <c r="X1991" s="59"/>
      <c r="Y1991" s="109" t="s">
        <v>324</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0</v>
      </c>
      <c r="T1992" s="11"/>
      <c r="U1992" s="12" t="s">
        <v>365</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0</v>
      </c>
      <c r="Q1993" s="65"/>
      <c r="R1993" s="65"/>
      <c r="S1993" s="23"/>
      <c r="T1993" s="20"/>
      <c r="U1993" s="19" t="s">
        <v>353</v>
      </c>
      <c r="V1993" s="20">
        <f>W1993*80</f>
        <v>0</v>
      </c>
      <c r="W1993" s="69">
        <f>SUM(W1972:W1992)</f>
        <v>0</v>
      </c>
      <c r="X1993" s="70"/>
      <c r="Y1993" s="20" t="s">
        <v>354</v>
      </c>
      <c r="Z1993" s="2"/>
      <c r="AA1993" s="2">
        <f>SUM(AA1972:AA1992)</f>
        <v>0</v>
      </c>
      <c r="AB1993" s="71"/>
      <c r="AC1993" s="71"/>
      <c r="AD1993" s="71"/>
      <c r="AE1993" s="71"/>
      <c r="AF1993" s="20" t="s">
        <v>358</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t="e">
        <f>P1993/M1972</f>
        <v>#DIV/0!</v>
      </c>
      <c r="Q1994" s="84"/>
      <c r="R1994" s="84"/>
      <c r="S1994" s="83"/>
      <c r="T1994" s="84"/>
      <c r="U1994" s="365" t="s">
        <v>368</v>
      </c>
      <c r="V1994" s="365"/>
      <c r="W1994" s="85" t="e">
        <f>W1993/M1972</f>
        <v>#DIV/0!</v>
      </c>
      <c r="X1994" s="86"/>
      <c r="Y1994" s="363" t="s">
        <v>367</v>
      </c>
      <c r="Z1994" s="363"/>
      <c r="AA1994" s="87" t="e">
        <f>AA1993/M1972</f>
        <v>#DIV/0!</v>
      </c>
      <c r="AB1994" s="84"/>
      <c r="AC1994" s="84"/>
      <c r="AD1994" s="84"/>
      <c r="AE1994" s="84"/>
      <c r="AF1994" s="363" t="s">
        <v>367</v>
      </c>
      <c r="AG1994" s="363"/>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494</v>
      </c>
      <c r="D1995" s="261" t="str">
        <f>IF(B1995="Shopping List",IF(ISNUMBER(SEARCH("MSSB",C1995)),"MSSB",IF(ISNUMBER(SEARCH("local",C1995)),"LOCAL","")))</f>
        <v/>
      </c>
      <c r="I1995" s="269">
        <f>SUM(I2019:I2091)</f>
        <v>0</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454</v>
      </c>
      <c r="M1996" s="116" t="s">
        <v>107</v>
      </c>
      <c r="N1996" s="116" t="s">
        <v>108</v>
      </c>
      <c r="O1996" s="170" t="s">
        <v>388</v>
      </c>
      <c r="P1996" s="366" t="s">
        <v>377</v>
      </c>
      <c r="Q1996" s="366"/>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631</v>
      </c>
      <c r="O1997" s="121" t="s">
        <v>349</v>
      </c>
      <c r="P1997" s="169" t="s">
        <v>381</v>
      </c>
      <c r="Q1997" s="169" t="s">
        <v>377</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0</v>
      </c>
      <c r="T2007" s="120"/>
      <c r="U2007" s="117" t="s">
        <v>365</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0</v>
      </c>
      <c r="T2008" s="120"/>
      <c r="U2008" s="117" t="s">
        <v>365</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0</v>
      </c>
      <c r="T2016" s="120"/>
      <c r="U2016" s="121" t="s">
        <v>293</v>
      </c>
      <c r="V2016" s="133">
        <f t="shared" si="911"/>
        <v>0</v>
      </c>
      <c r="W2016" s="133">
        <f>VLOOKUP(U2016,Sheet1!$B$6:$C$45,2,FALSE)*V2016</f>
        <v>0</v>
      </c>
      <c r="X2016" s="141"/>
      <c r="Y2016" s="122" t="s">
        <v>324</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0</v>
      </c>
      <c r="Q2018" s="155"/>
      <c r="R2018" s="131"/>
      <c r="S2018" s="130"/>
      <c r="T2018" s="127"/>
      <c r="U2018" s="126" t="s">
        <v>353</v>
      </c>
      <c r="V2018" s="127">
        <f>W2018*80</f>
        <v>0</v>
      </c>
      <c r="W2018" s="147">
        <f>SUM(W1997:W2017)</f>
        <v>0</v>
      </c>
      <c r="X2018" s="148"/>
      <c r="Y2018" s="127" t="s">
        <v>354</v>
      </c>
      <c r="Z2018" s="116"/>
      <c r="AA2018" s="116">
        <f>SUM(AA1997:AA2017)</f>
        <v>0</v>
      </c>
      <c r="AB2018" s="149"/>
      <c r="AC2018" s="149"/>
      <c r="AD2018" s="149"/>
      <c r="AE2018" s="149"/>
      <c r="AF2018" s="127" t="s">
        <v>358</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t="e">
        <f>P2018/M1997</f>
        <v>#DIV/0!</v>
      </c>
      <c r="Q2019" s="195"/>
      <c r="R2019" s="188"/>
      <c r="S2019" s="160"/>
      <c r="T2019" s="161"/>
      <c r="U2019" s="365" t="s">
        <v>368</v>
      </c>
      <c r="V2019" s="365"/>
      <c r="W2019" s="162" t="e">
        <f>W2018/M1997</f>
        <v>#DIV/0!</v>
      </c>
      <c r="X2019" s="163"/>
      <c r="Y2019" s="363" t="s">
        <v>367</v>
      </c>
      <c r="Z2019" s="363"/>
      <c r="AA2019" s="164" t="e">
        <f>AA2018/M1997</f>
        <v>#DIV/0!</v>
      </c>
      <c r="AB2019" s="161"/>
      <c r="AC2019" s="161"/>
      <c r="AD2019" s="161"/>
      <c r="AE2019" s="161"/>
      <c r="AF2019" s="363" t="s">
        <v>367</v>
      </c>
      <c r="AG2019" s="363"/>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454</v>
      </c>
      <c r="M2020" s="116" t="s">
        <v>107</v>
      </c>
      <c r="N2020" s="116" t="s">
        <v>108</v>
      </c>
      <c r="O2020" s="170" t="s">
        <v>388</v>
      </c>
      <c r="P2020" s="366" t="s">
        <v>377</v>
      </c>
      <c r="Q2020" s="366"/>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628</v>
      </c>
      <c r="O2021" s="121" t="s">
        <v>349</v>
      </c>
      <c r="P2021" s="169" t="s">
        <v>381</v>
      </c>
      <c r="Q2021" s="169" t="s">
        <v>377</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0</v>
      </c>
      <c r="T2024" s="120"/>
      <c r="U2024" s="117" t="s">
        <v>481</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366</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0</v>
      </c>
      <c r="T2031" s="120"/>
      <c r="U2031" s="121" t="s">
        <v>293</v>
      </c>
      <c r="V2031" s="133">
        <f t="shared" si="926"/>
        <v>0</v>
      </c>
      <c r="W2031" s="133">
        <f>VLOOKUP(U2031,Sheet1!$B$6:$C$45,2,FALSE)*V2031</f>
        <v>0</v>
      </c>
      <c r="X2031" s="141"/>
      <c r="Y2031" s="135" t="s">
        <v>478</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0</v>
      </c>
      <c r="T2032" s="120"/>
      <c r="U2032" s="117" t="s">
        <v>365</v>
      </c>
      <c r="V2032" s="133">
        <f t="shared" si="926"/>
        <v>0</v>
      </c>
      <c r="W2032" s="133">
        <f>VLOOKUP(U2032,Sheet1!$B$6:$C$45,2,FALSE)*V2032</f>
        <v>0</v>
      </c>
      <c r="X2032" s="141"/>
      <c r="Y2032" s="135" t="s">
        <v>480</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0</v>
      </c>
      <c r="T2040" s="120"/>
      <c r="U2040" s="121" t="s">
        <v>293</v>
      </c>
      <c r="V2040" s="133">
        <f t="shared" si="926"/>
        <v>0</v>
      </c>
      <c r="W2040" s="133">
        <f>VLOOKUP(U2040,Sheet1!$B$6:$C$45,2,FALSE)*V2040</f>
        <v>0</v>
      </c>
      <c r="X2040" s="141"/>
      <c r="Y2040" s="122" t="s">
        <v>324</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0</v>
      </c>
      <c r="Q2042" s="155"/>
      <c r="R2042" s="131"/>
      <c r="S2042" s="130"/>
      <c r="T2042" s="127"/>
      <c r="U2042" s="126" t="s">
        <v>353</v>
      </c>
      <c r="V2042" s="127">
        <f>W2042*80</f>
        <v>0</v>
      </c>
      <c r="W2042" s="147">
        <f>SUM(W2021:W2041)</f>
        <v>0</v>
      </c>
      <c r="X2042" s="148"/>
      <c r="Y2042" s="127" t="s">
        <v>354</v>
      </c>
      <c r="Z2042" s="116"/>
      <c r="AA2042" s="116">
        <f>SUM(AA2021:AA2041)</f>
        <v>0</v>
      </c>
      <c r="AB2042" s="149"/>
      <c r="AC2042" s="149"/>
      <c r="AD2042" s="149"/>
      <c r="AE2042" s="149"/>
      <c r="AF2042" s="127" t="s">
        <v>358</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t="e">
        <f>P2042/M2021</f>
        <v>#DIV/0!</v>
      </c>
      <c r="Q2043" s="195"/>
      <c r="R2043" s="188"/>
      <c r="S2043" s="160"/>
      <c r="T2043" s="161"/>
      <c r="U2043" s="365" t="s">
        <v>368</v>
      </c>
      <c r="V2043" s="365"/>
      <c r="W2043" s="162" t="e">
        <f>W2042/M2021</f>
        <v>#DIV/0!</v>
      </c>
      <c r="X2043" s="163"/>
      <c r="Y2043" s="363" t="s">
        <v>367</v>
      </c>
      <c r="Z2043" s="363"/>
      <c r="AA2043" s="164" t="e">
        <f>AA2042/M2021</f>
        <v>#DIV/0!</v>
      </c>
      <c r="AB2043" s="161"/>
      <c r="AC2043" s="161"/>
      <c r="AD2043" s="161"/>
      <c r="AE2043" s="161"/>
      <c r="AF2043" s="363" t="s">
        <v>367</v>
      </c>
      <c r="AG2043" s="363"/>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64" t="s">
        <v>377</v>
      </c>
      <c r="Q2044" s="364"/>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705</v>
      </c>
      <c r="O2045" s="121" t="s">
        <v>178</v>
      </c>
      <c r="P2045" s="169" t="s">
        <v>381</v>
      </c>
      <c r="Q2045" s="169" t="s">
        <v>377</v>
      </c>
      <c r="R2045" s="169"/>
      <c r="S2045" s="133">
        <f>M2045</f>
        <v>0</v>
      </c>
      <c r="T2045" s="119"/>
      <c r="U2045" s="117" t="s">
        <v>366</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0</v>
      </c>
      <c r="T2047" s="120"/>
      <c r="U2047" s="121" t="s">
        <v>293</v>
      </c>
      <c r="V2047" s="133">
        <f t="shared" si="936"/>
        <v>0</v>
      </c>
      <c r="W2047" s="133">
        <f>VLOOKUP(U2047,Sheet1!$B$6:$C$45,2,FALSE)*V2047</f>
        <v>0</v>
      </c>
      <c r="X2047" s="141"/>
      <c r="Y2047" s="135" t="s">
        <v>707</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0</v>
      </c>
      <c r="T2048" s="120"/>
      <c r="U2048" s="121" t="s">
        <v>293</v>
      </c>
      <c r="V2048" s="133">
        <f t="shared" si="936"/>
        <v>0</v>
      </c>
      <c r="W2048" s="133">
        <f>VLOOKUP(U2048,Sheet1!$B$6:$C$45,2,FALSE)*V2048</f>
        <v>0</v>
      </c>
      <c r="X2048" s="141"/>
      <c r="Y2048" s="135" t="s">
        <v>700</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0</v>
      </c>
      <c r="T2049" s="120"/>
      <c r="U2049" s="121" t="s">
        <v>293</v>
      </c>
      <c r="V2049" s="133">
        <f t="shared" si="936"/>
        <v>0</v>
      </c>
      <c r="W2049" s="133">
        <f>VLOOKUP(U2049,Sheet1!$B$6:$C$45,2,FALSE)*V2049</f>
        <v>0</v>
      </c>
      <c r="X2049" s="141"/>
      <c r="Y2049" s="135" t="s">
        <v>335</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379</v>
      </c>
      <c r="L2066" s="128" t="s">
        <v>380</v>
      </c>
      <c r="N2066" s="129"/>
      <c r="O2066" s="154" t="s">
        <v>359</v>
      </c>
      <c r="P2066" s="155">
        <f>V2066+AA2066+AH2066</f>
        <v>0</v>
      </c>
      <c r="Q2066" s="155"/>
      <c r="R2066" s="155"/>
      <c r="S2066" s="154"/>
      <c r="T2066" s="156"/>
      <c r="U2066" s="157" t="s">
        <v>353</v>
      </c>
      <c r="V2066" s="156">
        <f>W2066*80</f>
        <v>0</v>
      </c>
      <c r="W2066" s="158">
        <f>SUM(W2045:W2065)</f>
        <v>0</v>
      </c>
      <c r="X2066" s="159"/>
      <c r="Y2066" s="156" t="s">
        <v>354</v>
      </c>
      <c r="Z2066" s="116"/>
      <c r="AA2066" s="116">
        <f>SUM(AA2045:AA2065)</f>
        <v>0</v>
      </c>
      <c r="AB2066" s="149"/>
      <c r="AC2066" s="149"/>
      <c r="AD2066" s="149"/>
      <c r="AE2066" s="149"/>
      <c r="AF2066" s="156" t="s">
        <v>358</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t="e">
        <f>P2066/M2045</f>
        <v>#DIV/0!</v>
      </c>
      <c r="Q2067" s="161"/>
      <c r="R2067" s="161"/>
      <c r="S2067" s="160"/>
      <c r="T2067" s="161"/>
      <c r="U2067" s="365" t="s">
        <v>368</v>
      </c>
      <c r="V2067" s="365"/>
      <c r="W2067" s="162" t="e">
        <f>W2066/M2045</f>
        <v>#DIV/0!</v>
      </c>
      <c r="X2067" s="163"/>
      <c r="Y2067" s="363" t="s">
        <v>367</v>
      </c>
      <c r="Z2067" s="363"/>
      <c r="AA2067" s="164" t="e">
        <f>AA2066/M2045</f>
        <v>#DIV/0!</v>
      </c>
      <c r="AB2067" s="161"/>
      <c r="AC2067" s="161"/>
      <c r="AD2067" s="161"/>
      <c r="AE2067" s="161"/>
      <c r="AF2067" s="363" t="s">
        <v>367</v>
      </c>
      <c r="AG2067" s="363"/>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64" t="s">
        <v>377</v>
      </c>
      <c r="Q2068" s="364"/>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673</v>
      </c>
      <c r="O2069" s="121" t="s">
        <v>178</v>
      </c>
      <c r="P2069" s="169" t="s">
        <v>381</v>
      </c>
      <c r="Q2069" s="169" t="s">
        <v>377</v>
      </c>
      <c r="R2069" s="169"/>
      <c r="S2069" s="133">
        <f>M2069</f>
        <v>0</v>
      </c>
      <c r="T2069" s="119"/>
      <c r="U2069" s="117" t="s">
        <v>366</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379</v>
      </c>
      <c r="L2090" s="128" t="s">
        <v>380</v>
      </c>
      <c r="N2090" s="129"/>
      <c r="O2090" s="154" t="s">
        <v>359</v>
      </c>
      <c r="P2090" s="155">
        <f>V2090+AA2090+AH2090</f>
        <v>0</v>
      </c>
      <c r="Q2090" s="155"/>
      <c r="R2090" s="155"/>
      <c r="S2090" s="154"/>
      <c r="T2090" s="156"/>
      <c r="U2090" s="157" t="s">
        <v>353</v>
      </c>
      <c r="V2090" s="156">
        <f>W2090*80</f>
        <v>0</v>
      </c>
      <c r="W2090" s="158">
        <f>SUM(W2069:W2089)</f>
        <v>0</v>
      </c>
      <c r="X2090" s="159"/>
      <c r="Y2090" s="156" t="s">
        <v>354</v>
      </c>
      <c r="Z2090" s="116"/>
      <c r="AA2090" s="116">
        <f>SUM(AA2069:AA2089)</f>
        <v>0</v>
      </c>
      <c r="AB2090" s="149"/>
      <c r="AC2090" s="149"/>
      <c r="AD2090" s="149"/>
      <c r="AE2090" s="149"/>
      <c r="AF2090" s="156" t="s">
        <v>358</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369</v>
      </c>
      <c r="N2091" s="160" t="str">
        <f>N2069</f>
        <v>Humidifier</v>
      </c>
      <c r="O2091" s="160" t="s">
        <v>367</v>
      </c>
      <c r="P2091" s="171" t="e">
        <f>P2090/M2069</f>
        <v>#DIV/0!</v>
      </c>
      <c r="Q2091" s="161"/>
      <c r="R2091" s="161"/>
      <c r="S2091" s="160"/>
      <c r="T2091" s="161"/>
      <c r="U2091" s="365" t="s">
        <v>368</v>
      </c>
      <c r="V2091" s="365"/>
      <c r="W2091" s="162" t="e">
        <f>W2090/M2069</f>
        <v>#DIV/0!</v>
      </c>
      <c r="X2091" s="163"/>
      <c r="Y2091" s="363" t="s">
        <v>367</v>
      </c>
      <c r="Z2091" s="363"/>
      <c r="AA2091" s="164" t="e">
        <f>AA2090/M2069</f>
        <v>#DIV/0!</v>
      </c>
      <c r="AB2091" s="161"/>
      <c r="AC2091" s="161"/>
      <c r="AD2091" s="161"/>
      <c r="AE2091" s="161"/>
      <c r="AF2091" s="363" t="s">
        <v>367</v>
      </c>
      <c r="AG2091" s="363"/>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372</v>
      </c>
      <c r="M2095" s="94">
        <f>ROUND(SUM(AI210:AI1628)/1000,1)</f>
        <v>0</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431</v>
      </c>
      <c r="P2096" s="12"/>
      <c r="Q2096" s="12"/>
      <c r="R2096" s="12"/>
      <c r="S2096" s="12">
        <f>I2119</f>
        <v>0</v>
      </c>
      <c r="T2096" s="11"/>
      <c r="U2096" s="12" t="s">
        <v>435</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434</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0</v>
      </c>
      <c r="T2097" s="11"/>
      <c r="U2097" s="12" t="s">
        <v>436</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432</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438</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0</v>
      </c>
      <c r="T2100" s="11"/>
      <c r="U2100" s="12" t="s">
        <v>293</v>
      </c>
      <c r="V2100" s="28">
        <f t="shared" si="961"/>
        <v>0</v>
      </c>
      <c r="W2100" s="28">
        <f>VLOOKUP(U2100,Sheet1!$B$6:$C$45,2,FALSE)*V2100</f>
        <v>0</v>
      </c>
      <c r="X2100" s="59"/>
      <c r="Y2100" s="73" t="s">
        <v>441</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359</v>
      </c>
      <c r="P2116" s="100">
        <f>V2116+AA2116+AH2116</f>
        <v>0</v>
      </c>
      <c r="Q2116" s="77"/>
      <c r="R2116" s="77"/>
      <c r="S2116" s="76"/>
      <c r="T2116" s="78"/>
      <c r="U2116" s="79" t="s">
        <v>353</v>
      </c>
      <c r="V2116" s="78">
        <f>W2116*80</f>
        <v>0</v>
      </c>
      <c r="W2116" s="80">
        <f>SUM(W2095:W2115)</f>
        <v>0</v>
      </c>
      <c r="X2116" s="81"/>
      <c r="Y2116" s="78" t="s">
        <v>354</v>
      </c>
      <c r="Z2116" s="2"/>
      <c r="AA2116" s="2">
        <f>SUM(AA2095:AA2115)</f>
        <v>0</v>
      </c>
      <c r="AB2116" s="71"/>
      <c r="AC2116" s="71"/>
      <c r="AD2116" s="71"/>
      <c r="AE2116" s="71"/>
      <c r="AF2116" s="78" t="s">
        <v>358</v>
      </c>
      <c r="AG2116" s="2"/>
      <c r="AH2116" s="2">
        <f>SUM(AH2095:AH2115)</f>
        <v>0</v>
      </c>
      <c r="AI2116" s="71"/>
      <c r="AJ2116" s="71"/>
      <c r="AK2116" s="71"/>
      <c r="AL2116" s="71"/>
      <c r="AM2116" s="150">
        <f>P2116</f>
        <v>0</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t="s">
        <v>698</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t="s">
        <v>698</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369</v>
      </c>
      <c r="N2118" s="83" t="str">
        <f>N2095</f>
        <v>kilometres of cabling required throughout this project</v>
      </c>
      <c r="O2118" s="185" t="s">
        <v>440</v>
      </c>
      <c r="P2118" s="202" t="e">
        <f>P2116/(M2095*1000)</f>
        <v>#DIV/0!</v>
      </c>
      <c r="Q2118" s="196"/>
      <c r="R2118" s="188"/>
      <c r="S2118" s="83"/>
      <c r="T2118" s="84"/>
      <c r="U2118" s="365"/>
      <c r="V2118" s="365"/>
      <c r="W2118" s="85"/>
      <c r="X2118" s="86"/>
      <c r="Y2118" s="363"/>
      <c r="Z2118" s="363"/>
      <c r="AA2118" s="87"/>
      <c r="AB2118" s="84"/>
      <c r="AC2118" s="84"/>
      <c r="AD2118" s="84"/>
      <c r="AE2118" s="84"/>
      <c r="AF2118" s="363" t="s">
        <v>367</v>
      </c>
      <c r="AG2118" s="363"/>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429" priority="402">
      <formula>RIGHT(O213,2)="  "</formula>
    </cfRule>
    <cfRule type="expression" dxfId="428" priority="403">
      <formula>RIGHT(O213,1)=" "</formula>
    </cfRule>
  </conditionalFormatting>
  <conditionalFormatting sqref="O261:O280">
    <cfRule type="expression" dxfId="427" priority="400">
      <formula>RIGHT(O261,2)="  "</formula>
    </cfRule>
    <cfRule type="expression" dxfId="426" priority="401">
      <formula>RIGHT(O261,1)=" "</formula>
    </cfRule>
  </conditionalFormatting>
  <conditionalFormatting sqref="O309:O328">
    <cfRule type="expression" dxfId="425" priority="398">
      <formula>RIGHT(O309,2)="  "</formula>
    </cfRule>
    <cfRule type="expression" dxfId="424" priority="399">
      <formula>RIGHT(O309,1)=" "</formula>
    </cfRule>
  </conditionalFormatting>
  <conditionalFormatting sqref="O549:O568">
    <cfRule type="expression" dxfId="423" priority="396">
      <formula>RIGHT(O549,2)="  "</formula>
    </cfRule>
    <cfRule type="expression" dxfId="422" priority="397">
      <formula>RIGHT(O549,1)=" "</formula>
    </cfRule>
  </conditionalFormatting>
  <conditionalFormatting sqref="O765:O784">
    <cfRule type="expression" dxfId="421" priority="394">
      <formula>RIGHT(O765,2)="  "</formula>
    </cfRule>
    <cfRule type="expression" dxfId="420" priority="395">
      <formula>RIGHT(O765,1)=" "</formula>
    </cfRule>
  </conditionalFormatting>
  <conditionalFormatting sqref="O933:O952">
    <cfRule type="expression" dxfId="419" priority="392">
      <formula>RIGHT(O933,2)="  "</formula>
    </cfRule>
    <cfRule type="expression" dxfId="418" priority="393">
      <formula>RIGHT(O933,1)=" "</formula>
    </cfRule>
  </conditionalFormatting>
  <conditionalFormatting sqref="O958:O977">
    <cfRule type="expression" dxfId="417" priority="390">
      <formula>RIGHT(O958,2)="  "</formula>
    </cfRule>
    <cfRule type="expression" dxfId="416" priority="391">
      <formula>RIGHT(O958,1)=" "</formula>
    </cfRule>
  </conditionalFormatting>
  <conditionalFormatting sqref="O1078:O1080 O1082:O1097">
    <cfRule type="expression" dxfId="415" priority="388">
      <formula>RIGHT(O1078,2)="  "</formula>
    </cfRule>
    <cfRule type="expression" dxfId="414" priority="389">
      <formula>RIGHT(O1078,1)=" "</formula>
    </cfRule>
  </conditionalFormatting>
  <conditionalFormatting sqref="O1102:O1104 O1106:O1121">
    <cfRule type="expression" dxfId="413" priority="386">
      <formula>RIGHT(O1102,2)="  "</formula>
    </cfRule>
    <cfRule type="expression" dxfId="412" priority="387">
      <formula>RIGHT(O1102,1)=" "</formula>
    </cfRule>
  </conditionalFormatting>
  <conditionalFormatting sqref="O1150:O1169">
    <cfRule type="expression" dxfId="411" priority="384">
      <formula>RIGHT(O1150,2)="  "</formula>
    </cfRule>
    <cfRule type="expression" dxfId="410" priority="385">
      <formula>RIGHT(O1150,1)=" "</formula>
    </cfRule>
  </conditionalFormatting>
  <conditionalFormatting sqref="O1175:O1194">
    <cfRule type="expression" dxfId="409" priority="382">
      <formula>RIGHT(O1175,2)="  "</formula>
    </cfRule>
    <cfRule type="expression" dxfId="408" priority="383">
      <formula>RIGHT(O1175,1)=" "</formula>
    </cfRule>
  </conditionalFormatting>
  <conditionalFormatting sqref="O1223:O1242">
    <cfRule type="expression" dxfId="407" priority="380">
      <formula>RIGHT(O1223,2)="  "</formula>
    </cfRule>
    <cfRule type="expression" dxfId="406" priority="381">
      <formula>RIGHT(O1223,1)=" "</formula>
    </cfRule>
  </conditionalFormatting>
  <conditionalFormatting sqref="O1439:O1458">
    <cfRule type="expression" dxfId="405" priority="378">
      <formula>RIGHT(O1439,2)="  "</formula>
    </cfRule>
    <cfRule type="expression" dxfId="404" priority="379">
      <formula>RIGHT(O1439,1)=" "</formula>
    </cfRule>
  </conditionalFormatting>
  <conditionalFormatting sqref="O1511:O1530">
    <cfRule type="expression" dxfId="403" priority="376">
      <formula>RIGHT(O1511,2)="  "</formula>
    </cfRule>
    <cfRule type="expression" dxfId="402" priority="377">
      <formula>RIGHT(O1511,1)=" "</formula>
    </cfRule>
  </conditionalFormatting>
  <conditionalFormatting sqref="O1535:O1554">
    <cfRule type="expression" dxfId="401" priority="374">
      <formula>RIGHT(O1535,2)="  "</formula>
    </cfRule>
    <cfRule type="expression" dxfId="400" priority="375">
      <formula>RIGHT(O1535,1)=" "</formula>
    </cfRule>
  </conditionalFormatting>
  <conditionalFormatting sqref="O1609:O1628">
    <cfRule type="expression" dxfId="399" priority="372">
      <formula>RIGHT(O1609,2)="  "</formula>
    </cfRule>
    <cfRule type="expression" dxfId="398" priority="373">
      <formula>RIGHT(O1609,1)=" "</formula>
    </cfRule>
  </conditionalFormatting>
  <conditionalFormatting sqref="O1754:O1773">
    <cfRule type="expression" dxfId="397" priority="370">
      <formula>RIGHT(O1754,2)="  "</formula>
    </cfRule>
    <cfRule type="expression" dxfId="396" priority="371">
      <formula>RIGHT(O1754,1)=" "</formula>
    </cfRule>
  </conditionalFormatting>
  <conditionalFormatting sqref="O1803:O1822">
    <cfRule type="expression" dxfId="395" priority="368">
      <formula>RIGHT(O1803,2)="  "</formula>
    </cfRule>
    <cfRule type="expression" dxfId="394" priority="369">
      <formula>RIGHT(O1803,1)=" "</formula>
    </cfRule>
  </conditionalFormatting>
  <conditionalFormatting sqref="O1827:O1846">
    <cfRule type="expression" dxfId="393" priority="366">
      <formula>RIGHT(O1827,2)="  "</formula>
    </cfRule>
    <cfRule type="expression" dxfId="392" priority="367">
      <formula>RIGHT(O1827,1)=" "</formula>
    </cfRule>
  </conditionalFormatting>
  <conditionalFormatting sqref="O1851:O1870">
    <cfRule type="expression" dxfId="391" priority="364">
      <formula>RIGHT(O1851,2)="  "</formula>
    </cfRule>
    <cfRule type="expression" dxfId="390" priority="365">
      <formula>RIGHT(O1851,1)=" "</formula>
    </cfRule>
  </conditionalFormatting>
  <conditionalFormatting sqref="Q958:Q977">
    <cfRule type="expression" dxfId="389" priority="334">
      <formula>RIGHT(Q958,2)="  "</formula>
    </cfRule>
    <cfRule type="expression" dxfId="388" priority="335">
      <formula>RIGHT(Q958,1)=" "</formula>
    </cfRule>
  </conditionalFormatting>
  <conditionalFormatting sqref="O1875:O1894">
    <cfRule type="expression" dxfId="387" priority="362">
      <formula>RIGHT(O1875,2)="  "</formula>
    </cfRule>
    <cfRule type="expression" dxfId="386" priority="363">
      <formula>RIGHT(O1875,1)=" "</formula>
    </cfRule>
  </conditionalFormatting>
  <conditionalFormatting sqref="O140:O159">
    <cfRule type="expression" dxfId="385" priority="360">
      <formula>RIGHT(O140,2)="  "</formula>
    </cfRule>
    <cfRule type="expression" dxfId="384" priority="361">
      <formula>RIGHT(O140,1)=" "</formula>
    </cfRule>
  </conditionalFormatting>
  <conditionalFormatting sqref="O164:O183">
    <cfRule type="expression" dxfId="383" priority="358">
      <formula>RIGHT(O164,2)="  "</formula>
    </cfRule>
    <cfRule type="expression" dxfId="382" priority="359">
      <formula>RIGHT(O164,1)=" "</formula>
    </cfRule>
  </conditionalFormatting>
  <conditionalFormatting sqref="O188:O207">
    <cfRule type="expression" dxfId="381" priority="356">
      <formula>RIGHT(O188,2)="  "</formula>
    </cfRule>
    <cfRule type="expression" dxfId="380" priority="357">
      <formula>RIGHT(O188,1)=" "</formula>
    </cfRule>
  </conditionalFormatting>
  <conditionalFormatting sqref="O1925:O1944">
    <cfRule type="expression" dxfId="379" priority="354">
      <formula>RIGHT(O1925,2)="  "</formula>
    </cfRule>
    <cfRule type="expression" dxfId="378" priority="355">
      <formula>RIGHT(O1925,1)=" "</formula>
    </cfRule>
  </conditionalFormatting>
  <conditionalFormatting sqref="Q933:Q952">
    <cfRule type="expression" dxfId="377" priority="336">
      <formula>RIGHT(Q933,2)="  "</formula>
    </cfRule>
    <cfRule type="expression" dxfId="376" priority="337">
      <formula>RIGHT(Q933,1)=" "</formula>
    </cfRule>
  </conditionalFormatting>
  <conditionalFormatting sqref="O1973:O1992">
    <cfRule type="expression" dxfId="375" priority="350">
      <formula>RIGHT(O1973,2)="  "</formula>
    </cfRule>
    <cfRule type="expression" dxfId="374" priority="351">
      <formula>RIGHT(O1973,1)=" "</formula>
    </cfRule>
  </conditionalFormatting>
  <conditionalFormatting sqref="O1949:O1968">
    <cfRule type="expression" dxfId="373" priority="348">
      <formula>RIGHT(O1949,2)="  "</formula>
    </cfRule>
    <cfRule type="expression" dxfId="372" priority="349">
      <formula>RIGHT(O1949,1)=" "</formula>
    </cfRule>
  </conditionalFormatting>
  <conditionalFormatting sqref="O45:O63">
    <cfRule type="expression" dxfId="371" priority="332">
      <formula>RIGHT(O45,2)="  "</formula>
    </cfRule>
    <cfRule type="expression" dxfId="370" priority="333">
      <formula>RIGHT(O45,1)=" "</formula>
    </cfRule>
  </conditionalFormatting>
  <conditionalFormatting sqref="O20:O28 O30:O39">
    <cfRule type="expression" dxfId="369" priority="330">
      <formula>RIGHT(O20,2)="  "</formula>
    </cfRule>
    <cfRule type="expression" dxfId="368" priority="331">
      <formula>RIGHT(O20,1)=" "</formula>
    </cfRule>
  </conditionalFormatting>
  <conditionalFormatting sqref="Q213:Q232">
    <cfRule type="expression" dxfId="367" priority="346">
      <formula>RIGHT(Q213,2)="  "</formula>
    </cfRule>
    <cfRule type="expression" dxfId="366" priority="347">
      <formula>RIGHT(Q213,1)=" "</formula>
    </cfRule>
  </conditionalFormatting>
  <conditionalFormatting sqref="Q261:Q280">
    <cfRule type="expression" dxfId="365" priority="344">
      <formula>RIGHT(Q261,2)="  "</formula>
    </cfRule>
    <cfRule type="expression" dxfId="364" priority="345">
      <formula>RIGHT(Q261,1)=" "</formula>
    </cfRule>
  </conditionalFormatting>
  <conditionalFormatting sqref="Q309:Q328">
    <cfRule type="expression" dxfId="363" priority="342">
      <formula>RIGHT(Q309,2)="  "</formula>
    </cfRule>
    <cfRule type="expression" dxfId="362" priority="343">
      <formula>RIGHT(Q309,1)=" "</formula>
    </cfRule>
  </conditionalFormatting>
  <conditionalFormatting sqref="Q549:Q568">
    <cfRule type="expression" dxfId="361" priority="340">
      <formula>RIGHT(Q549,2)="  "</formula>
    </cfRule>
    <cfRule type="expression" dxfId="360" priority="341">
      <formula>RIGHT(Q549,1)=" "</formula>
    </cfRule>
  </conditionalFormatting>
  <conditionalFormatting sqref="Q765:Q784">
    <cfRule type="expression" dxfId="359" priority="338">
      <formula>RIGHT(Q765,2)="  "</formula>
    </cfRule>
    <cfRule type="expression" dxfId="358" priority="339">
      <formula>RIGHT(Q765,1)=" "</formula>
    </cfRule>
  </conditionalFormatting>
  <conditionalFormatting sqref="O117:O135">
    <cfRule type="expression" dxfId="357" priority="328">
      <formula>RIGHT(O117,2)="  "</formula>
    </cfRule>
    <cfRule type="expression" dxfId="356" priority="329">
      <formula>RIGHT(O117,1)=" "</formula>
    </cfRule>
  </conditionalFormatting>
  <conditionalFormatting sqref="O1682:O1701">
    <cfRule type="expression" dxfId="355" priority="326">
      <formula>RIGHT(O1682,2)="  "</formula>
    </cfRule>
    <cfRule type="expression" dxfId="354" priority="327">
      <formula>RIGHT(O1682,1)=" "</formula>
    </cfRule>
  </conditionalFormatting>
  <conditionalFormatting sqref="O29">
    <cfRule type="expression" dxfId="353" priority="324">
      <formula>RIGHT(O29,2)="  "</formula>
    </cfRule>
    <cfRule type="expression" dxfId="352" priority="325">
      <formula>RIGHT(O29,1)=" "</formula>
    </cfRule>
  </conditionalFormatting>
  <conditionalFormatting sqref="O44">
    <cfRule type="expression" dxfId="351" priority="322">
      <formula>RIGHT(O44,2)="  "</formula>
    </cfRule>
    <cfRule type="expression" dxfId="350" priority="323">
      <formula>RIGHT(O44,1)=" "</formula>
    </cfRule>
  </conditionalFormatting>
  <conditionalFormatting sqref="O116">
    <cfRule type="expression" dxfId="349" priority="320">
      <formula>RIGHT(O116,2)="  "</formula>
    </cfRule>
    <cfRule type="expression" dxfId="348" priority="321">
      <formula>RIGHT(O116,1)=" "</formula>
    </cfRule>
  </conditionalFormatting>
  <conditionalFormatting sqref="O621:O640">
    <cfRule type="expression" dxfId="347" priority="318">
      <formula>RIGHT(O621,2)="  "</formula>
    </cfRule>
    <cfRule type="expression" dxfId="346" priority="319">
      <formula>RIGHT(O621,1)=" "</formula>
    </cfRule>
  </conditionalFormatting>
  <conditionalFormatting sqref="Q621:Q640">
    <cfRule type="expression" dxfId="345" priority="316">
      <formula>RIGHT(Q621,2)="  "</formula>
    </cfRule>
    <cfRule type="expression" dxfId="344" priority="317">
      <formula>RIGHT(Q621,1)=" "</formula>
    </cfRule>
  </conditionalFormatting>
  <conditionalFormatting sqref="O525:O544">
    <cfRule type="expression" dxfId="343" priority="314">
      <formula>RIGHT(O525,2)="  "</formula>
    </cfRule>
    <cfRule type="expression" dxfId="342" priority="315">
      <formula>RIGHT(O525,1)=" "</formula>
    </cfRule>
  </conditionalFormatting>
  <conditionalFormatting sqref="Q525:Q544">
    <cfRule type="expression" dxfId="341" priority="312">
      <formula>RIGHT(Q525,2)="  "</formula>
    </cfRule>
    <cfRule type="expression" dxfId="340" priority="313">
      <formula>RIGHT(Q525,1)=" "</formula>
    </cfRule>
  </conditionalFormatting>
  <conditionalFormatting sqref="O837:O856">
    <cfRule type="expression" dxfId="339" priority="310">
      <formula>RIGHT(O837,2)="  "</formula>
    </cfRule>
    <cfRule type="expression" dxfId="338" priority="311">
      <formula>RIGHT(O837,1)=" "</formula>
    </cfRule>
  </conditionalFormatting>
  <conditionalFormatting sqref="Q837:Q856">
    <cfRule type="expression" dxfId="337" priority="308">
      <formula>RIGHT(Q837,2)="  "</formula>
    </cfRule>
    <cfRule type="expression" dxfId="336" priority="309">
      <formula>RIGHT(Q837,1)=" "</formula>
    </cfRule>
  </conditionalFormatting>
  <conditionalFormatting sqref="O1054:O1056 O1058:O1073">
    <cfRule type="expression" dxfId="335" priority="306">
      <formula>RIGHT(O1054,2)="  "</formula>
    </cfRule>
    <cfRule type="expression" dxfId="334" priority="307">
      <formula>RIGHT(O1054,1)=" "</formula>
    </cfRule>
  </conditionalFormatting>
  <conditionalFormatting sqref="O1030:O1049">
    <cfRule type="expression" dxfId="333" priority="304">
      <formula>RIGHT(O1030,2)="  "</formula>
    </cfRule>
    <cfRule type="expression" dxfId="332" priority="305">
      <formula>RIGHT(O1030,1)=" "</formula>
    </cfRule>
  </conditionalFormatting>
  <conditionalFormatting sqref="O982:O1001">
    <cfRule type="expression" dxfId="331" priority="302">
      <formula>RIGHT(O982,2)="  "</formula>
    </cfRule>
    <cfRule type="expression" dxfId="330" priority="303">
      <formula>RIGHT(O982,1)=" "</formula>
    </cfRule>
  </conditionalFormatting>
  <conditionalFormatting sqref="O1057">
    <cfRule type="expression" dxfId="329" priority="300">
      <formula>RIGHT(O1057,2)="  "</formula>
    </cfRule>
    <cfRule type="expression" dxfId="328" priority="301">
      <formula>RIGHT(O1057,1)=" "</formula>
    </cfRule>
  </conditionalFormatting>
  <conditionalFormatting sqref="O1081">
    <cfRule type="expression" dxfId="327" priority="298">
      <formula>RIGHT(O1081,2)="  "</formula>
    </cfRule>
    <cfRule type="expression" dxfId="326" priority="299">
      <formula>RIGHT(O1081,1)=" "</formula>
    </cfRule>
  </conditionalFormatting>
  <conditionalFormatting sqref="O1105">
    <cfRule type="expression" dxfId="325" priority="296">
      <formula>RIGHT(O1105,2)="  "</formula>
    </cfRule>
    <cfRule type="expression" dxfId="324" priority="297">
      <formula>RIGHT(O1105,1)=" "</formula>
    </cfRule>
  </conditionalFormatting>
  <conditionalFormatting sqref="O1706:O1725">
    <cfRule type="expression" dxfId="323" priority="294">
      <formula>RIGHT(O1706,2)="  "</formula>
    </cfRule>
    <cfRule type="expression" dxfId="322" priority="295">
      <formula>RIGHT(O1706,1)=" "</formula>
    </cfRule>
  </conditionalFormatting>
  <conditionalFormatting sqref="O1730:O1749">
    <cfRule type="expression" dxfId="321" priority="292">
      <formula>RIGHT(O1730,2)="  "</formula>
    </cfRule>
    <cfRule type="expression" dxfId="320" priority="293">
      <formula>RIGHT(O1730,1)=" "</formula>
    </cfRule>
  </conditionalFormatting>
  <conditionalFormatting sqref="O1634:O1653">
    <cfRule type="expression" dxfId="319" priority="290">
      <formula>RIGHT(O1634,2)="  "</formula>
    </cfRule>
    <cfRule type="expression" dxfId="318" priority="291">
      <formula>RIGHT(O1634,1)=" "</formula>
    </cfRule>
  </conditionalFormatting>
  <conditionalFormatting sqref="O1126:O1145">
    <cfRule type="expression" dxfId="317" priority="288">
      <formula>RIGHT(O1126,2)="  "</formula>
    </cfRule>
    <cfRule type="expression" dxfId="316" priority="289">
      <formula>RIGHT(O1126,1)=" "</formula>
    </cfRule>
  </conditionalFormatting>
  <conditionalFormatting sqref="O69:O87">
    <cfRule type="expression" dxfId="315" priority="286">
      <formula>RIGHT(O69,2)="  "</formula>
    </cfRule>
    <cfRule type="expression" dxfId="314" priority="287">
      <formula>RIGHT(O69,1)=" "</formula>
    </cfRule>
  </conditionalFormatting>
  <conditionalFormatting sqref="O68">
    <cfRule type="expression" dxfId="313" priority="284">
      <formula>RIGHT(O68,2)="  "</formula>
    </cfRule>
    <cfRule type="expression" dxfId="312" priority="285">
      <formula>RIGHT(O68,1)=" "</formula>
    </cfRule>
  </conditionalFormatting>
  <conditionalFormatting sqref="O1561 O1563:O1564 O1571:O1580 O1568">
    <cfRule type="expression" dxfId="311" priority="282">
      <formula>RIGHT(O1561,2)="  "</formula>
    </cfRule>
    <cfRule type="expression" dxfId="310" priority="283">
      <formula>RIGHT(O1561,1)=" "</formula>
    </cfRule>
  </conditionalFormatting>
  <conditionalFormatting sqref="O1415:O1434">
    <cfRule type="expression" dxfId="309" priority="280">
      <formula>RIGHT(O1415,2)="  "</formula>
    </cfRule>
    <cfRule type="expression" dxfId="308" priority="281">
      <formula>RIGHT(O1415,1)=" "</formula>
    </cfRule>
  </conditionalFormatting>
  <conditionalFormatting sqref="O1779:O1798">
    <cfRule type="expression" dxfId="307" priority="278">
      <formula>RIGHT(O1779,2)="  "</formula>
    </cfRule>
    <cfRule type="expression" dxfId="306" priority="279">
      <formula>RIGHT(O1779,1)=" "</formula>
    </cfRule>
  </conditionalFormatting>
  <conditionalFormatting sqref="O885:O904">
    <cfRule type="expression" dxfId="305" priority="276">
      <formula>RIGHT(O885,2)="  "</formula>
    </cfRule>
    <cfRule type="expression" dxfId="304" priority="277">
      <formula>RIGHT(O885,1)=" "</formula>
    </cfRule>
  </conditionalFormatting>
  <conditionalFormatting sqref="Q885:Q904">
    <cfRule type="expression" dxfId="303" priority="274">
      <formula>RIGHT(Q885,2)="  "</formula>
    </cfRule>
    <cfRule type="expression" dxfId="302" priority="275">
      <formula>RIGHT(Q885,1)=" "</formula>
    </cfRule>
  </conditionalFormatting>
  <conditionalFormatting sqref="O285:O304">
    <cfRule type="expression" dxfId="301" priority="272">
      <formula>RIGHT(O285,2)="  "</formula>
    </cfRule>
    <cfRule type="expression" dxfId="300" priority="273">
      <formula>RIGHT(O285,1)=" "</formula>
    </cfRule>
  </conditionalFormatting>
  <conditionalFormatting sqref="O909:O928">
    <cfRule type="expression" dxfId="299" priority="270">
      <formula>RIGHT(O909,2)="  "</formula>
    </cfRule>
    <cfRule type="expression" dxfId="298" priority="271">
      <formula>RIGHT(O909,1)=" "</formula>
    </cfRule>
  </conditionalFormatting>
  <conditionalFormatting sqref="Q909:Q928">
    <cfRule type="expression" dxfId="297" priority="268">
      <formula>RIGHT(Q909,2)="  "</formula>
    </cfRule>
    <cfRule type="expression" dxfId="296" priority="269">
      <formula>RIGHT(Q909,1)=" "</formula>
    </cfRule>
  </conditionalFormatting>
  <conditionalFormatting sqref="O861:O880">
    <cfRule type="expression" dxfId="295" priority="266">
      <formula>RIGHT(O861,2)="  "</formula>
    </cfRule>
    <cfRule type="expression" dxfId="294" priority="267">
      <formula>RIGHT(O861,1)=" "</formula>
    </cfRule>
  </conditionalFormatting>
  <conditionalFormatting sqref="Q861:Q880">
    <cfRule type="expression" dxfId="293" priority="264">
      <formula>RIGHT(Q861,2)="  "</formula>
    </cfRule>
    <cfRule type="expression" dxfId="292" priority="265">
      <formula>RIGHT(Q861,1)=" "</formula>
    </cfRule>
  </conditionalFormatting>
  <conditionalFormatting sqref="O1199:O1218">
    <cfRule type="expression" dxfId="291" priority="262">
      <formula>RIGHT(O1199,2)="  "</formula>
    </cfRule>
    <cfRule type="expression" dxfId="290" priority="263">
      <formula>RIGHT(O1199,1)=" "</formula>
    </cfRule>
  </conditionalFormatting>
  <conditionalFormatting sqref="O789:O808">
    <cfRule type="expression" dxfId="289" priority="260">
      <formula>RIGHT(O789,2)="  "</formula>
    </cfRule>
    <cfRule type="expression" dxfId="288" priority="261">
      <formula>RIGHT(O789,1)=" "</formula>
    </cfRule>
  </conditionalFormatting>
  <conditionalFormatting sqref="Q789:Q808">
    <cfRule type="expression" dxfId="287" priority="258">
      <formula>RIGHT(Q789,2)="  "</formula>
    </cfRule>
    <cfRule type="expression" dxfId="286" priority="259">
      <formula>RIGHT(Q789,1)=" "</formula>
    </cfRule>
  </conditionalFormatting>
  <conditionalFormatting sqref="O1006:O1025">
    <cfRule type="expression" dxfId="285" priority="256">
      <formula>RIGHT(O1006,2)="  "</formula>
    </cfRule>
    <cfRule type="expression" dxfId="284" priority="257">
      <formula>RIGHT(O1006,1)=" "</formula>
    </cfRule>
  </conditionalFormatting>
  <conditionalFormatting sqref="O1319:O1338">
    <cfRule type="expression" dxfId="283" priority="254">
      <formula>RIGHT(O1319,2)="  "</formula>
    </cfRule>
    <cfRule type="expression" dxfId="282" priority="255">
      <formula>RIGHT(O1319,1)=" "</formula>
    </cfRule>
  </conditionalFormatting>
  <conditionalFormatting sqref="O693:O712">
    <cfRule type="expression" dxfId="281" priority="252">
      <formula>RIGHT(O693,2)="  "</formula>
    </cfRule>
    <cfRule type="expression" dxfId="280" priority="253">
      <formula>RIGHT(O693,1)=" "</formula>
    </cfRule>
  </conditionalFormatting>
  <conditionalFormatting sqref="Q693:Q712">
    <cfRule type="expression" dxfId="279" priority="250">
      <formula>RIGHT(Q693,2)="  "</formula>
    </cfRule>
    <cfRule type="expression" dxfId="278" priority="251">
      <formula>RIGHT(Q693,1)=" "</formula>
    </cfRule>
  </conditionalFormatting>
  <conditionalFormatting sqref="O429:O448">
    <cfRule type="expression" dxfId="277" priority="248">
      <formula>RIGHT(O429,2)="  "</formula>
    </cfRule>
    <cfRule type="expression" dxfId="276" priority="249">
      <formula>RIGHT(O429,1)=" "</formula>
    </cfRule>
  </conditionalFormatting>
  <conditionalFormatting sqref="Q429:Q448">
    <cfRule type="expression" dxfId="275" priority="246">
      <formula>RIGHT(Q429,2)="  "</formula>
    </cfRule>
    <cfRule type="expression" dxfId="274" priority="247">
      <formula>RIGHT(Q429,1)=" "</formula>
    </cfRule>
  </conditionalFormatting>
  <conditionalFormatting sqref="O1271:O1290">
    <cfRule type="expression" dxfId="273" priority="244">
      <formula>RIGHT(O1271,2)="  "</formula>
    </cfRule>
    <cfRule type="expression" dxfId="272" priority="245">
      <formula>RIGHT(O1271,1)=" "</formula>
    </cfRule>
  </conditionalFormatting>
  <conditionalFormatting sqref="Q1271">
    <cfRule type="expression" dxfId="271" priority="242">
      <formula>RIGHT(Q1271,2)="  "</formula>
    </cfRule>
    <cfRule type="expression" dxfId="270" priority="243">
      <formula>RIGHT(Q1271,1)=" "</formula>
    </cfRule>
  </conditionalFormatting>
  <conditionalFormatting sqref="Q1272">
    <cfRule type="expression" dxfId="269" priority="240">
      <formula>RIGHT(Q1272,2)="  "</formula>
    </cfRule>
    <cfRule type="expression" dxfId="268" priority="241">
      <formula>RIGHT(Q1272,1)=" "</formula>
    </cfRule>
  </conditionalFormatting>
  <conditionalFormatting sqref="Q1273">
    <cfRule type="expression" dxfId="267" priority="238">
      <formula>RIGHT(Q1273,2)="  "</formula>
    </cfRule>
    <cfRule type="expression" dxfId="266" priority="239">
      <formula>RIGHT(Q1273,1)=" "</formula>
    </cfRule>
  </conditionalFormatting>
  <conditionalFormatting sqref="O453:O456 O460:O472">
    <cfRule type="expression" dxfId="265" priority="236">
      <formula>RIGHT(O453,2)="  "</formula>
    </cfRule>
    <cfRule type="expression" dxfId="264" priority="237">
      <formula>RIGHT(O453,1)=" "</formula>
    </cfRule>
  </conditionalFormatting>
  <conditionalFormatting sqref="O457:O459">
    <cfRule type="expression" dxfId="263" priority="226">
      <formula>RIGHT(O457,2)="  "</formula>
    </cfRule>
    <cfRule type="expression" dxfId="262" priority="227">
      <formula>RIGHT(O457,1)=" "</formula>
    </cfRule>
  </conditionalFormatting>
  <conditionalFormatting sqref="Q453">
    <cfRule type="expression" dxfId="261" priority="232">
      <formula>RIGHT(Q453,2)="  "</formula>
    </cfRule>
    <cfRule type="expression" dxfId="260" priority="233">
      <formula>RIGHT(Q453,1)=" "</formula>
    </cfRule>
  </conditionalFormatting>
  <conditionalFormatting sqref="Q455">
    <cfRule type="expression" dxfId="259" priority="228">
      <formula>RIGHT(Q455,2)="  "</formula>
    </cfRule>
    <cfRule type="expression" dxfId="258" priority="229">
      <formula>RIGHT(Q455,1)=" "</formula>
    </cfRule>
  </conditionalFormatting>
  <conditionalFormatting sqref="Q719">
    <cfRule type="expression" dxfId="257" priority="216">
      <formula>RIGHT(Q719,2)="  "</formula>
    </cfRule>
    <cfRule type="expression" dxfId="256" priority="217">
      <formula>RIGHT(Q719,1)=" "</formula>
    </cfRule>
  </conditionalFormatting>
  <conditionalFormatting sqref="O719:O721">
    <cfRule type="expression" dxfId="255" priority="214">
      <formula>RIGHT(O719,2)="  "</formula>
    </cfRule>
    <cfRule type="expression" dxfId="254" priority="215">
      <formula>RIGHT(O719,1)=" "</formula>
    </cfRule>
  </conditionalFormatting>
  <conditionalFormatting sqref="O717:O718 O722:O736">
    <cfRule type="expression" dxfId="253" priority="224">
      <formula>RIGHT(O717,2)="  "</formula>
    </cfRule>
    <cfRule type="expression" dxfId="252" priority="225">
      <formula>RIGHT(O717,1)=" "</formula>
    </cfRule>
  </conditionalFormatting>
  <conditionalFormatting sqref="Q1249">
    <cfRule type="expression" dxfId="251" priority="206">
      <formula>RIGHT(Q1249,2)="  "</formula>
    </cfRule>
    <cfRule type="expression" dxfId="250" priority="207">
      <formula>RIGHT(Q1249,1)=" "</formula>
    </cfRule>
  </conditionalFormatting>
  <conditionalFormatting sqref="Q717">
    <cfRule type="expression" dxfId="249" priority="220">
      <formula>RIGHT(Q717,2)="  "</formula>
    </cfRule>
    <cfRule type="expression" dxfId="248" priority="221">
      <formula>RIGHT(Q717,1)=" "</formula>
    </cfRule>
  </conditionalFormatting>
  <conditionalFormatting sqref="Q1247">
    <cfRule type="expression" dxfId="247" priority="210">
      <formula>RIGHT(Q1247,2)="  "</formula>
    </cfRule>
    <cfRule type="expression" dxfId="246" priority="211">
      <formula>RIGHT(Q1247,1)=" "</formula>
    </cfRule>
  </conditionalFormatting>
  <conditionalFormatting sqref="Q1248">
    <cfRule type="expression" dxfId="245" priority="208">
      <formula>RIGHT(Q1248,2)="  "</formula>
    </cfRule>
    <cfRule type="expression" dxfId="244" priority="209">
      <formula>RIGHT(Q1248,1)=" "</formula>
    </cfRule>
  </conditionalFormatting>
  <conditionalFormatting sqref="Q1590">
    <cfRule type="expression" dxfId="243" priority="174">
      <formula>RIGHT(Q1590,2)="  "</formula>
    </cfRule>
    <cfRule type="expression" dxfId="242" priority="175">
      <formula>RIGHT(Q1590,1)=" "</formula>
    </cfRule>
  </conditionalFormatting>
  <conditionalFormatting sqref="O1247:O1266">
    <cfRule type="expression" dxfId="241" priority="212">
      <formula>RIGHT(O1247,2)="  "</formula>
    </cfRule>
    <cfRule type="expression" dxfId="240" priority="213">
      <formula>RIGHT(O1247,1)=" "</formula>
    </cfRule>
  </conditionalFormatting>
  <conditionalFormatting sqref="O1586">
    <cfRule type="expression" dxfId="239" priority="178">
      <formula>RIGHT(O1586,2)="  "</formula>
    </cfRule>
    <cfRule type="expression" dxfId="238" priority="179">
      <formula>RIGHT(O1586,1)=" "</formula>
    </cfRule>
  </conditionalFormatting>
  <conditionalFormatting sqref="Q2022:Q2028 Q2030:Q2041">
    <cfRule type="expression" dxfId="237" priority="170">
      <formula>RIGHT(Q2022,2)="  "</formula>
    </cfRule>
    <cfRule type="expression" dxfId="236" priority="171">
      <formula>RIGHT(Q2022,1)=" "</formula>
    </cfRule>
  </conditionalFormatting>
  <conditionalFormatting sqref="O1585 O1591:O1604 O1587">
    <cfRule type="expression" dxfId="235" priority="204">
      <formula>RIGHT(O1585,2)="  "</formula>
    </cfRule>
    <cfRule type="expression" dxfId="234" priority="205">
      <formula>RIGHT(O1585,1)=" "</formula>
    </cfRule>
  </conditionalFormatting>
  <conditionalFormatting sqref="Q1585">
    <cfRule type="expression" dxfId="233" priority="202">
      <formula>RIGHT(Q1585,2)="  "</formula>
    </cfRule>
    <cfRule type="expression" dxfId="232" priority="203">
      <formula>RIGHT(Q1585,1)=" "</formula>
    </cfRule>
  </conditionalFormatting>
  <conditionalFormatting sqref="Q1586">
    <cfRule type="expression" dxfId="231" priority="200">
      <formula>RIGHT(Q1586,2)="  "</formula>
    </cfRule>
    <cfRule type="expression" dxfId="230" priority="201">
      <formula>RIGHT(Q1586,1)=" "</formula>
    </cfRule>
  </conditionalFormatting>
  <conditionalFormatting sqref="Q1587">
    <cfRule type="expression" dxfId="229" priority="198">
      <formula>RIGHT(Q1587,2)="  "</formula>
    </cfRule>
    <cfRule type="expression" dxfId="228" priority="199">
      <formula>RIGHT(Q1587,1)=" "</formula>
    </cfRule>
  </conditionalFormatting>
  <conditionalFormatting sqref="O1588:O1590">
    <cfRule type="expression" dxfId="227" priority="196">
      <formula>RIGHT(O1588,2)="  "</formula>
    </cfRule>
    <cfRule type="expression" dxfId="226" priority="197">
      <formula>RIGHT(O1588,1)=" "</formula>
    </cfRule>
  </conditionalFormatting>
  <conditionalFormatting sqref="O1562">
    <cfRule type="expression" dxfId="225" priority="194">
      <formula>RIGHT(O1562,2)="  "</formula>
    </cfRule>
    <cfRule type="expression" dxfId="224" priority="195">
      <formula>RIGHT(O1562,1)=" "</formula>
    </cfRule>
  </conditionalFormatting>
  <conditionalFormatting sqref="O1570">
    <cfRule type="expression" dxfId="223" priority="192">
      <formula>RIGHT(O1570,2)="  "</formula>
    </cfRule>
    <cfRule type="expression" dxfId="222" priority="193">
      <formula>RIGHT(O1570,1)=" "</formula>
    </cfRule>
  </conditionalFormatting>
  <conditionalFormatting sqref="O1569">
    <cfRule type="expression" dxfId="221" priority="190">
      <formula>RIGHT(O1569,2)="  "</formula>
    </cfRule>
    <cfRule type="expression" dxfId="220" priority="191">
      <formula>RIGHT(O1569,1)=" "</formula>
    </cfRule>
  </conditionalFormatting>
  <conditionalFormatting sqref="Q1561">
    <cfRule type="expression" dxfId="219" priority="188">
      <formula>RIGHT(Q1561,2)="  "</formula>
    </cfRule>
    <cfRule type="expression" dxfId="218" priority="189">
      <formula>RIGHT(Q1561,1)=" "</formula>
    </cfRule>
  </conditionalFormatting>
  <conditionalFormatting sqref="Q1562">
    <cfRule type="expression" dxfId="217" priority="186">
      <formula>RIGHT(Q1562,2)="  "</formula>
    </cfRule>
    <cfRule type="expression" dxfId="216" priority="187">
      <formula>RIGHT(Q1562,1)=" "</formula>
    </cfRule>
  </conditionalFormatting>
  <conditionalFormatting sqref="Q1563">
    <cfRule type="expression" dxfId="215" priority="184">
      <formula>RIGHT(Q1563,2)="  "</formula>
    </cfRule>
    <cfRule type="expression" dxfId="214" priority="185">
      <formula>RIGHT(Q1563,1)=" "</formula>
    </cfRule>
  </conditionalFormatting>
  <conditionalFormatting sqref="O1565:O1567">
    <cfRule type="expression" dxfId="213" priority="182">
      <formula>RIGHT(O1565,2)="  "</formula>
    </cfRule>
    <cfRule type="expression" dxfId="212" priority="183">
      <formula>RIGHT(O1565,1)=" "</formula>
    </cfRule>
  </conditionalFormatting>
  <conditionalFormatting sqref="O2022:O2023 O2025:O2038">
    <cfRule type="expression" dxfId="211" priority="172">
      <formula>RIGHT(O2022,2)="  "</formula>
    </cfRule>
    <cfRule type="expression" dxfId="210" priority="173">
      <formula>RIGHT(O2022,1)=" "</formula>
    </cfRule>
  </conditionalFormatting>
  <conditionalFormatting sqref="Q2029">
    <cfRule type="expression" dxfId="209" priority="166">
      <formula>RIGHT(Q2029,2)="  "</formula>
    </cfRule>
    <cfRule type="expression" dxfId="208" priority="167">
      <formula>RIGHT(Q2029,1)=" "</formula>
    </cfRule>
  </conditionalFormatting>
  <conditionalFormatting sqref="O2016:O2017 O2000">
    <cfRule type="expression" dxfId="207" priority="164">
      <formula>RIGHT(O2000,2)="  "</formula>
    </cfRule>
    <cfRule type="expression" dxfId="206" priority="165">
      <formula>RIGHT(O2000,1)=" "</formula>
    </cfRule>
  </conditionalFormatting>
  <conditionalFormatting sqref="Q1998:Q2004 Q2006:Q2017">
    <cfRule type="expression" dxfId="205" priority="160">
      <formula>RIGHT(Q1998,2)="  "</formula>
    </cfRule>
    <cfRule type="expression" dxfId="204" priority="161">
      <formula>RIGHT(Q1998,1)=" "</formula>
    </cfRule>
  </conditionalFormatting>
  <conditionalFormatting sqref="O1998:O1999 O2001:O2014">
    <cfRule type="expression" dxfId="203" priority="162">
      <formula>RIGHT(O1998,2)="  "</formula>
    </cfRule>
    <cfRule type="expression" dxfId="202" priority="163">
      <formula>RIGHT(O1998,1)=" "</formula>
    </cfRule>
  </conditionalFormatting>
  <conditionalFormatting sqref="Q2005">
    <cfRule type="expression" dxfId="201" priority="158">
      <formula>RIGHT(Q2005,2)="  "</formula>
    </cfRule>
    <cfRule type="expression" dxfId="200" priority="159">
      <formula>RIGHT(Q2005,1)=" "</formula>
    </cfRule>
  </conditionalFormatting>
  <conditionalFormatting sqref="O237:O256">
    <cfRule type="expression" dxfId="199" priority="156">
      <formula>RIGHT(O237,2)="  "</formula>
    </cfRule>
    <cfRule type="expression" dxfId="198" priority="157">
      <formula>RIGHT(O237,1)=" "</formula>
    </cfRule>
  </conditionalFormatting>
  <conditionalFormatting sqref="Q237:Q256">
    <cfRule type="expression" dxfId="197" priority="154">
      <formula>RIGHT(Q237,2)="  "</formula>
    </cfRule>
    <cfRule type="expression" dxfId="196" priority="155">
      <formula>RIGHT(Q237,1)=" "</formula>
    </cfRule>
  </conditionalFormatting>
  <conditionalFormatting sqref="O1658:O1677">
    <cfRule type="expression" dxfId="195" priority="152">
      <formula>RIGHT(O1658,2)="  "</formula>
    </cfRule>
    <cfRule type="expression" dxfId="194" priority="153">
      <formula>RIGHT(O1658,1)=" "</formula>
    </cfRule>
  </conditionalFormatting>
  <conditionalFormatting sqref="O1295:O1314">
    <cfRule type="expression" dxfId="193" priority="150">
      <formula>RIGHT(O1295,2)="  "</formula>
    </cfRule>
    <cfRule type="expression" dxfId="192" priority="151">
      <formula>RIGHT(O1295,1)=" "</formula>
    </cfRule>
  </conditionalFormatting>
  <conditionalFormatting sqref="O1487:O1506">
    <cfRule type="expression" dxfId="191" priority="146">
      <formula>RIGHT(O1487,2)="  "</formula>
    </cfRule>
    <cfRule type="expression" dxfId="190" priority="147">
      <formula>RIGHT(O1487,1)=" "</formula>
    </cfRule>
  </conditionalFormatting>
  <conditionalFormatting sqref="O1463:O1482">
    <cfRule type="expression" dxfId="189" priority="144">
      <formula>RIGHT(O1463,2)="  "</formula>
    </cfRule>
    <cfRule type="expression" dxfId="188" priority="145">
      <formula>RIGHT(O1463,1)=" "</formula>
    </cfRule>
  </conditionalFormatting>
  <conditionalFormatting sqref="O597:O616">
    <cfRule type="expression" dxfId="187" priority="142">
      <formula>RIGHT(O597,2)="  "</formula>
    </cfRule>
    <cfRule type="expression" dxfId="186" priority="143">
      <formula>RIGHT(O597,1)=" "</formula>
    </cfRule>
  </conditionalFormatting>
  <conditionalFormatting sqref="Q597:Q616">
    <cfRule type="expression" dxfId="185" priority="140">
      <formula>RIGHT(Q597,2)="  "</formula>
    </cfRule>
    <cfRule type="expression" dxfId="184" priority="141">
      <formula>RIGHT(Q597,1)=" "</formula>
    </cfRule>
  </conditionalFormatting>
  <conditionalFormatting sqref="O501:O520">
    <cfRule type="expression" dxfId="183" priority="138">
      <formula>RIGHT(O501,2)="  "</formula>
    </cfRule>
    <cfRule type="expression" dxfId="182" priority="139">
      <formula>RIGHT(O501,1)=" "</formula>
    </cfRule>
  </conditionalFormatting>
  <conditionalFormatting sqref="Q501:Q520">
    <cfRule type="expression" dxfId="181" priority="136">
      <formula>RIGHT(Q501,2)="  "</formula>
    </cfRule>
    <cfRule type="expression" dxfId="180" priority="137">
      <formula>RIGHT(Q501,1)=" "</formula>
    </cfRule>
  </conditionalFormatting>
  <conditionalFormatting sqref="O741:O760">
    <cfRule type="expression" dxfId="179" priority="134">
      <formula>RIGHT(O741,2)="  "</formula>
    </cfRule>
    <cfRule type="expression" dxfId="178" priority="135">
      <formula>RIGHT(O741,1)=" "</formula>
    </cfRule>
  </conditionalFormatting>
  <conditionalFormatting sqref="Q741:Q760">
    <cfRule type="expression" dxfId="177" priority="132">
      <formula>RIGHT(Q741,2)="  "</formula>
    </cfRule>
    <cfRule type="expression" dxfId="176" priority="133">
      <formula>RIGHT(Q741,1)=" "</formula>
    </cfRule>
  </conditionalFormatting>
  <conditionalFormatting sqref="O669:O688">
    <cfRule type="expression" dxfId="175" priority="129">
      <formula>RIGHT(O669,2)="  "</formula>
    </cfRule>
    <cfRule type="expression" dxfId="174" priority="130">
      <formula>RIGHT(O669,1)=" "</formula>
    </cfRule>
  </conditionalFormatting>
  <conditionalFormatting sqref="Q669:Q688">
    <cfRule type="expression" dxfId="173" priority="127">
      <formula>RIGHT(Q669,2)="  "</formula>
    </cfRule>
    <cfRule type="expression" dxfId="172" priority="128">
      <formula>RIGHT(Q669,1)=" "</formula>
    </cfRule>
  </conditionalFormatting>
  <conditionalFormatting sqref="O333:O352">
    <cfRule type="expression" dxfId="171" priority="124">
      <formula>RIGHT(O333,2)="  "</formula>
    </cfRule>
    <cfRule type="expression" dxfId="170" priority="125">
      <formula>RIGHT(O333,1)=" "</formula>
    </cfRule>
  </conditionalFormatting>
  <conditionalFormatting sqref="Q333:Q352">
    <cfRule type="expression" dxfId="169" priority="122">
      <formula>RIGHT(Q333,2)="  "</formula>
    </cfRule>
    <cfRule type="expression" dxfId="168" priority="123">
      <formula>RIGHT(Q333,1)=" "</formula>
    </cfRule>
  </conditionalFormatting>
  <conditionalFormatting sqref="O357:O376">
    <cfRule type="expression" dxfId="167" priority="119">
      <formula>RIGHT(O357,2)="  "</formula>
    </cfRule>
    <cfRule type="expression" dxfId="166" priority="120">
      <formula>RIGHT(O357,1)=" "</formula>
    </cfRule>
  </conditionalFormatting>
  <conditionalFormatting sqref="Q357:Q376">
    <cfRule type="expression" dxfId="165" priority="117">
      <formula>RIGHT(Q357,2)="  "</formula>
    </cfRule>
    <cfRule type="expression" dxfId="164" priority="118">
      <formula>RIGHT(Q357,1)=" "</formula>
    </cfRule>
  </conditionalFormatting>
  <conditionalFormatting sqref="O405:O424">
    <cfRule type="expression" dxfId="163" priority="114">
      <formula>RIGHT(O405,2)="  "</formula>
    </cfRule>
    <cfRule type="expression" dxfId="162" priority="115">
      <formula>RIGHT(O405,1)=" "</formula>
    </cfRule>
  </conditionalFormatting>
  <conditionalFormatting sqref="Q405:Q424">
    <cfRule type="expression" dxfId="161" priority="112">
      <formula>RIGHT(Q405,2)="  "</formula>
    </cfRule>
    <cfRule type="expression" dxfId="160" priority="113">
      <formula>RIGHT(Q405,1)=" "</formula>
    </cfRule>
  </conditionalFormatting>
  <conditionalFormatting sqref="O2070:O2089">
    <cfRule type="expression" dxfId="159" priority="109">
      <formula>RIGHT(O2070,2)="  "</formula>
    </cfRule>
    <cfRule type="expression" dxfId="158"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157" priority="107">
      <formula>IF(ROW() = ROW(), TRUE, FALSE)</formula>
    </cfRule>
  </conditionalFormatting>
  <conditionalFormatting sqref="O813:O832">
    <cfRule type="expression" dxfId="156" priority="105">
      <formula>RIGHT(O813,2)="  "</formula>
    </cfRule>
    <cfRule type="expression" dxfId="155" priority="106">
      <formula>RIGHT(O813,1)=" "</formula>
    </cfRule>
  </conditionalFormatting>
  <conditionalFormatting sqref="Q813:Q832">
    <cfRule type="expression" dxfId="154" priority="103">
      <formula>RIGHT(Q813,2)="  "</formula>
    </cfRule>
    <cfRule type="expression" dxfId="153" priority="104">
      <formula>RIGHT(Q813,1)=" "</formula>
    </cfRule>
  </conditionalFormatting>
  <conditionalFormatting sqref="D499:D570 D595:D642 D2068:D1048576 D667:D1898 D1923:D2043 D1:D8 D13:D474 D10:D11">
    <cfRule type="cellIs" dxfId="152" priority="100" operator="equal">
      <formula>"EITHER"</formula>
    </cfRule>
    <cfRule type="cellIs" dxfId="151" priority="101" operator="equal">
      <formula>"MSSB"</formula>
    </cfRule>
    <cfRule type="cellIs" dxfId="150" priority="102" operator="equal">
      <formula>"LOCAL"</formula>
    </cfRule>
  </conditionalFormatting>
  <conditionalFormatting sqref="D8 D10:D11">
    <cfRule type="cellIs" dxfId="149" priority="74" operator="notEqual">
      <formula>0</formula>
    </cfRule>
  </conditionalFormatting>
  <conditionalFormatting sqref="D475:D498">
    <cfRule type="cellIs" dxfId="148" priority="66" operator="equal">
      <formula>"EITHER"</formula>
    </cfRule>
    <cfRule type="cellIs" dxfId="147" priority="67" operator="equal">
      <formula>"MSSB"</formula>
    </cfRule>
    <cfRule type="cellIs" dxfId="146" priority="68" operator="equal">
      <formula>"LOCAL"</formula>
    </cfRule>
  </conditionalFormatting>
  <conditionalFormatting sqref="D571:D594">
    <cfRule type="cellIs" dxfId="145" priority="55" operator="equal">
      <formula>"EITHER"</formula>
    </cfRule>
    <cfRule type="cellIs" dxfId="144" priority="56" operator="equal">
      <formula>"MSSB"</formula>
    </cfRule>
    <cfRule type="cellIs" dxfId="143" priority="57" operator="equal">
      <formula>"LOCAL"</formula>
    </cfRule>
  </conditionalFormatting>
  <conditionalFormatting sqref="D2044:D2067">
    <cfRule type="cellIs" dxfId="142" priority="48" operator="equal">
      <formula>"EITHER"</formula>
    </cfRule>
    <cfRule type="cellIs" dxfId="141" priority="49" operator="equal">
      <formula>"MSSB"</formula>
    </cfRule>
    <cfRule type="cellIs" dxfId="140" priority="50" operator="equal">
      <formula>"LOCAL"</formula>
    </cfRule>
  </conditionalFormatting>
  <conditionalFormatting sqref="D643:D666">
    <cfRule type="cellIs" dxfId="139" priority="39" operator="equal">
      <formula>"EITHER"</formula>
    </cfRule>
    <cfRule type="cellIs" dxfId="138" priority="40" operator="equal">
      <formula>"MSSB"</formula>
    </cfRule>
    <cfRule type="cellIs" dxfId="137" priority="41" operator="equal">
      <formula>"LOCAL"</formula>
    </cfRule>
  </conditionalFormatting>
  <conditionalFormatting sqref="O1901:O1920">
    <cfRule type="expression" dxfId="136" priority="36">
      <formula>RIGHT(O1901,2)="  "</formula>
    </cfRule>
    <cfRule type="expression" dxfId="135" priority="37">
      <formula>RIGHT(O1901,1)=" "</formula>
    </cfRule>
  </conditionalFormatting>
  <conditionalFormatting sqref="A1899:H1922 J1899:AO1922 AU1899:XFD1922">
    <cfRule type="expression" dxfId="134" priority="35">
      <formula>IF(ROW() = ROW(), TRUE, FALSE)</formula>
    </cfRule>
  </conditionalFormatting>
  <conditionalFormatting sqref="D1899:D1922">
    <cfRule type="cellIs" dxfId="133" priority="32" operator="equal">
      <formula>"EITHER"</formula>
    </cfRule>
    <cfRule type="cellIs" dxfId="132" priority="33" operator="equal">
      <formula>"MSSB"</formula>
    </cfRule>
    <cfRule type="cellIs" dxfId="131" priority="34" operator="equal">
      <formula>"LOCAL"</formula>
    </cfRule>
  </conditionalFormatting>
  <conditionalFormatting sqref="AP19:AU19 AU20:AU24 AP20:AT2117">
    <cfRule type="expression" dxfId="130" priority="29">
      <formula>IF(ROW() = ROW(), TRUE, FALSE)</formula>
    </cfRule>
  </conditionalFormatting>
  <conditionalFormatting sqref="AP16:AV16 AP15:AS15 AU15:AV15">
    <cfRule type="expression" dxfId="129" priority="28">
      <formula>IF(ROW() = ROW(), TRUE, FALSE)</formula>
    </cfRule>
  </conditionalFormatting>
  <conditionalFormatting sqref="D9">
    <cfRule type="expression" dxfId="128" priority="17">
      <formula>IF(ROW() = ROW(), TRUE, FALSE)</formula>
    </cfRule>
  </conditionalFormatting>
  <conditionalFormatting sqref="D9">
    <cfRule type="cellIs" dxfId="127" priority="14" operator="equal">
      <formula>"EITHER"</formula>
    </cfRule>
    <cfRule type="cellIs" dxfId="126" priority="15" operator="equal">
      <formula>"MSSB"</formula>
    </cfRule>
    <cfRule type="cellIs" dxfId="125" priority="16" operator="equal">
      <formula>"LOCAL"</formula>
    </cfRule>
  </conditionalFormatting>
  <conditionalFormatting sqref="D9">
    <cfRule type="cellIs" dxfId="124" priority="13" operator="notEqual">
      <formula>0</formula>
    </cfRule>
  </conditionalFormatting>
  <conditionalFormatting sqref="AT15">
    <cfRule type="expression" dxfId="123" priority="11">
      <formula>IF(ROW() = ROW(), TRUE, FALSE)</formula>
    </cfRule>
  </conditionalFormatting>
  <conditionalFormatting sqref="I11">
    <cfRule type="expression" dxfId="122" priority="10">
      <formula>IF(ROW() = ROW(), TRUE, FALSE)</formula>
    </cfRule>
  </conditionalFormatting>
  <conditionalFormatting sqref="I11">
    <cfRule type="cellIs" dxfId="121" priority="7" operator="equal">
      <formula>"EITHER"</formula>
    </cfRule>
    <cfRule type="cellIs" dxfId="120" priority="8" operator="equal">
      <formula>"MSSB"</formula>
    </cfRule>
    <cfRule type="cellIs" dxfId="119" priority="9" operator="equal">
      <formula>"LOCAL"</formula>
    </cfRule>
  </conditionalFormatting>
  <conditionalFormatting sqref="I499:I570 I595:I642 I1:I7 I667:I1898 I1923:I2043 I11:I474 I2068:I1048576">
    <cfRule type="cellIs" dxfId="118" priority="6" operator="notEqual">
      <formula>0</formula>
    </cfRule>
  </conditionalFormatting>
  <conditionalFormatting sqref="I475:I498">
    <cfRule type="cellIs" dxfId="117" priority="5" operator="notEqual">
      <formula>0</formula>
    </cfRule>
  </conditionalFormatting>
  <conditionalFormatting sqref="I571:I594">
    <cfRule type="cellIs" dxfId="116" priority="4" operator="notEqual">
      <formula>0</formula>
    </cfRule>
  </conditionalFormatting>
  <conditionalFormatting sqref="I2044:I2067">
    <cfRule type="cellIs" dxfId="115" priority="3" operator="notEqual">
      <formula>0</formula>
    </cfRule>
  </conditionalFormatting>
  <conditionalFormatting sqref="I643:I666">
    <cfRule type="cellIs" dxfId="114" priority="2" operator="notEqual">
      <formula>0</formula>
    </cfRule>
  </conditionalFormatting>
  <conditionalFormatting sqref="I1899:I1922">
    <cfRule type="cellIs" dxfId="113" priority="1" operator="notEqual">
      <formula>0</formula>
    </cfRule>
  </conditionalFormatting>
  <dataValidations disablePrompts="1"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112" priority="7">
      <formula>RIGHT(D8,2)="  "</formula>
    </cfRule>
    <cfRule type="expression" dxfId="111" priority="8">
      <formula>RIGHT(D8,1)=" "</formula>
    </cfRule>
  </conditionalFormatting>
  <conditionalFormatting sqref="D9">
    <cfRule type="expression" dxfId="110" priority="5">
      <formula>RIGHT(D9,2)="  "</formula>
    </cfRule>
    <cfRule type="expression" dxfId="109" priority="6">
      <formula>RIGHT(D9,1)=" "</formula>
    </cfRule>
  </conditionalFormatting>
  <conditionalFormatting sqref="D10">
    <cfRule type="expression" dxfId="108" priority="3">
      <formula>RIGHT(D10,2)="  "</formula>
    </cfRule>
    <cfRule type="expression" dxfId="107" priority="4">
      <formula>RIGHT(D10,1)=" "</formula>
    </cfRule>
  </conditionalFormatting>
  <conditionalFormatting sqref="I25:I27">
    <cfRule type="expression" dxfId="106" priority="1">
      <formula>RIGHT(I25,2)="  "</formula>
    </cfRule>
    <cfRule type="expression" dxfId="105"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3"/>
  <sheetViews>
    <sheetView zoomScale="85" zoomScaleNormal="85" workbookViewId="0">
      <selection activeCell="F23" sqref="F23"/>
    </sheetView>
  </sheetViews>
  <sheetFormatPr defaultColWidth="9.23046875" defaultRowHeight="14.6" x14ac:dyDescent="0.4"/>
  <cols>
    <col min="1" max="1" width="9.2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23046875" style="114"/>
    <col min="9" max="9" width="26.3046875" style="114" customWidth="1"/>
    <col min="10" max="10" width="9.69140625" style="338" hidden="1" customWidth="1"/>
    <col min="11" max="11" width="7.3046875" style="114" hidden="1" customWidth="1"/>
    <col min="12" max="12" width="18.23046875" style="114" hidden="1" customWidth="1"/>
    <col min="13" max="13" width="12.69140625" style="114" hidden="1" customWidth="1"/>
    <col min="14" max="14" width="13.3046875" style="114" hidden="1" customWidth="1"/>
    <col min="15" max="15" width="11" style="114" hidden="1" customWidth="1"/>
    <col min="16" max="19" width="0" style="114" hidden="1" customWidth="1"/>
    <col min="20" max="16384" width="9.23046875" style="114"/>
  </cols>
  <sheetData>
    <row r="1" spans="1:17" ht="20.149999999999999" x14ac:dyDescent="0.5">
      <c r="A1" s="350">
        <f>ROUNDUP(C1/6,0)</f>
        <v>0</v>
      </c>
      <c r="B1" s="349" t="s">
        <v>807</v>
      </c>
      <c r="C1" s="314">
        <v>0</v>
      </c>
      <c r="H1" s="318" t="s">
        <v>859</v>
      </c>
      <c r="I1" s="114" t="str">
        <f>_xlfn.CONCAT(VLOOKUP(C1,[1]Sheet2!D:E,2,TRUE)," (",C1,")",IF(C1=1,L12,M12))</f>
        <v>Zero (0) CO Detectors</v>
      </c>
      <c r="J1" s="338" t="s">
        <v>875</v>
      </c>
      <c r="L1" s="315" t="s">
        <v>892</v>
      </c>
      <c r="M1" s="315"/>
      <c r="N1" s="315"/>
      <c r="O1" s="315"/>
    </row>
    <row r="2" spans="1:17" ht="20.149999999999999" x14ac:dyDescent="0.5">
      <c r="A2" s="351" t="s">
        <v>897</v>
      </c>
      <c r="B2" s="349" t="s">
        <v>874</v>
      </c>
      <c r="C2" s="314">
        <v>0</v>
      </c>
      <c r="E2" s="318" t="s">
        <v>720</v>
      </c>
      <c r="F2" s="347" t="s">
        <v>719</v>
      </c>
      <c r="G2" s="347" t="s">
        <v>906</v>
      </c>
      <c r="J2" s="338" t="s">
        <v>875</v>
      </c>
      <c r="L2" s="336" t="s">
        <v>0</v>
      </c>
      <c r="M2" s="336"/>
      <c r="N2" s="336" t="s">
        <v>355</v>
      </c>
      <c r="O2" s="336"/>
    </row>
    <row r="3" spans="1:17" ht="20.6" thickBot="1" x14ac:dyDescent="0.55000000000000004">
      <c r="A3" s="352" t="s">
        <v>898</v>
      </c>
      <c r="B3" s="349" t="s">
        <v>922</v>
      </c>
      <c r="C3" s="314">
        <v>0</v>
      </c>
      <c r="E3" s="356">
        <f>SUM(E5:E10)-E6</f>
        <v>0</v>
      </c>
      <c r="F3" s="357">
        <f t="shared" ref="F3:G3" si="0">SUM(F5:F10)</f>
        <v>0</v>
      </c>
      <c r="G3" s="356">
        <f t="shared" si="0"/>
        <v>0</v>
      </c>
      <c r="J3" s="338" t="s">
        <v>875</v>
      </c>
      <c r="L3" s="336"/>
      <c r="M3" s="336"/>
      <c r="N3" s="336" t="s">
        <v>809</v>
      </c>
      <c r="O3" s="336">
        <v>80</v>
      </c>
    </row>
    <row r="4" spans="1:17" ht="20.149999999999999" x14ac:dyDescent="0.5">
      <c r="D4" s="318" t="s">
        <v>855</v>
      </c>
      <c r="E4" s="318" t="s">
        <v>720</v>
      </c>
      <c r="F4" s="347" t="s">
        <v>719</v>
      </c>
      <c r="G4" s="347" t="s">
        <v>906</v>
      </c>
      <c r="I4" s="358" t="s">
        <v>916</v>
      </c>
      <c r="J4" s="338" t="s">
        <v>875</v>
      </c>
      <c r="L4" s="336" t="str">
        <f>N4</f>
        <v>Gas (0ppm)</v>
      </c>
      <c r="M4" s="336">
        <v>1</v>
      </c>
      <c r="N4" s="336" t="s">
        <v>857</v>
      </c>
      <c r="O4" s="336">
        <f>'[1]MJS Controls'!D20</f>
        <v>55</v>
      </c>
    </row>
    <row r="5" spans="1:17" ht="20.149999999999999" x14ac:dyDescent="0.5">
      <c r="B5" s="318" t="s">
        <v>902</v>
      </c>
      <c r="C5" s="311" t="s">
        <v>897</v>
      </c>
      <c r="D5" s="286">
        <f>IF(C5="Yes", 1, 0)</f>
        <v>1</v>
      </c>
      <c r="E5" s="291">
        <f>E13</f>
        <v>0</v>
      </c>
      <c r="F5" s="348">
        <f>C24</f>
        <v>0</v>
      </c>
      <c r="G5" s="291">
        <f>E13+E24</f>
        <v>0</v>
      </c>
      <c r="I5" s="359">
        <f>F3-F6-C25</f>
        <v>0</v>
      </c>
      <c r="J5" s="338" t="s">
        <v>875</v>
      </c>
      <c r="L5" s="336" t="str">
        <f>N5</f>
        <v>Gas (50ppm)</v>
      </c>
      <c r="M5" s="336">
        <v>1</v>
      </c>
      <c r="N5" s="336" t="s">
        <v>858</v>
      </c>
      <c r="O5" s="336">
        <f>'[1]MJS Controls'!D21</f>
        <v>55</v>
      </c>
    </row>
    <row r="6" spans="1:17" ht="20.149999999999999" x14ac:dyDescent="0.5">
      <c r="B6" s="318" t="s">
        <v>923</v>
      </c>
      <c r="C6" s="311" t="s">
        <v>897</v>
      </c>
      <c r="D6" s="286">
        <f>IF(C6="Yes", C3, 0)</f>
        <v>0</v>
      </c>
      <c r="E6" s="291">
        <f>IF(D6=0,0,E41+E37+E33+E32)</f>
        <v>0</v>
      </c>
      <c r="F6" s="348">
        <f>IF(D6=0,0,D46)</f>
        <v>0</v>
      </c>
      <c r="G6" s="291">
        <f>IF(D6=0,0,E46+E6)</f>
        <v>0</v>
      </c>
      <c r="J6" s="338" t="s">
        <v>875</v>
      </c>
      <c r="L6" s="336" t="s">
        <v>719</v>
      </c>
      <c r="M6" s="336">
        <v>1</v>
      </c>
      <c r="N6" s="336" t="s">
        <v>719</v>
      </c>
      <c r="O6" s="336">
        <f>'[1]MJS Controls'!D19</f>
        <v>110</v>
      </c>
    </row>
    <row r="7" spans="1:17" ht="20.149999999999999" x14ac:dyDescent="0.5">
      <c r="B7" s="318" t="s">
        <v>904</v>
      </c>
      <c r="C7" s="311" t="s">
        <v>898</v>
      </c>
      <c r="D7" s="286">
        <f>IF(C7="Yes", 1, 0)</f>
        <v>0</v>
      </c>
      <c r="E7" s="291">
        <f>O39*D7</f>
        <v>0</v>
      </c>
      <c r="F7" s="348"/>
      <c r="G7" s="291">
        <f>E7</f>
        <v>0</v>
      </c>
      <c r="I7" s="358" t="s">
        <v>920</v>
      </c>
      <c r="J7" s="338" t="s">
        <v>875</v>
      </c>
      <c r="L7" s="336" t="s">
        <v>860</v>
      </c>
      <c r="M7" s="336">
        <v>2</v>
      </c>
      <c r="N7" s="336" t="s">
        <v>863</v>
      </c>
      <c r="O7" s="336">
        <v>72.5</v>
      </c>
    </row>
    <row r="8" spans="1:17" ht="20.149999999999999" x14ac:dyDescent="0.5">
      <c r="B8" s="318" t="s">
        <v>900</v>
      </c>
      <c r="C8" s="311" t="s">
        <v>898</v>
      </c>
      <c r="D8" s="286">
        <f t="shared" ref="D8:D10" si="1">IF(C8="Yes", 1, 0)</f>
        <v>0</v>
      </c>
      <c r="E8" s="291">
        <f>O44*D8</f>
        <v>0</v>
      </c>
      <c r="F8" s="348"/>
      <c r="G8" s="291">
        <f t="shared" ref="G8:G9" si="2">E8</f>
        <v>0</v>
      </c>
      <c r="I8" s="360">
        <f>E46</f>
        <v>0</v>
      </c>
      <c r="J8" s="338" t="s">
        <v>875</v>
      </c>
      <c r="L8" s="336" t="s">
        <v>813</v>
      </c>
      <c r="M8" s="336">
        <v>2</v>
      </c>
      <c r="N8" s="336" t="s">
        <v>813</v>
      </c>
      <c r="O8" s="336">
        <f>'[1]MJS Controls'!D18</f>
        <v>110</v>
      </c>
    </row>
    <row r="9" spans="1:17" ht="20.149999999999999" x14ac:dyDescent="0.5">
      <c r="B9" s="318" t="s">
        <v>896</v>
      </c>
      <c r="C9" s="311" t="s">
        <v>898</v>
      </c>
      <c r="D9" s="286">
        <f t="shared" si="1"/>
        <v>0</v>
      </c>
      <c r="E9" s="291">
        <f>O34*D9</f>
        <v>0</v>
      </c>
      <c r="F9" s="348"/>
      <c r="G9" s="291">
        <f t="shared" si="2"/>
        <v>0</v>
      </c>
      <c r="I9" s="358" t="s">
        <v>921</v>
      </c>
      <c r="J9" s="338" t="s">
        <v>875</v>
      </c>
    </row>
    <row r="10" spans="1:17" ht="20.149999999999999" x14ac:dyDescent="0.5">
      <c r="B10" s="318" t="s">
        <v>901</v>
      </c>
      <c r="C10" s="311" t="s">
        <v>898</v>
      </c>
      <c r="D10" s="286">
        <f t="shared" si="1"/>
        <v>0</v>
      </c>
      <c r="E10" s="291">
        <f>IF(D10=0,0,E49)</f>
        <v>0</v>
      </c>
      <c r="F10" s="348">
        <f>IF(D10=0,0,C53)</f>
        <v>0</v>
      </c>
      <c r="G10" s="291">
        <f>IF(D10=0,0,E53+E10)</f>
        <v>0</v>
      </c>
      <c r="I10" s="360">
        <f>E6</f>
        <v>0</v>
      </c>
      <c r="J10" s="338" t="s">
        <v>875</v>
      </c>
    </row>
    <row r="11" spans="1:17" x14ac:dyDescent="0.4">
      <c r="J11" s="338" t="s">
        <v>875</v>
      </c>
      <c r="L11" s="336" t="s">
        <v>810</v>
      </c>
    </row>
    <row r="12" spans="1:17" ht="20.149999999999999" x14ac:dyDescent="0.5">
      <c r="B12" s="318" t="s">
        <v>903</v>
      </c>
      <c r="J12" s="338" t="s">
        <v>875</v>
      </c>
      <c r="L12" s="336" t="s">
        <v>864</v>
      </c>
      <c r="M12" s="337" t="s">
        <v>865</v>
      </c>
    </row>
    <row r="13" spans="1:17" x14ac:dyDescent="0.4">
      <c r="B13" s="317" t="s">
        <v>720</v>
      </c>
      <c r="C13" s="317" t="s">
        <v>907</v>
      </c>
      <c r="D13" s="317" t="s">
        <v>908</v>
      </c>
      <c r="E13" s="316">
        <f>SUM(E14:E21)</f>
        <v>0</v>
      </c>
      <c r="J13" s="338" t="s">
        <v>875</v>
      </c>
      <c r="L13" s="336" t="s">
        <v>811</v>
      </c>
    </row>
    <row r="14" spans="1:17" x14ac:dyDescent="0.4">
      <c r="B14" s="346" t="str">
        <f>IF($C$1&gt;5, M16,M17)</f>
        <v>ECB-350</v>
      </c>
      <c r="C14" s="346">
        <f>IF($C$5="Yes",IF($C$1&gt;5,N16,N17),0)</f>
        <v>0</v>
      </c>
      <c r="D14" s="346">
        <f t="shared" ref="D14" si="3">IF($C$1&gt;5, O16,O17)</f>
        <v>725</v>
      </c>
      <c r="E14" s="346">
        <f>D14*C14</f>
        <v>0</v>
      </c>
      <c r="J14" s="338" t="s">
        <v>875</v>
      </c>
    </row>
    <row r="15" spans="1:17" x14ac:dyDescent="0.4">
      <c r="B15" s="346" t="str">
        <f t="shared" ref="B15:B20" si="4">M18</f>
        <v>TF-100-240/24</v>
      </c>
      <c r="C15" s="346">
        <f t="shared" ref="C15:C20" si="5">IF($C$5="Yes",N18,0)</f>
        <v>0</v>
      </c>
      <c r="D15" s="346">
        <f t="shared" ref="D15:D20" si="6">O18</f>
        <v>60</v>
      </c>
      <c r="E15" s="346">
        <f t="shared" ref="E15:E29" si="7">D15*C15</f>
        <v>0</v>
      </c>
      <c r="J15" s="338" t="s">
        <v>875</v>
      </c>
      <c r="L15" s="315" t="s">
        <v>893</v>
      </c>
      <c r="M15" s="315"/>
      <c r="N15" s="315"/>
      <c r="O15" s="315"/>
      <c r="P15" s="315" t="s">
        <v>894</v>
      </c>
      <c r="Q15" s="315" t="s">
        <v>895</v>
      </c>
    </row>
    <row r="16" spans="1:17" x14ac:dyDescent="0.4">
      <c r="B16" s="346" t="str">
        <f t="shared" si="4"/>
        <v>12VDC Relay</v>
      </c>
      <c r="C16" s="346">
        <f t="shared" si="5"/>
        <v>0</v>
      </c>
      <c r="D16" s="346">
        <f t="shared" si="6"/>
        <v>40</v>
      </c>
      <c r="E16" s="346">
        <f t="shared" si="7"/>
        <v>0</v>
      </c>
      <c r="J16" s="338" t="s">
        <v>875</v>
      </c>
      <c r="L16" s="114" t="s">
        <v>781</v>
      </c>
      <c r="M16" s="114" t="s">
        <v>905</v>
      </c>
      <c r="N16" s="114">
        <f>IF($C$2&gt;0,1,0)</f>
        <v>0</v>
      </c>
      <c r="O16" s="114">
        <v>1280</v>
      </c>
      <c r="P16" s="114">
        <f>N16*O16</f>
        <v>0</v>
      </c>
      <c r="Q16" s="114">
        <f>IF(P16=0,O16*N16,0)</f>
        <v>0</v>
      </c>
    </row>
    <row r="17" spans="2:17" x14ac:dyDescent="0.4">
      <c r="B17" s="346" t="str">
        <f t="shared" si="4"/>
        <v>24VAC 2 Pole Relay</v>
      </c>
      <c r="C17" s="346">
        <f t="shared" si="5"/>
        <v>0</v>
      </c>
      <c r="D17" s="346">
        <f t="shared" si="6"/>
        <v>40</v>
      </c>
      <c r="E17" s="346">
        <f t="shared" si="7"/>
        <v>0</v>
      </c>
      <c r="J17" s="338" t="s">
        <v>875</v>
      </c>
      <c r="L17" s="114" t="str">
        <f>'MJS Controls'!Q4</f>
        <v>Controlstore</v>
      </c>
      <c r="M17" s="114" t="str">
        <f>'MJS Controls'!R4</f>
        <v>ECB-350</v>
      </c>
      <c r="N17" s="114">
        <f>IF($C$2&gt;0,1,0)</f>
        <v>0</v>
      </c>
      <c r="O17" s="114">
        <f>'MJS Controls'!T4</f>
        <v>725</v>
      </c>
      <c r="P17" s="114">
        <f>N17*O17</f>
        <v>0</v>
      </c>
      <c r="Q17" s="114">
        <f>IF(P17=0,O17*N17,0)</f>
        <v>0</v>
      </c>
    </row>
    <row r="18" spans="2:17" x14ac:dyDescent="0.4">
      <c r="B18" s="346" t="str">
        <f t="shared" si="4"/>
        <v>CO detector</v>
      </c>
      <c r="C18" s="346">
        <f t="shared" si="5"/>
        <v>0</v>
      </c>
      <c r="D18" s="346">
        <f t="shared" si="6"/>
        <v>360</v>
      </c>
      <c r="E18" s="346">
        <f t="shared" si="7"/>
        <v>0</v>
      </c>
      <c r="J18" s="338" t="s">
        <v>875</v>
      </c>
      <c r="L18" s="114" t="str">
        <f>'MJS Controls'!Q5</f>
        <v>Dore</v>
      </c>
      <c r="M18" s="114" t="str">
        <f>'MJS Controls'!R5</f>
        <v>TF-100-240/24</v>
      </c>
      <c r="N18" s="114">
        <f>IF($C$2&gt;0,1,0)*2</f>
        <v>0</v>
      </c>
      <c r="O18" s="114">
        <f>'MJS Controls'!T5</f>
        <v>60</v>
      </c>
      <c r="P18" s="114">
        <f t="shared" ref="P18:P32" si="8">N18*O18</f>
        <v>0</v>
      </c>
      <c r="Q18" s="114">
        <f t="shared" ref="Q18:Q32" si="9">IF(P18=0,O18*N18,0)</f>
        <v>0</v>
      </c>
    </row>
    <row r="19" spans="2:17" x14ac:dyDescent="0.4">
      <c r="B19" s="346" t="str">
        <f t="shared" si="4"/>
        <v>Current Switch</v>
      </c>
      <c r="C19" s="346">
        <f t="shared" si="5"/>
        <v>0</v>
      </c>
      <c r="D19" s="346">
        <f t="shared" si="6"/>
        <v>35</v>
      </c>
      <c r="E19" s="346">
        <f t="shared" si="7"/>
        <v>0</v>
      </c>
      <c r="J19" s="338" t="s">
        <v>875</v>
      </c>
      <c r="L19" s="114" t="str">
        <f>'MJS Controls'!Q8</f>
        <v>Dore</v>
      </c>
      <c r="M19" s="114" t="str">
        <f>'MJS Controls'!R8</f>
        <v>12VDC Relay</v>
      </c>
      <c r="N19" s="114">
        <f>$C$2*3</f>
        <v>0</v>
      </c>
      <c r="O19" s="114">
        <f>'MJS Controls'!T8</f>
        <v>40</v>
      </c>
      <c r="P19" s="114">
        <f t="shared" si="8"/>
        <v>0</v>
      </c>
      <c r="Q19" s="114">
        <f t="shared" si="9"/>
        <v>0</v>
      </c>
    </row>
    <row r="20" spans="2:17" x14ac:dyDescent="0.4">
      <c r="B20" s="346" t="str">
        <f t="shared" si="4"/>
        <v>Enclosure 800 x 600</v>
      </c>
      <c r="C20" s="346">
        <f t="shared" si="5"/>
        <v>0</v>
      </c>
      <c r="D20" s="346">
        <f t="shared" si="6"/>
        <v>500</v>
      </c>
      <c r="E20" s="346">
        <f t="shared" si="7"/>
        <v>0</v>
      </c>
      <c r="J20" s="338" t="s">
        <v>875</v>
      </c>
      <c r="L20" s="114" t="str">
        <f>'MJS Controls'!Q9</f>
        <v>Dore</v>
      </c>
      <c r="M20" s="114" t="str">
        <f>'MJS Controls'!R9</f>
        <v>24VAC 2 Pole Relay</v>
      </c>
      <c r="N20" s="114">
        <f>$C$2*2</f>
        <v>0</v>
      </c>
      <c r="O20" s="114">
        <f>'MJS Controls'!T9</f>
        <v>40</v>
      </c>
      <c r="P20" s="114">
        <f t="shared" si="8"/>
        <v>0</v>
      </c>
      <c r="Q20" s="114">
        <f t="shared" si="9"/>
        <v>0</v>
      </c>
    </row>
    <row r="21" spans="2:17" x14ac:dyDescent="0.4">
      <c r="B21" s="346" t="str">
        <f>M32</f>
        <v>Misc</v>
      </c>
      <c r="C21" s="346">
        <f>IF($C$5="Yes",N32,0)</f>
        <v>0</v>
      </c>
      <c r="D21" s="346">
        <f>O32</f>
        <v>100</v>
      </c>
      <c r="E21" s="346">
        <f>D21*C21</f>
        <v>0</v>
      </c>
      <c r="J21" s="338" t="s">
        <v>875</v>
      </c>
      <c r="L21" s="114" t="str">
        <f>'MJS Controls'!Q12</f>
        <v xml:space="preserve">GasTech </v>
      </c>
      <c r="M21" s="114" t="str">
        <f>'MJS Controls'!R12</f>
        <v>CO detector</v>
      </c>
      <c r="N21" s="114">
        <f>$C$1</f>
        <v>0</v>
      </c>
      <c r="O21" s="114">
        <f>'MJS Controls'!T12</f>
        <v>360</v>
      </c>
      <c r="P21" s="114">
        <f t="shared" si="8"/>
        <v>0</v>
      </c>
      <c r="Q21" s="114">
        <f t="shared" si="9"/>
        <v>0</v>
      </c>
    </row>
    <row r="22" spans="2:17" x14ac:dyDescent="0.4">
      <c r="B22" s="346"/>
      <c r="C22" s="346"/>
      <c r="D22" s="346"/>
      <c r="E22" s="346"/>
      <c r="J22" s="338" t="s">
        <v>875</v>
      </c>
      <c r="L22" s="114" t="str">
        <f>'MJS Controls'!Q14</f>
        <v>Controlstore</v>
      </c>
      <c r="M22" s="114" t="str">
        <f>'MJS Controls'!R14</f>
        <v>Current Switch</v>
      </c>
      <c r="N22" s="114">
        <f>$C$2</f>
        <v>0</v>
      </c>
      <c r="O22" s="114">
        <f>'MJS Controls'!T14</f>
        <v>35</v>
      </c>
      <c r="P22" s="114">
        <f t="shared" si="8"/>
        <v>0</v>
      </c>
      <c r="Q22" s="114">
        <f t="shared" si="9"/>
        <v>0</v>
      </c>
    </row>
    <row r="23" spans="2:17" x14ac:dyDescent="0.4">
      <c r="B23" s="346"/>
      <c r="C23" s="346"/>
      <c r="D23" s="346"/>
      <c r="E23" s="346"/>
      <c r="L23" s="114" t="str">
        <f>'MJS Controls'!Q16</f>
        <v>Dore</v>
      </c>
      <c r="M23" s="114" t="str">
        <f>'MJS Controls'!R16</f>
        <v>Enclosure 800 x 600</v>
      </c>
      <c r="N23" s="114">
        <f t="shared" ref="N23:N25" si="10">IF($C$2&gt;0,1,0)</f>
        <v>0</v>
      </c>
      <c r="O23" s="114">
        <f>'MJS Controls'!T16</f>
        <v>500</v>
      </c>
      <c r="P23" s="114">
        <f t="shared" si="8"/>
        <v>0</v>
      </c>
      <c r="Q23" s="114">
        <f t="shared" si="9"/>
        <v>0</v>
      </c>
    </row>
    <row r="24" spans="2:17" x14ac:dyDescent="0.4">
      <c r="B24" s="317" t="s">
        <v>719</v>
      </c>
      <c r="C24" s="353">
        <f t="shared" ref="C24:D24" si="11">SUM(C25:C29)</f>
        <v>0</v>
      </c>
      <c r="D24" s="316">
        <f t="shared" si="11"/>
        <v>450</v>
      </c>
      <c r="E24" s="316">
        <f>SUM(E25:E29)</f>
        <v>0</v>
      </c>
      <c r="J24" s="338" t="s">
        <v>875</v>
      </c>
    </row>
    <row r="25" spans="2:17" x14ac:dyDescent="0.4">
      <c r="B25" s="346" t="s">
        <v>909</v>
      </c>
      <c r="C25" s="346">
        <f>IF($C$5="Yes",N26,0)</f>
        <v>0</v>
      </c>
      <c r="D25" s="346">
        <f>O26</f>
        <v>110</v>
      </c>
      <c r="E25" s="346">
        <f t="shared" si="7"/>
        <v>0</v>
      </c>
      <c r="J25" s="338" t="s">
        <v>875</v>
      </c>
      <c r="L25" s="114" t="str">
        <f>'MJS Controls'!Q17</f>
        <v>Dore</v>
      </c>
      <c r="M25" s="114" t="str">
        <f>'MJS Controls'!R17</f>
        <v>Rotating Light with Buzzer 24VAC</v>
      </c>
      <c r="N25" s="114">
        <f t="shared" si="10"/>
        <v>0</v>
      </c>
      <c r="O25" s="114">
        <f>'MJS Controls'!T17</f>
        <v>155</v>
      </c>
      <c r="P25" s="114">
        <f t="shared" si="8"/>
        <v>0</v>
      </c>
      <c r="Q25" s="114">
        <f t="shared" si="9"/>
        <v>0</v>
      </c>
    </row>
    <row r="26" spans="2:17" x14ac:dyDescent="0.4">
      <c r="B26" s="346" t="s">
        <v>910</v>
      </c>
      <c r="C26" s="346">
        <f>IF($C$5="Yes",N27,0)</f>
        <v>0</v>
      </c>
      <c r="D26" s="346">
        <f>O27</f>
        <v>85</v>
      </c>
      <c r="E26" s="346">
        <f t="shared" si="7"/>
        <v>0</v>
      </c>
      <c r="L26" s="114" t="str">
        <f>'MJS Controls'!Q19</f>
        <v>Labour Eng</v>
      </c>
      <c r="M26" s="114" t="str">
        <f>'MJS Controls'!R19</f>
        <v>program</v>
      </c>
      <c r="N26" s="114">
        <f>$C$2</f>
        <v>0</v>
      </c>
      <c r="O26" s="114">
        <f>'MJS Controls'!T19</f>
        <v>110</v>
      </c>
      <c r="Q26" s="114">
        <f t="shared" si="9"/>
        <v>0</v>
      </c>
    </row>
    <row r="27" spans="2:17" x14ac:dyDescent="0.4">
      <c r="B27" s="346" t="s">
        <v>911</v>
      </c>
      <c r="C27" s="346">
        <f>IF($C$5="Yes",N28,0)</f>
        <v>0</v>
      </c>
      <c r="D27" s="346">
        <f>O28</f>
        <v>85</v>
      </c>
      <c r="E27" s="346">
        <f t="shared" si="7"/>
        <v>0</v>
      </c>
      <c r="L27" s="114" t="str">
        <f>'MJS Controls'!Q20</f>
        <v>Labour Site Comm</v>
      </c>
      <c r="M27" s="114" t="str">
        <f>'MJS Controls'!R20</f>
        <v>comm</v>
      </c>
      <c r="N27" s="114">
        <f>$C$2</f>
        <v>0</v>
      </c>
      <c r="O27" s="114">
        <f>'MJS Controls'!T20</f>
        <v>85</v>
      </c>
      <c r="Q27" s="114">
        <f t="shared" si="9"/>
        <v>0</v>
      </c>
    </row>
    <row r="28" spans="2:17" x14ac:dyDescent="0.4">
      <c r="B28" s="346" t="s">
        <v>912</v>
      </c>
      <c r="C28" s="346">
        <f>IF($C$5="Yes",N29,0)</f>
        <v>0</v>
      </c>
      <c r="D28" s="346">
        <f>O29</f>
        <v>85</v>
      </c>
      <c r="E28" s="346">
        <f t="shared" si="7"/>
        <v>0</v>
      </c>
      <c r="L28" s="114" t="str">
        <f>'MJS Controls'!Q21</f>
        <v>Labour Site Install</v>
      </c>
      <c r="M28" s="114" t="str">
        <f>'MJS Controls'!R21</f>
        <v>install</v>
      </c>
      <c r="N28" s="114">
        <f>$C$2*2</f>
        <v>0</v>
      </c>
      <c r="O28" s="114">
        <f>'MJS Controls'!T21</f>
        <v>85</v>
      </c>
      <c r="Q28" s="114">
        <f t="shared" si="9"/>
        <v>0</v>
      </c>
    </row>
    <row r="29" spans="2:17" x14ac:dyDescent="0.4">
      <c r="B29" s="346" t="s">
        <v>913</v>
      </c>
      <c r="C29" s="346">
        <f>IF($C$5="Yes",N31,0)</f>
        <v>0</v>
      </c>
      <c r="D29" s="346">
        <f>O31</f>
        <v>85</v>
      </c>
      <c r="E29" s="346">
        <f t="shared" si="7"/>
        <v>0</v>
      </c>
      <c r="L29" s="114" t="str">
        <f>'MJS Controls'!Q22</f>
        <v>Labour Site Install CO Sensor</v>
      </c>
      <c r="M29" s="114" t="str">
        <f>'MJS Controls'!R22</f>
        <v>Install (2 hours Ea)</v>
      </c>
      <c r="N29" s="114">
        <f>$C$1*2</f>
        <v>0</v>
      </c>
      <c r="O29" s="114">
        <f>'MJS Controls'!T22</f>
        <v>85</v>
      </c>
      <c r="Q29" s="114">
        <f t="shared" si="9"/>
        <v>0</v>
      </c>
    </row>
    <row r="31" spans="2:17" ht="20.149999999999999" x14ac:dyDescent="0.5">
      <c r="B31" s="318" t="s">
        <v>860</v>
      </c>
      <c r="L31" s="114" t="str">
        <f>'MJS Controls'!Q24</f>
        <v>Build Control Panel</v>
      </c>
      <c r="M31" s="114" t="str">
        <f>'MJS Controls'!R24</f>
        <v>Labour</v>
      </c>
      <c r="N31" s="114">
        <f>$C$2*2</f>
        <v>0</v>
      </c>
      <c r="O31" s="114">
        <f>'MJS Controls'!T24</f>
        <v>85</v>
      </c>
      <c r="Q31" s="114">
        <f t="shared" si="9"/>
        <v>0</v>
      </c>
    </row>
    <row r="32" spans="2:17" x14ac:dyDescent="0.4">
      <c r="B32" s="341" t="s">
        <v>808</v>
      </c>
      <c r="C32" s="342">
        <v>0</v>
      </c>
      <c r="D32" s="343"/>
      <c r="E32" s="316">
        <f>C32*$C$3</f>
        <v>0</v>
      </c>
      <c r="L32" s="114" t="str">
        <f>'MJS Controls'!Q25</f>
        <v xml:space="preserve">Turks n that </v>
      </c>
      <c r="M32" s="114" t="str">
        <f>'MJS Controls'!R25</f>
        <v>Misc</v>
      </c>
      <c r="N32" s="114">
        <f>$C$1</f>
        <v>0</v>
      </c>
      <c r="O32" s="114">
        <v>100</v>
      </c>
      <c r="P32" s="114">
        <f t="shared" si="8"/>
        <v>0</v>
      </c>
      <c r="Q32" s="114">
        <f t="shared" si="9"/>
        <v>0</v>
      </c>
    </row>
    <row r="33" spans="2:17" x14ac:dyDescent="0.4">
      <c r="B33" s="341" t="s">
        <v>812</v>
      </c>
      <c r="C33" s="342">
        <v>0</v>
      </c>
      <c r="D33" s="343"/>
      <c r="E33" s="316">
        <f>C33*$C$3*C1</f>
        <v>0</v>
      </c>
    </row>
    <row r="34" spans="2:17" x14ac:dyDescent="0.4">
      <c r="B34" s="343"/>
      <c r="C34" s="343"/>
      <c r="D34" s="343"/>
      <c r="E34" s="342"/>
      <c r="M34" s="114" t="s">
        <v>896</v>
      </c>
      <c r="N34" s="114">
        <v>1</v>
      </c>
      <c r="O34" s="114">
        <v>200</v>
      </c>
    </row>
    <row r="35" spans="2:17" x14ac:dyDescent="0.4">
      <c r="B35" s="341" t="s">
        <v>753</v>
      </c>
      <c r="C35" s="343"/>
      <c r="D35" s="343"/>
      <c r="E35" s="342"/>
    </row>
    <row r="36" spans="2:17" x14ac:dyDescent="0.4">
      <c r="B36" s="341" t="s">
        <v>805</v>
      </c>
      <c r="C36" s="344">
        <v>0</v>
      </c>
      <c r="D36" s="343"/>
      <c r="E36" s="342"/>
    </row>
    <row r="37" spans="2:17" x14ac:dyDescent="0.4">
      <c r="B37" s="317" t="s">
        <v>806</v>
      </c>
      <c r="C37" s="316">
        <f>C36*O3</f>
        <v>0</v>
      </c>
      <c r="D37" s="317" t="s">
        <v>806</v>
      </c>
      <c r="E37" s="316">
        <f t="shared" ref="E37:E41" si="12">C37*$C$3</f>
        <v>0</v>
      </c>
    </row>
    <row r="38" spans="2:17" x14ac:dyDescent="0.4">
      <c r="B38" s="343"/>
      <c r="C38" s="343"/>
      <c r="D38" s="343"/>
      <c r="E38" s="342"/>
    </row>
    <row r="39" spans="2:17" x14ac:dyDescent="0.4">
      <c r="B39" s="341" t="str">
        <f>L4</f>
        <v>Gas (0ppm)</v>
      </c>
      <c r="C39" s="342">
        <f>M4*O4*C1</f>
        <v>0</v>
      </c>
      <c r="D39" s="343"/>
      <c r="E39" s="316">
        <f t="shared" si="12"/>
        <v>0</v>
      </c>
      <c r="L39" s="114" t="str">
        <f>'MJS Controls'!Q23</f>
        <v>Smoke Detector</v>
      </c>
      <c r="M39" s="114" t="str">
        <f>'MJS Controls'!R23</f>
        <v>Apollo Optical Detector</v>
      </c>
      <c r="N39" s="114">
        <f>IF($C$2&gt;0,1,0)*2</f>
        <v>0</v>
      </c>
      <c r="O39" s="114">
        <f>'MJS Controls'!T23</f>
        <v>160</v>
      </c>
      <c r="P39" s="114">
        <f>N39*O39</f>
        <v>0</v>
      </c>
      <c r="Q39" s="114">
        <f>IF(P39=0,O39*N39,0)</f>
        <v>0</v>
      </c>
    </row>
    <row r="40" spans="2:17" x14ac:dyDescent="0.4">
      <c r="B40" s="341" t="str">
        <f>L5</f>
        <v>Gas (50ppm)</v>
      </c>
      <c r="C40" s="342">
        <f>M5*O5*C1</f>
        <v>0</v>
      </c>
      <c r="D40" s="343"/>
      <c r="E40" s="316">
        <f t="shared" si="12"/>
        <v>0</v>
      </c>
      <c r="L40" s="114" t="str">
        <f>'MJS Controls'!Q26</f>
        <v>Dore</v>
      </c>
      <c r="M40" s="114" t="str">
        <f>'MJS Controls'!R26</f>
        <v>Enclosure Steel 400 x 300 x 150</v>
      </c>
      <c r="N40" s="114">
        <f t="shared" ref="N40:N41" si="13">IF($C$2&gt;0,1,0)</f>
        <v>0</v>
      </c>
      <c r="O40" s="114">
        <f>'MJS Controls'!T26</f>
        <v>154</v>
      </c>
      <c r="P40" s="114">
        <f>N40*O40</f>
        <v>0</v>
      </c>
      <c r="Q40" s="114">
        <f>IF(P40=0,O40*N40,0)</f>
        <v>0</v>
      </c>
    </row>
    <row r="41" spans="2:17" x14ac:dyDescent="0.4">
      <c r="B41" s="317" t="s">
        <v>720</v>
      </c>
      <c r="C41" s="316">
        <f>C40+C39</f>
        <v>0</v>
      </c>
      <c r="D41" s="317" t="s">
        <v>720</v>
      </c>
      <c r="E41" s="316">
        <f t="shared" si="12"/>
        <v>0</v>
      </c>
      <c r="L41" s="114" t="str">
        <f>'MJS Controls'!Q27</f>
        <v>Bunnings</v>
      </c>
      <c r="M41" s="114" t="str">
        <f>'MJS Controls'!R27</f>
        <v>Clear Perspex – Red Paint</v>
      </c>
      <c r="N41" s="114">
        <f t="shared" si="13"/>
        <v>0</v>
      </c>
      <c r="O41" s="114">
        <f>'MJS Controls'!T27</f>
        <v>200</v>
      </c>
      <c r="P41" s="114">
        <f>N41*O41</f>
        <v>0</v>
      </c>
      <c r="Q41" s="114">
        <f>IF(P41=0,O41*N41,0)</f>
        <v>0</v>
      </c>
    </row>
    <row r="42" spans="2:17" x14ac:dyDescent="0.4">
      <c r="B42" s="341"/>
      <c r="C42" s="343"/>
      <c r="D42" s="343"/>
      <c r="E42" s="342"/>
      <c r="L42" s="114" t="str">
        <f>'MJS Controls'!Q28</f>
        <v>Laboue</v>
      </c>
      <c r="M42" s="114" t="str">
        <f>'MJS Controls'!R28</f>
        <v>Assemble Fire AO Panel</v>
      </c>
      <c r="N42" s="114">
        <f>$C$2*2</f>
        <v>0</v>
      </c>
      <c r="O42" s="114">
        <f>'MJS Controls'!T28</f>
        <v>85</v>
      </c>
      <c r="Q42" s="114">
        <f>IF(P42=0,O42*N42,0)</f>
        <v>0</v>
      </c>
    </row>
    <row r="43" spans="2:17" x14ac:dyDescent="0.4">
      <c r="B43" s="344" t="s">
        <v>862</v>
      </c>
      <c r="C43" s="344">
        <f>M7*A1</f>
        <v>0</v>
      </c>
      <c r="D43" s="344">
        <f>IF($C$3&gt;0,C43, 0)</f>
        <v>0</v>
      </c>
      <c r="E43" s="316">
        <f>D43*O7</f>
        <v>0</v>
      </c>
    </row>
    <row r="44" spans="2:17" x14ac:dyDescent="0.4">
      <c r="B44" s="344" t="s">
        <v>814</v>
      </c>
      <c r="C44" s="344">
        <f>M8*A1</f>
        <v>0</v>
      </c>
      <c r="D44" s="344">
        <f t="shared" ref="D44:D45" si="14">C44*$C$3</f>
        <v>0</v>
      </c>
      <c r="E44" s="316">
        <f t="shared" ref="E44" si="15">D44*O8</f>
        <v>0</v>
      </c>
      <c r="M44" s="114" t="s">
        <v>899</v>
      </c>
      <c r="N44" s="114">
        <v>1</v>
      </c>
      <c r="O44" s="114">
        <v>120</v>
      </c>
    </row>
    <row r="45" spans="2:17" x14ac:dyDescent="0.4">
      <c r="B45" s="344" t="s">
        <v>861</v>
      </c>
      <c r="C45" s="344">
        <f>C1*M6</f>
        <v>0</v>
      </c>
      <c r="D45" s="344">
        <f t="shared" si="14"/>
        <v>0</v>
      </c>
      <c r="E45" s="316">
        <f>D45*O6</f>
        <v>0</v>
      </c>
    </row>
    <row r="46" spans="2:17" x14ac:dyDescent="0.4">
      <c r="B46" s="317" t="s">
        <v>719</v>
      </c>
      <c r="C46" s="353">
        <f>SUM(C43:C45)</f>
        <v>0</v>
      </c>
      <c r="D46" s="353">
        <f>SUM(D43:D45)</f>
        <v>0</v>
      </c>
      <c r="E46" s="316">
        <f>SUM(E43:E45)</f>
        <v>0</v>
      </c>
    </row>
    <row r="48" spans="2:17" ht="20.149999999999999" x14ac:dyDescent="0.5">
      <c r="B48" s="318" t="s">
        <v>901</v>
      </c>
    </row>
    <row r="49" spans="2:5" x14ac:dyDescent="0.4">
      <c r="B49" s="317" t="s">
        <v>720</v>
      </c>
      <c r="C49" s="316" t="s">
        <v>907</v>
      </c>
      <c r="D49" s="317" t="s">
        <v>908</v>
      </c>
      <c r="E49" s="355">
        <f>SUM(E50:E51)</f>
        <v>0</v>
      </c>
    </row>
    <row r="50" spans="2:5" x14ac:dyDescent="0.4">
      <c r="B50" s="345" t="str">
        <f t="shared" ref="B50:D51" si="16">M40</f>
        <v>Enclosure Steel 400 x 300 x 150</v>
      </c>
      <c r="C50" s="354">
        <f t="shared" si="16"/>
        <v>0</v>
      </c>
      <c r="D50" s="345">
        <f t="shared" si="16"/>
        <v>154</v>
      </c>
      <c r="E50" s="345">
        <f>C50*D50</f>
        <v>0</v>
      </c>
    </row>
    <row r="51" spans="2:5" x14ac:dyDescent="0.4">
      <c r="B51" s="345" t="str">
        <f t="shared" si="16"/>
        <v>Clear Perspex – Red Paint</v>
      </c>
      <c r="C51" s="354">
        <f t="shared" si="16"/>
        <v>0</v>
      </c>
      <c r="D51" s="345">
        <f t="shared" si="16"/>
        <v>200</v>
      </c>
      <c r="E51" s="345">
        <f>C51*D51</f>
        <v>0</v>
      </c>
    </row>
    <row r="52" spans="2:5" x14ac:dyDescent="0.4">
      <c r="B52" s="317" t="s">
        <v>719</v>
      </c>
      <c r="C52" s="316" t="s">
        <v>719</v>
      </c>
      <c r="D52" s="317"/>
      <c r="E52" s="317" t="s">
        <v>355</v>
      </c>
    </row>
    <row r="53" spans="2:5" x14ac:dyDescent="0.4">
      <c r="B53" s="345" t="str">
        <f>M42</f>
        <v>Assemble Fire AO Panel</v>
      </c>
      <c r="C53" s="354">
        <f>N42</f>
        <v>0</v>
      </c>
      <c r="D53" s="345">
        <f>O42</f>
        <v>85</v>
      </c>
      <c r="E53" s="345">
        <f>D53*C53</f>
        <v>0</v>
      </c>
    </row>
  </sheetData>
  <dataValidations count="1">
    <dataValidation type="list" allowBlank="1" showInputMessage="1" showErrorMessage="1" sqref="C5:C10" xr:uid="{00000000-0002-0000-0600-000000000000}">
      <formula1>$A$2:$A$3</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07421875" bestFit="1" customWidth="1"/>
  </cols>
  <sheetData>
    <row r="1" spans="1:22" x14ac:dyDescent="0.4">
      <c r="A1" s="114"/>
      <c r="B1" s="114"/>
      <c r="C1" s="114"/>
      <c r="D1" s="114"/>
      <c r="E1" s="114"/>
      <c r="F1" s="114"/>
      <c r="G1" s="114">
        <v>1.3</v>
      </c>
    </row>
    <row r="2" spans="1:22" x14ac:dyDescent="0.4">
      <c r="A2" s="114"/>
      <c r="B2" s="114"/>
      <c r="C2" s="114"/>
      <c r="D2" s="114"/>
      <c r="E2" s="114"/>
      <c r="F2" s="114"/>
      <c r="G2" s="114"/>
      <c r="S2" s="340" t="s">
        <v>891</v>
      </c>
    </row>
    <row r="3" spans="1:22" x14ac:dyDescent="0.4">
      <c r="A3" s="114"/>
      <c r="B3" s="324" t="s">
        <v>856</v>
      </c>
      <c r="C3" s="324" t="s">
        <v>855</v>
      </c>
      <c r="D3" s="324" t="s">
        <v>854</v>
      </c>
      <c r="E3" s="324" t="s">
        <v>853</v>
      </c>
      <c r="F3" s="324" t="s">
        <v>852</v>
      </c>
      <c r="G3" s="114" t="s">
        <v>370</v>
      </c>
      <c r="I3" s="114"/>
      <c r="J3" s="324" t="s">
        <v>856</v>
      </c>
      <c r="K3" s="324" t="s">
        <v>855</v>
      </c>
      <c r="L3" s="324" t="s">
        <v>854</v>
      </c>
      <c r="M3" s="324" t="s">
        <v>853</v>
      </c>
      <c r="N3" s="324" t="s">
        <v>852</v>
      </c>
      <c r="O3" s="114" t="s">
        <v>876</v>
      </c>
      <c r="Q3" s="114"/>
      <c r="R3" s="114" t="str">
        <f t="shared" ref="R3" si="0">J3</f>
        <v>Part</v>
      </c>
      <c r="S3" s="114" t="str">
        <f t="shared" ref="S3" si="1">K3</f>
        <v>Qty</v>
      </c>
      <c r="T3" s="114" t="str">
        <f t="shared" ref="T3" si="2">L3</f>
        <v>Cost  ea</v>
      </c>
      <c r="U3" s="114"/>
      <c r="V3" s="114"/>
    </row>
    <row r="4" spans="1:22" x14ac:dyDescent="0.4">
      <c r="A4" s="114" t="s">
        <v>781</v>
      </c>
      <c r="B4" s="320" t="s">
        <v>851</v>
      </c>
      <c r="C4" s="320">
        <v>0</v>
      </c>
      <c r="D4" s="320">
        <v>714</v>
      </c>
      <c r="E4" s="320">
        <f t="shared" ref="E4:E31" si="3">SUM(D4*C4)</f>
        <v>0</v>
      </c>
      <c r="F4" s="319">
        <v>0</v>
      </c>
      <c r="G4" s="114">
        <f t="shared" ref="G4:G31" si="4">SUM(E4+(E4*F4))</f>
        <v>0</v>
      </c>
      <c r="I4" s="114" t="s">
        <v>781</v>
      </c>
      <c r="J4" s="334" t="s">
        <v>851</v>
      </c>
      <c r="K4" s="334">
        <v>1</v>
      </c>
      <c r="L4" s="334">
        <v>725</v>
      </c>
      <c r="M4" s="334">
        <f t="shared" ref="M4:M33" si="5">SUM(L4*K4)</f>
        <v>725</v>
      </c>
      <c r="N4" s="319">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845</v>
      </c>
      <c r="B5" s="320" t="s">
        <v>850</v>
      </c>
      <c r="C5" s="320">
        <v>0</v>
      </c>
      <c r="D5" s="320">
        <v>100</v>
      </c>
      <c r="E5" s="320">
        <f t="shared" si="3"/>
        <v>0</v>
      </c>
      <c r="F5" s="319">
        <v>0</v>
      </c>
      <c r="G5" s="114">
        <f t="shared" si="4"/>
        <v>0</v>
      </c>
      <c r="I5" s="114" t="s">
        <v>845</v>
      </c>
      <c r="J5" s="334" t="s">
        <v>850</v>
      </c>
      <c r="K5" s="334">
        <v>1</v>
      </c>
      <c r="L5" s="334">
        <v>60</v>
      </c>
      <c r="M5" s="334">
        <f t="shared" si="5"/>
        <v>60</v>
      </c>
      <c r="N5" s="319">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781</v>
      </c>
      <c r="B6" s="320" t="s">
        <v>849</v>
      </c>
      <c r="C6" s="320">
        <v>0</v>
      </c>
      <c r="D6" s="320">
        <v>28</v>
      </c>
      <c r="E6" s="320">
        <f t="shared" si="3"/>
        <v>0</v>
      </c>
      <c r="F6" s="319">
        <v>0</v>
      </c>
      <c r="G6" s="114">
        <f t="shared" si="4"/>
        <v>0</v>
      </c>
      <c r="I6" s="114" t="s">
        <v>781</v>
      </c>
      <c r="J6" s="334" t="s">
        <v>849</v>
      </c>
      <c r="K6" s="334">
        <v>0</v>
      </c>
      <c r="L6" s="334">
        <v>28</v>
      </c>
      <c r="M6" s="334">
        <f t="shared" si="5"/>
        <v>0</v>
      </c>
      <c r="N6" s="319">
        <v>0</v>
      </c>
      <c r="O6" s="114">
        <f t="shared" si="6"/>
        <v>0</v>
      </c>
      <c r="Q6" s="114"/>
      <c r="R6" s="114"/>
      <c r="S6" s="114"/>
      <c r="T6" s="114"/>
    </row>
    <row r="7" spans="1:22" x14ac:dyDescent="0.4">
      <c r="A7" s="114" t="s">
        <v>781</v>
      </c>
      <c r="B7" s="320" t="s">
        <v>848</v>
      </c>
      <c r="C7" s="320">
        <v>0</v>
      </c>
      <c r="D7" s="320">
        <v>14</v>
      </c>
      <c r="E7" s="320">
        <f t="shared" si="3"/>
        <v>0</v>
      </c>
      <c r="F7" s="319">
        <v>0</v>
      </c>
      <c r="G7" s="114">
        <f t="shared" si="4"/>
        <v>0</v>
      </c>
      <c r="I7" s="114" t="s">
        <v>781</v>
      </c>
      <c r="J7" s="334" t="s">
        <v>848</v>
      </c>
      <c r="K7" s="334">
        <v>0</v>
      </c>
      <c r="L7" s="334">
        <v>14</v>
      </c>
      <c r="M7" s="334">
        <f t="shared" si="5"/>
        <v>0</v>
      </c>
      <c r="N7" s="319">
        <v>0</v>
      </c>
      <c r="O7" s="114">
        <f t="shared" si="6"/>
        <v>0</v>
      </c>
      <c r="Q7" s="114"/>
      <c r="R7" s="114"/>
      <c r="S7" s="114"/>
      <c r="T7" s="114"/>
    </row>
    <row r="8" spans="1:22" x14ac:dyDescent="0.4">
      <c r="A8" s="114" t="s">
        <v>845</v>
      </c>
      <c r="B8" s="320" t="s">
        <v>847</v>
      </c>
      <c r="C8" s="320">
        <v>0</v>
      </c>
      <c r="D8" s="320">
        <v>50</v>
      </c>
      <c r="E8" s="320">
        <f t="shared" si="3"/>
        <v>0</v>
      </c>
      <c r="F8" s="319">
        <v>0</v>
      </c>
      <c r="G8" s="114">
        <f t="shared" si="4"/>
        <v>0</v>
      </c>
      <c r="I8" s="114" t="s">
        <v>845</v>
      </c>
      <c r="J8" s="334" t="s">
        <v>847</v>
      </c>
      <c r="K8" s="334">
        <v>4</v>
      </c>
      <c r="L8" s="334">
        <v>40</v>
      </c>
      <c r="M8" s="334">
        <f t="shared" si="5"/>
        <v>160</v>
      </c>
      <c r="N8" s="319">
        <v>0</v>
      </c>
      <c r="O8" s="114">
        <f t="shared" si="6"/>
        <v>160</v>
      </c>
      <c r="Q8" s="114" t="str">
        <f t="shared" si="8"/>
        <v>Dore</v>
      </c>
      <c r="R8" s="114" t="str">
        <f t="shared" si="9"/>
        <v>12VDC Relay</v>
      </c>
      <c r="S8" s="114">
        <f t="shared" si="10"/>
        <v>4</v>
      </c>
      <c r="T8" s="114">
        <f t="shared" si="11"/>
        <v>40</v>
      </c>
    </row>
    <row r="9" spans="1:22" s="114" customFormat="1" x14ac:dyDescent="0.4">
      <c r="A9" s="114" t="s">
        <v>845</v>
      </c>
      <c r="B9" s="334" t="s">
        <v>866</v>
      </c>
      <c r="C9" s="334">
        <v>0</v>
      </c>
      <c r="D9" s="334">
        <v>40</v>
      </c>
      <c r="E9" s="334">
        <f t="shared" si="3"/>
        <v>0</v>
      </c>
      <c r="F9" s="319">
        <v>0</v>
      </c>
      <c r="G9" s="114">
        <f t="shared" ref="G9" si="12">SUM(E9+(E9*F9))</f>
        <v>0</v>
      </c>
      <c r="I9" s="114" t="s">
        <v>845</v>
      </c>
      <c r="J9" s="334" t="s">
        <v>866</v>
      </c>
      <c r="K9" s="334">
        <v>4</v>
      </c>
      <c r="L9" s="334">
        <v>40</v>
      </c>
      <c r="M9" s="334">
        <f t="shared" si="5"/>
        <v>160</v>
      </c>
      <c r="N9" s="319">
        <v>0</v>
      </c>
      <c r="O9" s="114">
        <f t="shared" si="6"/>
        <v>160</v>
      </c>
      <c r="Q9" s="114" t="str">
        <f t="shared" si="8"/>
        <v>Dore</v>
      </c>
      <c r="R9" s="114" t="str">
        <f t="shared" si="9"/>
        <v>24VAC 2 Pole Relay</v>
      </c>
      <c r="S9" s="114">
        <f t="shared" si="10"/>
        <v>4</v>
      </c>
      <c r="T9" s="114">
        <f t="shared" si="11"/>
        <v>40</v>
      </c>
    </row>
    <row r="10" spans="1:22" x14ac:dyDescent="0.4">
      <c r="A10" s="114" t="s">
        <v>781</v>
      </c>
      <c r="B10" s="320" t="s">
        <v>846</v>
      </c>
      <c r="C10" s="320">
        <v>0</v>
      </c>
      <c r="D10" s="320">
        <v>67</v>
      </c>
      <c r="E10" s="320">
        <f t="shared" si="3"/>
        <v>0</v>
      </c>
      <c r="F10" s="319">
        <v>0</v>
      </c>
      <c r="G10" s="114">
        <f t="shared" si="4"/>
        <v>0</v>
      </c>
      <c r="I10" s="114" t="s">
        <v>781</v>
      </c>
      <c r="J10" s="334" t="s">
        <v>846</v>
      </c>
      <c r="K10" s="334">
        <v>0</v>
      </c>
      <c r="L10" s="334">
        <v>67</v>
      </c>
      <c r="M10" s="334">
        <f t="shared" si="5"/>
        <v>0</v>
      </c>
      <c r="N10" s="319">
        <v>0</v>
      </c>
      <c r="O10" s="114">
        <f t="shared" si="6"/>
        <v>0</v>
      </c>
      <c r="Q10" s="114"/>
      <c r="R10" s="114"/>
      <c r="S10" s="114"/>
      <c r="T10" s="114"/>
    </row>
    <row r="11" spans="1:22" s="114" customFormat="1" x14ac:dyDescent="0.4">
      <c r="A11" s="335" t="s">
        <v>867</v>
      </c>
      <c r="B11" s="334" t="s">
        <v>868</v>
      </c>
      <c r="C11" s="334">
        <v>0</v>
      </c>
      <c r="D11" s="334">
        <v>500</v>
      </c>
      <c r="E11" s="334">
        <f t="shared" si="3"/>
        <v>0</v>
      </c>
      <c r="F11" s="319">
        <v>0</v>
      </c>
      <c r="G11" s="114">
        <f t="shared" ref="G11:G12" si="13">SUM(E11+(E11*F11))</f>
        <v>0</v>
      </c>
      <c r="I11" s="335" t="s">
        <v>867</v>
      </c>
      <c r="J11" s="334" t="s">
        <v>868</v>
      </c>
      <c r="K11" s="334">
        <v>0</v>
      </c>
      <c r="L11" s="334">
        <v>500</v>
      </c>
      <c r="M11" s="334">
        <f t="shared" si="5"/>
        <v>0</v>
      </c>
      <c r="N11" s="319">
        <v>0</v>
      </c>
      <c r="O11" s="114">
        <f t="shared" si="6"/>
        <v>0</v>
      </c>
    </row>
    <row r="12" spans="1:22" s="114" customFormat="1" x14ac:dyDescent="0.4">
      <c r="A12" s="335" t="s">
        <v>869</v>
      </c>
      <c r="B12" s="334" t="s">
        <v>870</v>
      </c>
      <c r="C12" s="334">
        <v>0</v>
      </c>
      <c r="D12" s="334">
        <v>360</v>
      </c>
      <c r="E12" s="334">
        <f t="shared" si="3"/>
        <v>0</v>
      </c>
      <c r="F12" s="319">
        <v>0</v>
      </c>
      <c r="G12" s="114">
        <f t="shared" si="13"/>
        <v>0</v>
      </c>
      <c r="I12" s="335" t="s">
        <v>869</v>
      </c>
      <c r="J12" s="334" t="s">
        <v>870</v>
      </c>
      <c r="K12" s="334">
        <v>2</v>
      </c>
      <c r="L12" s="334">
        <v>360</v>
      </c>
      <c r="M12" s="334">
        <f t="shared" si="5"/>
        <v>720</v>
      </c>
      <c r="N12" s="319">
        <v>0</v>
      </c>
      <c r="O12" s="114">
        <f t="shared" si="6"/>
        <v>720</v>
      </c>
      <c r="Q12" s="114" t="str">
        <f t="shared" si="8"/>
        <v xml:space="preserve">GasTech </v>
      </c>
      <c r="R12" s="114" t="str">
        <f t="shared" si="9"/>
        <v>CO detector</v>
      </c>
      <c r="S12" s="114">
        <f t="shared" si="10"/>
        <v>2</v>
      </c>
      <c r="T12" s="114">
        <f t="shared" si="11"/>
        <v>360</v>
      </c>
    </row>
    <row r="13" spans="1:22" x14ac:dyDescent="0.4">
      <c r="A13" s="114" t="s">
        <v>845</v>
      </c>
      <c r="B13" s="320" t="s">
        <v>844</v>
      </c>
      <c r="C13" s="320">
        <v>0</v>
      </c>
      <c r="D13" s="320">
        <v>173.5</v>
      </c>
      <c r="E13" s="320">
        <f t="shared" si="3"/>
        <v>0</v>
      </c>
      <c r="F13" s="319">
        <v>0</v>
      </c>
      <c r="G13" s="114">
        <f t="shared" si="4"/>
        <v>0</v>
      </c>
      <c r="I13" s="114" t="s">
        <v>845</v>
      </c>
      <c r="J13" s="334" t="s">
        <v>844</v>
      </c>
      <c r="K13" s="334">
        <v>0</v>
      </c>
      <c r="L13" s="334">
        <v>173.5</v>
      </c>
      <c r="M13" s="334">
        <f t="shared" si="5"/>
        <v>0</v>
      </c>
      <c r="N13" s="319">
        <v>0</v>
      </c>
      <c r="O13" s="114">
        <f t="shared" si="6"/>
        <v>0</v>
      </c>
      <c r="Q13" s="114"/>
      <c r="R13" s="114"/>
      <c r="S13" s="114"/>
      <c r="T13" s="114"/>
    </row>
    <row r="14" spans="1:22" x14ac:dyDescent="0.4">
      <c r="A14" s="114" t="s">
        <v>781</v>
      </c>
      <c r="B14" s="320" t="s">
        <v>843</v>
      </c>
      <c r="C14" s="320">
        <v>0</v>
      </c>
      <c r="D14" s="320">
        <v>40</v>
      </c>
      <c r="E14" s="320">
        <f t="shared" si="3"/>
        <v>0</v>
      </c>
      <c r="F14" s="319">
        <v>0</v>
      </c>
      <c r="G14" s="114">
        <f t="shared" si="4"/>
        <v>0</v>
      </c>
      <c r="I14" s="114" t="s">
        <v>781</v>
      </c>
      <c r="J14" s="334" t="s">
        <v>843</v>
      </c>
      <c r="K14" s="334">
        <v>2</v>
      </c>
      <c r="L14" s="334">
        <v>35</v>
      </c>
      <c r="M14" s="334">
        <f t="shared" si="5"/>
        <v>70</v>
      </c>
      <c r="N14" s="319">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826</v>
      </c>
      <c r="B15" s="334" t="s">
        <v>871</v>
      </c>
      <c r="C15" s="334">
        <v>0</v>
      </c>
      <c r="D15" s="334">
        <v>120</v>
      </c>
      <c r="E15" s="334">
        <f t="shared" si="3"/>
        <v>0</v>
      </c>
      <c r="F15" s="319">
        <v>0</v>
      </c>
      <c r="G15" s="114">
        <f t="shared" ref="G15:G17" si="14">SUM(E15+(E15*F15))</f>
        <v>0</v>
      </c>
      <c r="I15" s="114" t="s">
        <v>826</v>
      </c>
      <c r="J15" s="334" t="s">
        <v>871</v>
      </c>
      <c r="K15" s="334">
        <v>0</v>
      </c>
      <c r="L15" s="334">
        <v>120</v>
      </c>
      <c r="M15" s="334">
        <f t="shared" si="5"/>
        <v>0</v>
      </c>
      <c r="N15" s="319">
        <v>0</v>
      </c>
      <c r="O15" s="114">
        <f t="shared" si="6"/>
        <v>0</v>
      </c>
    </row>
    <row r="16" spans="1:22" s="114" customFormat="1" x14ac:dyDescent="0.4">
      <c r="A16" s="114" t="s">
        <v>845</v>
      </c>
      <c r="B16" s="334" t="s">
        <v>872</v>
      </c>
      <c r="C16" s="334">
        <v>0</v>
      </c>
      <c r="D16" s="334">
        <v>500</v>
      </c>
      <c r="E16" s="334">
        <f t="shared" si="3"/>
        <v>0</v>
      </c>
      <c r="F16" s="319">
        <v>0</v>
      </c>
      <c r="G16" s="114">
        <f t="shared" si="14"/>
        <v>0</v>
      </c>
      <c r="I16" s="114" t="s">
        <v>845</v>
      </c>
      <c r="J16" s="334" t="s">
        <v>872</v>
      </c>
      <c r="K16" s="334">
        <v>1</v>
      </c>
      <c r="L16" s="334">
        <v>500</v>
      </c>
      <c r="M16" s="334">
        <f t="shared" si="5"/>
        <v>500</v>
      </c>
      <c r="N16" s="319">
        <v>0</v>
      </c>
      <c r="O16" s="114">
        <f t="shared" si="6"/>
        <v>500</v>
      </c>
      <c r="Q16" s="114" t="str">
        <f t="shared" si="8"/>
        <v>Dore</v>
      </c>
      <c r="R16" s="114" t="str">
        <f t="shared" si="9"/>
        <v>Enclosure 800 x 600</v>
      </c>
      <c r="S16" s="114">
        <f t="shared" si="10"/>
        <v>1</v>
      </c>
      <c r="T16" s="114">
        <f t="shared" si="11"/>
        <v>500</v>
      </c>
    </row>
    <row r="17" spans="1:20" s="114" customFormat="1" x14ac:dyDescent="0.4">
      <c r="A17" s="114" t="s">
        <v>845</v>
      </c>
      <c r="B17" s="334" t="s">
        <v>873</v>
      </c>
      <c r="C17" s="334">
        <v>0</v>
      </c>
      <c r="D17" s="334">
        <v>155</v>
      </c>
      <c r="E17" s="334">
        <f t="shared" si="3"/>
        <v>0</v>
      </c>
      <c r="F17" s="319">
        <v>0</v>
      </c>
      <c r="G17" s="114">
        <f t="shared" si="14"/>
        <v>0</v>
      </c>
      <c r="I17" s="114" t="s">
        <v>845</v>
      </c>
      <c r="J17" s="334" t="s">
        <v>873</v>
      </c>
      <c r="K17" s="334">
        <v>1</v>
      </c>
      <c r="L17" s="334">
        <v>155</v>
      </c>
      <c r="M17" s="334">
        <f t="shared" si="5"/>
        <v>155</v>
      </c>
      <c r="N17" s="319">
        <v>0</v>
      </c>
      <c r="O17" s="114">
        <f t="shared" si="6"/>
        <v>155</v>
      </c>
      <c r="Q17" s="114" t="str">
        <f t="shared" si="8"/>
        <v>Dore</v>
      </c>
      <c r="R17" s="114" t="str">
        <f t="shared" si="9"/>
        <v>Rotating Light with Buzzer 24VAC</v>
      </c>
      <c r="S17" s="114">
        <f t="shared" si="10"/>
        <v>1</v>
      </c>
      <c r="T17" s="114">
        <f t="shared" si="11"/>
        <v>155</v>
      </c>
    </row>
    <row r="18" spans="1:20" x14ac:dyDescent="0.4">
      <c r="A18" s="114" t="s">
        <v>842</v>
      </c>
      <c r="B18" s="322" t="s">
        <v>841</v>
      </c>
      <c r="C18" s="322">
        <v>0</v>
      </c>
      <c r="D18" s="322">
        <v>110</v>
      </c>
      <c r="E18" s="320">
        <f t="shared" si="3"/>
        <v>0</v>
      </c>
      <c r="F18" s="319">
        <v>0</v>
      </c>
      <c r="G18" s="114">
        <f t="shared" si="4"/>
        <v>0</v>
      </c>
      <c r="I18" s="114" t="s">
        <v>842</v>
      </c>
      <c r="J18" s="322" t="s">
        <v>841</v>
      </c>
      <c r="K18" s="322">
        <v>0</v>
      </c>
      <c r="L18" s="322">
        <v>110</v>
      </c>
      <c r="M18" s="322">
        <f t="shared" si="5"/>
        <v>0</v>
      </c>
      <c r="N18" s="319">
        <v>0</v>
      </c>
      <c r="O18" s="114">
        <f t="shared" si="6"/>
        <v>0</v>
      </c>
      <c r="Q18" s="114"/>
      <c r="R18" s="114"/>
      <c r="S18" s="114"/>
      <c r="T18" s="114"/>
    </row>
    <row r="19" spans="1:20" x14ac:dyDescent="0.4">
      <c r="A19" s="114" t="s">
        <v>839</v>
      </c>
      <c r="B19" s="322" t="s">
        <v>840</v>
      </c>
      <c r="C19" s="322">
        <v>0</v>
      </c>
      <c r="D19" s="322">
        <v>110</v>
      </c>
      <c r="E19" s="320">
        <f t="shared" si="3"/>
        <v>0</v>
      </c>
      <c r="F19" s="319">
        <v>0</v>
      </c>
      <c r="G19" s="114">
        <f t="shared" si="4"/>
        <v>0</v>
      </c>
      <c r="I19" s="114" t="s">
        <v>839</v>
      </c>
      <c r="J19" s="322" t="s">
        <v>840</v>
      </c>
      <c r="K19" s="322">
        <v>8</v>
      </c>
      <c r="L19" s="322">
        <v>110</v>
      </c>
      <c r="M19" s="322">
        <f t="shared" si="5"/>
        <v>880</v>
      </c>
      <c r="N19" s="319">
        <v>0</v>
      </c>
      <c r="O19" s="114">
        <f t="shared" si="6"/>
        <v>880</v>
      </c>
      <c r="Q19" s="114" t="str">
        <f t="shared" si="8"/>
        <v>Labour Eng</v>
      </c>
      <c r="R19" s="114" t="str">
        <f t="shared" si="9"/>
        <v>program</v>
      </c>
      <c r="S19" s="114">
        <f t="shared" si="10"/>
        <v>8</v>
      </c>
      <c r="T19" s="114">
        <f t="shared" si="11"/>
        <v>110</v>
      </c>
    </row>
    <row r="20" spans="1:20" x14ac:dyDescent="0.4">
      <c r="A20" s="114" t="s">
        <v>839</v>
      </c>
      <c r="B20" s="322" t="s">
        <v>838</v>
      </c>
      <c r="C20" s="322">
        <v>0</v>
      </c>
      <c r="D20" s="322">
        <v>110</v>
      </c>
      <c r="E20" s="320">
        <f t="shared" si="3"/>
        <v>0</v>
      </c>
      <c r="F20" s="319">
        <v>0</v>
      </c>
      <c r="G20" s="114">
        <f t="shared" si="4"/>
        <v>0</v>
      </c>
      <c r="I20" s="114" t="s">
        <v>877</v>
      </c>
      <c r="J20" s="322" t="s">
        <v>837</v>
      </c>
      <c r="K20" s="322">
        <v>4</v>
      </c>
      <c r="L20" s="322">
        <v>85</v>
      </c>
      <c r="M20" s="322">
        <f t="shared" si="5"/>
        <v>340</v>
      </c>
      <c r="N20" s="319">
        <v>0</v>
      </c>
      <c r="O20" s="114">
        <f t="shared" si="6"/>
        <v>340</v>
      </c>
      <c r="Q20" s="114" t="str">
        <f t="shared" si="8"/>
        <v>Labour Site Comm</v>
      </c>
      <c r="R20" s="114" t="str">
        <f t="shared" si="9"/>
        <v>comm</v>
      </c>
      <c r="S20" s="114">
        <f t="shared" si="10"/>
        <v>4</v>
      </c>
      <c r="T20" s="114">
        <f t="shared" si="11"/>
        <v>85</v>
      </c>
    </row>
    <row r="21" spans="1:20" x14ac:dyDescent="0.4">
      <c r="A21" s="114" t="s">
        <v>836</v>
      </c>
      <c r="B21" s="322" t="s">
        <v>837</v>
      </c>
      <c r="C21" s="322">
        <v>0</v>
      </c>
      <c r="D21" s="322">
        <v>85</v>
      </c>
      <c r="E21" s="320">
        <f t="shared" si="3"/>
        <v>0</v>
      </c>
      <c r="F21" s="319">
        <v>0</v>
      </c>
      <c r="G21" s="114">
        <f t="shared" si="4"/>
        <v>0</v>
      </c>
      <c r="I21" s="114" t="s">
        <v>836</v>
      </c>
      <c r="J21" s="322" t="s">
        <v>835</v>
      </c>
      <c r="K21" s="322">
        <v>8</v>
      </c>
      <c r="L21" s="322">
        <v>85</v>
      </c>
      <c r="M21" s="322">
        <f t="shared" si="5"/>
        <v>680</v>
      </c>
      <c r="N21" s="319">
        <v>0</v>
      </c>
      <c r="O21" s="114">
        <f t="shared" si="6"/>
        <v>680</v>
      </c>
      <c r="Q21" s="114" t="str">
        <f t="shared" si="8"/>
        <v>Labour Site Install</v>
      </c>
      <c r="R21" s="114" t="str">
        <f t="shared" si="9"/>
        <v>install</v>
      </c>
      <c r="S21" s="114">
        <f t="shared" si="10"/>
        <v>8</v>
      </c>
      <c r="T21" s="114">
        <f t="shared" si="11"/>
        <v>85</v>
      </c>
    </row>
    <row r="22" spans="1:20" x14ac:dyDescent="0.4">
      <c r="A22" s="114" t="s">
        <v>836</v>
      </c>
      <c r="B22" s="322" t="s">
        <v>835</v>
      </c>
      <c r="C22" s="322">
        <v>0</v>
      </c>
      <c r="D22" s="322">
        <v>85</v>
      </c>
      <c r="E22" s="320">
        <f t="shared" si="3"/>
        <v>0</v>
      </c>
      <c r="F22" s="319">
        <v>0</v>
      </c>
      <c r="G22" s="114">
        <f t="shared" si="4"/>
        <v>0</v>
      </c>
      <c r="I22" s="114" t="s">
        <v>878</v>
      </c>
      <c r="J22" s="322" t="s">
        <v>879</v>
      </c>
      <c r="K22" s="322">
        <v>8</v>
      </c>
      <c r="L22" s="322">
        <v>85</v>
      </c>
      <c r="M22" s="322">
        <f t="shared" si="5"/>
        <v>680</v>
      </c>
      <c r="N22" s="319">
        <v>0</v>
      </c>
      <c r="O22" s="114">
        <f t="shared" si="6"/>
        <v>680</v>
      </c>
      <c r="Q22" s="114" t="str">
        <f t="shared" si="8"/>
        <v>Labour Site Install CO Sensor</v>
      </c>
      <c r="R22" s="114" t="str">
        <f t="shared" si="9"/>
        <v>Install (2 hours Ea)</v>
      </c>
      <c r="S22" s="114">
        <f t="shared" si="10"/>
        <v>8</v>
      </c>
      <c r="T22" s="114">
        <f t="shared" si="11"/>
        <v>85</v>
      </c>
    </row>
    <row r="23" spans="1:20" x14ac:dyDescent="0.4">
      <c r="A23" s="323" t="s">
        <v>834</v>
      </c>
      <c r="B23" s="323" t="s">
        <v>833</v>
      </c>
      <c r="C23" s="323">
        <v>0</v>
      </c>
      <c r="D23" s="323">
        <v>110</v>
      </c>
      <c r="E23" s="320">
        <f t="shared" si="3"/>
        <v>0</v>
      </c>
      <c r="F23" s="319">
        <v>0</v>
      </c>
      <c r="G23" s="114">
        <f t="shared" si="4"/>
        <v>0</v>
      </c>
      <c r="I23" s="114" t="s">
        <v>880</v>
      </c>
      <c r="J23" s="322" t="s">
        <v>881</v>
      </c>
      <c r="K23" s="322">
        <v>2</v>
      </c>
      <c r="L23" s="322">
        <v>160</v>
      </c>
      <c r="M23" s="322">
        <f t="shared" si="5"/>
        <v>320</v>
      </c>
      <c r="N23" s="319">
        <v>0</v>
      </c>
      <c r="O23" s="114">
        <f t="shared" si="6"/>
        <v>320</v>
      </c>
      <c r="Q23" s="114" t="str">
        <f t="shared" si="8"/>
        <v>Smoke Detector</v>
      </c>
      <c r="R23" s="114" t="str">
        <f t="shared" si="9"/>
        <v>Apollo Optical Detector</v>
      </c>
      <c r="S23" s="114">
        <f t="shared" si="10"/>
        <v>2</v>
      </c>
      <c r="T23" s="114">
        <f t="shared" si="11"/>
        <v>160</v>
      </c>
    </row>
    <row r="24" spans="1:20" x14ac:dyDescent="0.4">
      <c r="A24" s="323" t="s">
        <v>832</v>
      </c>
      <c r="B24" s="323" t="s">
        <v>814</v>
      </c>
      <c r="C24" s="323">
        <v>0</v>
      </c>
      <c r="D24" s="323">
        <v>110</v>
      </c>
      <c r="E24" s="320">
        <f t="shared" si="3"/>
        <v>0</v>
      </c>
      <c r="F24" s="319">
        <v>0</v>
      </c>
      <c r="G24" s="114">
        <f t="shared" si="4"/>
        <v>0</v>
      </c>
      <c r="I24" s="114" t="s">
        <v>882</v>
      </c>
      <c r="J24" s="322" t="s">
        <v>719</v>
      </c>
      <c r="K24" s="322">
        <v>8</v>
      </c>
      <c r="L24" s="322">
        <v>85</v>
      </c>
      <c r="M24" s="322">
        <f t="shared" si="5"/>
        <v>680</v>
      </c>
      <c r="N24" s="319">
        <v>0</v>
      </c>
      <c r="O24" s="114">
        <f t="shared" si="6"/>
        <v>680</v>
      </c>
      <c r="Q24" s="114" t="str">
        <f t="shared" si="8"/>
        <v>Build Control Panel</v>
      </c>
      <c r="R24" s="114" t="str">
        <f t="shared" si="9"/>
        <v>Labour</v>
      </c>
      <c r="S24" s="114">
        <f t="shared" si="10"/>
        <v>8</v>
      </c>
      <c r="T24" s="114">
        <f t="shared" si="11"/>
        <v>85</v>
      </c>
    </row>
    <row r="25" spans="1:20" x14ac:dyDescent="0.4">
      <c r="A25" s="323" t="s">
        <v>831</v>
      </c>
      <c r="B25" s="323" t="s">
        <v>830</v>
      </c>
      <c r="C25" s="323">
        <v>0</v>
      </c>
      <c r="D25" s="323">
        <v>110</v>
      </c>
      <c r="E25" s="320">
        <f t="shared" si="3"/>
        <v>0</v>
      </c>
      <c r="F25" s="319">
        <v>0</v>
      </c>
      <c r="G25" s="114">
        <f t="shared" si="4"/>
        <v>0</v>
      </c>
      <c r="I25" s="114" t="s">
        <v>826</v>
      </c>
      <c r="J25" s="322" t="s">
        <v>825</v>
      </c>
      <c r="K25" s="322">
        <v>1</v>
      </c>
      <c r="L25" s="322">
        <v>500</v>
      </c>
      <c r="M25" s="322">
        <f t="shared" si="5"/>
        <v>500</v>
      </c>
      <c r="N25" s="319">
        <v>0</v>
      </c>
      <c r="O25" s="114">
        <f t="shared" si="6"/>
        <v>500</v>
      </c>
      <c r="Q25" s="114" t="str">
        <f t="shared" si="8"/>
        <v xml:space="preserve">Turks n that </v>
      </c>
      <c r="R25" s="114" t="str">
        <f t="shared" si="9"/>
        <v>Misc</v>
      </c>
      <c r="S25" s="114">
        <f t="shared" si="10"/>
        <v>1</v>
      </c>
      <c r="T25" s="114">
        <f t="shared" si="11"/>
        <v>500</v>
      </c>
    </row>
    <row r="26" spans="1:20" x14ac:dyDescent="0.4">
      <c r="A26" s="323" t="s">
        <v>828</v>
      </c>
      <c r="B26" s="323" t="s">
        <v>829</v>
      </c>
      <c r="C26" s="323">
        <v>0</v>
      </c>
      <c r="D26" s="323">
        <v>55</v>
      </c>
      <c r="E26" s="320">
        <f t="shared" si="3"/>
        <v>0</v>
      </c>
      <c r="F26" s="319">
        <v>0</v>
      </c>
      <c r="G26" s="114">
        <f t="shared" si="4"/>
        <v>0</v>
      </c>
      <c r="I26" s="114" t="s">
        <v>845</v>
      </c>
      <c r="J26" s="339" t="s">
        <v>883</v>
      </c>
      <c r="K26" s="339">
        <v>1</v>
      </c>
      <c r="L26" s="339">
        <v>154</v>
      </c>
      <c r="M26" s="339">
        <f t="shared" si="5"/>
        <v>154</v>
      </c>
      <c r="N26" s="319">
        <v>0</v>
      </c>
      <c r="O26" s="114">
        <f t="shared" si="6"/>
        <v>154</v>
      </c>
      <c r="Q26" s="114" t="str">
        <f t="shared" si="8"/>
        <v>Dore</v>
      </c>
      <c r="R26" s="114" t="str">
        <f t="shared" si="9"/>
        <v>Enclosure Steel 400 x 300 x 150</v>
      </c>
      <c r="S26" s="114">
        <f t="shared" si="10"/>
        <v>1</v>
      </c>
      <c r="T26" s="114">
        <f t="shared" si="11"/>
        <v>154</v>
      </c>
    </row>
    <row r="27" spans="1:20" x14ac:dyDescent="0.4">
      <c r="A27" s="323" t="s">
        <v>828</v>
      </c>
      <c r="B27" s="323" t="s">
        <v>827</v>
      </c>
      <c r="C27" s="323">
        <v>0</v>
      </c>
      <c r="D27" s="323">
        <v>55</v>
      </c>
      <c r="E27" s="320">
        <f t="shared" si="3"/>
        <v>0</v>
      </c>
      <c r="F27" s="319">
        <v>0</v>
      </c>
      <c r="G27" s="114">
        <f t="shared" si="4"/>
        <v>0</v>
      </c>
      <c r="I27" s="114" t="s">
        <v>884</v>
      </c>
      <c r="J27" s="339" t="s">
        <v>885</v>
      </c>
      <c r="K27" s="339">
        <v>1</v>
      </c>
      <c r="L27" s="339">
        <v>200</v>
      </c>
      <c r="M27" s="339">
        <f t="shared" si="5"/>
        <v>200</v>
      </c>
      <c r="N27" s="319">
        <v>0</v>
      </c>
      <c r="O27" s="114">
        <f t="shared" si="6"/>
        <v>200</v>
      </c>
      <c r="Q27" s="114" t="str">
        <f t="shared" si="8"/>
        <v>Bunnings</v>
      </c>
      <c r="R27" s="114" t="str">
        <f t="shared" si="9"/>
        <v>Clear Perspex – Red Paint</v>
      </c>
      <c r="S27" s="114">
        <f t="shared" si="10"/>
        <v>1</v>
      </c>
      <c r="T27" s="114">
        <f t="shared" si="11"/>
        <v>200</v>
      </c>
    </row>
    <row r="28" spans="1:20" x14ac:dyDescent="0.4">
      <c r="A28" s="114" t="s">
        <v>826</v>
      </c>
      <c r="B28" s="322" t="s">
        <v>825</v>
      </c>
      <c r="C28" s="322">
        <v>0</v>
      </c>
      <c r="D28" s="322">
        <v>200</v>
      </c>
      <c r="E28" s="320">
        <f t="shared" si="3"/>
        <v>0</v>
      </c>
      <c r="F28" s="319">
        <v>0</v>
      </c>
      <c r="G28" s="114">
        <f t="shared" si="4"/>
        <v>0</v>
      </c>
      <c r="I28" s="114" t="s">
        <v>886</v>
      </c>
      <c r="J28" s="339" t="s">
        <v>887</v>
      </c>
      <c r="K28" s="339">
        <v>8</v>
      </c>
      <c r="L28" s="339">
        <v>85</v>
      </c>
      <c r="M28" s="339">
        <f t="shared" si="5"/>
        <v>680</v>
      </c>
      <c r="N28" s="319">
        <v>0</v>
      </c>
      <c r="O28" s="114">
        <f t="shared" si="6"/>
        <v>680</v>
      </c>
      <c r="Q28" s="114" t="str">
        <f t="shared" si="8"/>
        <v>Laboue</v>
      </c>
      <c r="R28" s="114" t="str">
        <f t="shared" si="9"/>
        <v>Assemble Fire AO Panel</v>
      </c>
      <c r="S28" s="114">
        <f t="shared" si="10"/>
        <v>8</v>
      </c>
      <c r="T28" s="114">
        <f t="shared" si="11"/>
        <v>85</v>
      </c>
    </row>
    <row r="29" spans="1:20" x14ac:dyDescent="0.4">
      <c r="A29" s="114" t="s">
        <v>822</v>
      </c>
      <c r="B29" s="321" t="s">
        <v>824</v>
      </c>
      <c r="C29" s="321">
        <v>0</v>
      </c>
      <c r="D29" s="321">
        <v>600</v>
      </c>
      <c r="E29" s="320">
        <f t="shared" si="3"/>
        <v>0</v>
      </c>
      <c r="F29" s="319">
        <v>0</v>
      </c>
      <c r="G29" s="114">
        <f t="shared" si="4"/>
        <v>0</v>
      </c>
      <c r="I29" s="114" t="s">
        <v>822</v>
      </c>
      <c r="J29" s="321" t="s">
        <v>824</v>
      </c>
      <c r="K29" s="321">
        <v>0</v>
      </c>
      <c r="L29" s="321">
        <v>600</v>
      </c>
      <c r="M29" s="321">
        <f t="shared" si="5"/>
        <v>0</v>
      </c>
      <c r="N29" s="319">
        <v>0</v>
      </c>
      <c r="O29" s="114">
        <f t="shared" si="6"/>
        <v>0</v>
      </c>
      <c r="Q29" s="114"/>
      <c r="R29" s="114"/>
      <c r="S29" s="114"/>
      <c r="T29" s="114"/>
    </row>
    <row r="30" spans="1:20" x14ac:dyDescent="0.4">
      <c r="A30" s="114" t="s">
        <v>822</v>
      </c>
      <c r="B30" s="321" t="s">
        <v>823</v>
      </c>
      <c r="C30" s="321">
        <v>0</v>
      </c>
      <c r="D30" s="321">
        <v>100</v>
      </c>
      <c r="E30" s="320">
        <f t="shared" si="3"/>
        <v>0</v>
      </c>
      <c r="F30" s="319">
        <v>0</v>
      </c>
      <c r="G30" s="114">
        <f t="shared" si="4"/>
        <v>0</v>
      </c>
      <c r="I30" s="114" t="s">
        <v>822</v>
      </c>
      <c r="J30" s="321" t="s">
        <v>823</v>
      </c>
      <c r="K30" s="321">
        <v>0</v>
      </c>
      <c r="L30" s="321">
        <v>100</v>
      </c>
      <c r="M30" s="321">
        <f t="shared" si="5"/>
        <v>0</v>
      </c>
      <c r="N30" s="319">
        <v>0</v>
      </c>
      <c r="O30" s="114">
        <f t="shared" si="6"/>
        <v>0</v>
      </c>
      <c r="Q30" s="114"/>
      <c r="R30" s="114"/>
      <c r="S30" s="114"/>
      <c r="T30" s="114"/>
    </row>
    <row r="31" spans="1:20" x14ac:dyDescent="0.4">
      <c r="A31" s="114" t="s">
        <v>822</v>
      </c>
      <c r="B31" s="321" t="s">
        <v>821</v>
      </c>
      <c r="C31" s="321">
        <v>0</v>
      </c>
      <c r="D31" s="321">
        <v>200</v>
      </c>
      <c r="E31" s="320">
        <f t="shared" si="3"/>
        <v>0</v>
      </c>
      <c r="F31" s="319">
        <v>0</v>
      </c>
      <c r="G31" s="114">
        <f t="shared" si="4"/>
        <v>0</v>
      </c>
      <c r="I31" s="114" t="s">
        <v>822</v>
      </c>
      <c r="J31" s="321" t="s">
        <v>821</v>
      </c>
      <c r="K31" s="321">
        <v>0</v>
      </c>
      <c r="L31" s="321">
        <v>200</v>
      </c>
      <c r="M31" s="321">
        <f t="shared" si="5"/>
        <v>0</v>
      </c>
      <c r="N31" s="319">
        <v>0</v>
      </c>
      <c r="O31" s="114">
        <f t="shared" si="6"/>
        <v>0</v>
      </c>
      <c r="Q31" s="114"/>
      <c r="R31" s="114"/>
      <c r="S31" s="114"/>
      <c r="T31" s="114"/>
    </row>
    <row r="32" spans="1:20" x14ac:dyDescent="0.4">
      <c r="A32" s="114"/>
      <c r="B32" s="114"/>
      <c r="C32" s="114"/>
      <c r="D32" s="114"/>
      <c r="E32" s="114"/>
      <c r="F32" s="114"/>
      <c r="G32" s="114"/>
      <c r="I32" s="114"/>
      <c r="J32" s="321" t="s">
        <v>888</v>
      </c>
      <c r="K32" s="321"/>
      <c r="L32" s="321"/>
      <c r="M32" s="321">
        <f t="shared" si="5"/>
        <v>0</v>
      </c>
      <c r="N32" s="319"/>
      <c r="O32" s="114">
        <f t="shared" si="6"/>
        <v>0</v>
      </c>
      <c r="Q32" s="114"/>
      <c r="R32" s="114"/>
      <c r="S32" s="114"/>
      <c r="T32" s="114"/>
    </row>
    <row r="33" spans="1:20" x14ac:dyDescent="0.4">
      <c r="A33" s="114"/>
      <c r="B33" s="114"/>
      <c r="C33" s="114"/>
      <c r="D33" s="114"/>
      <c r="E33" s="114"/>
      <c r="F33" s="114"/>
      <c r="G33" s="114"/>
      <c r="I33" s="114" t="s">
        <v>889</v>
      </c>
      <c r="J33" s="322" t="s">
        <v>890</v>
      </c>
      <c r="K33" s="322">
        <v>0</v>
      </c>
      <c r="L33" s="322">
        <v>85</v>
      </c>
      <c r="M33" s="322">
        <f t="shared" si="5"/>
        <v>0</v>
      </c>
      <c r="N33" s="114">
        <v>0</v>
      </c>
      <c r="O33" s="114">
        <f t="shared" si="6"/>
        <v>0</v>
      </c>
      <c r="Q33" s="114"/>
      <c r="R33" s="114"/>
      <c r="S33" s="114"/>
      <c r="T33" s="114"/>
    </row>
    <row r="34" spans="1:20" x14ac:dyDescent="0.4">
      <c r="A34" s="114"/>
      <c r="B34" s="114"/>
      <c r="C34" s="114"/>
      <c r="D34" s="114"/>
      <c r="E34" s="362">
        <f>SUM(E4:E33)</f>
        <v>0</v>
      </c>
      <c r="F34" s="319" t="s">
        <v>926</v>
      </c>
      <c r="G34" s="114"/>
    </row>
    <row r="35" spans="1:20" x14ac:dyDescent="0.4">
      <c r="A35" s="114"/>
      <c r="B35" s="114"/>
      <c r="C35" s="114"/>
      <c r="D35" s="114"/>
      <c r="E35" s="114"/>
      <c r="F35" s="319"/>
      <c r="G35" s="114"/>
    </row>
    <row r="36" spans="1:20" ht="15" thickBot="1" x14ac:dyDescent="0.45">
      <c r="A36" s="114"/>
      <c r="B36" s="114"/>
      <c r="C36" s="114"/>
      <c r="D36" s="114"/>
      <c r="E36" s="114"/>
      <c r="F36" s="114"/>
      <c r="G36" s="114"/>
    </row>
    <row r="37" spans="1:20" ht="15" thickBot="1" x14ac:dyDescent="0.45">
      <c r="A37" s="114"/>
      <c r="B37" s="331" t="s">
        <v>815</v>
      </c>
      <c r="C37" s="332"/>
      <c r="D37" s="332"/>
      <c r="E37" s="332"/>
      <c r="F37" s="332"/>
      <c r="G37" s="333"/>
    </row>
    <row r="38" spans="1:20" x14ac:dyDescent="0.4">
      <c r="A38" s="114"/>
      <c r="B38" s="325" t="s">
        <v>820</v>
      </c>
      <c r="C38" s="326"/>
      <c r="D38" s="326"/>
      <c r="E38" s="326"/>
      <c r="F38" s="326"/>
      <c r="G38" s="327"/>
    </row>
    <row r="39" spans="1:20" x14ac:dyDescent="0.4">
      <c r="A39" s="114"/>
      <c r="B39" s="325" t="s">
        <v>819</v>
      </c>
      <c r="C39" s="326"/>
      <c r="D39" s="326"/>
      <c r="E39" s="326"/>
      <c r="F39" s="326"/>
      <c r="G39" s="327">
        <f>SUM(G4:G36)</f>
        <v>0</v>
      </c>
    </row>
    <row r="40" spans="1:20" x14ac:dyDescent="0.4">
      <c r="A40" s="114"/>
      <c r="B40" s="325" t="s">
        <v>818</v>
      </c>
      <c r="C40" s="326"/>
      <c r="D40" s="326"/>
      <c r="E40" s="326"/>
      <c r="F40" s="326"/>
      <c r="G40" s="327"/>
    </row>
    <row r="41" spans="1:20" x14ac:dyDescent="0.4">
      <c r="A41" s="114"/>
      <c r="B41" s="325" t="s">
        <v>817</v>
      </c>
      <c r="C41" s="326"/>
      <c r="D41" s="326"/>
      <c r="E41" s="326"/>
      <c r="F41" s="326"/>
      <c r="G41" s="327"/>
    </row>
    <row r="42" spans="1:20" ht="15" thickBot="1" x14ac:dyDescent="0.45">
      <c r="A42" s="114"/>
      <c r="B42" s="328" t="s">
        <v>816</v>
      </c>
      <c r="C42" s="329"/>
      <c r="D42" s="329"/>
      <c r="E42" s="329"/>
      <c r="F42" s="329"/>
      <c r="G42" s="330"/>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Job Summary</vt:lpstr>
      <vt:lpstr>Sheet1</vt:lpstr>
      <vt:lpstr>Sheet4</vt:lpstr>
      <vt:lpstr>Takeoffs</vt:lpstr>
      <vt:lpstr>Sheet2</vt:lpstr>
      <vt:lpstr>Sheet3</vt:lpstr>
      <vt:lpstr>Car Park</vt:lpstr>
      <vt:lpstr>MJS Controls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2018-06-26T03:36:08Z</dcterms:modified>
</cp:coreProperties>
</file>