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METR4810\"/>
    </mc:Choice>
  </mc:AlternateContent>
  <bookViews>
    <workbookView xWindow="0" yWindow="0" windowWidth="17700" windowHeight="6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F4" i="1" s="1"/>
  <c r="J14" i="1"/>
  <c r="M11" i="1"/>
  <c r="M10" i="1"/>
  <c r="J10" i="1"/>
  <c r="P9" i="1"/>
  <c r="P12" i="1" s="1"/>
  <c r="N19" i="1"/>
  <c r="P11" i="1"/>
  <c r="P10" i="1"/>
  <c r="H10" i="1"/>
  <c r="J12" i="1"/>
  <c r="K6" i="1"/>
  <c r="K7" i="1"/>
  <c r="K8" i="1"/>
  <c r="K9" i="1"/>
  <c r="K10" i="1"/>
  <c r="K11" i="1"/>
  <c r="J6" i="1"/>
  <c r="J7" i="1"/>
  <c r="J8" i="1"/>
  <c r="J9" i="1"/>
  <c r="J11" i="1"/>
  <c r="K5" i="1"/>
  <c r="J5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5" i="1"/>
  <c r="A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E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N10" i="1" l="1"/>
  <c r="E5" i="1"/>
  <c r="G5" i="1" l="1"/>
  <c r="E6" i="1"/>
  <c r="G6" i="1" l="1"/>
  <c r="E7" i="1"/>
  <c r="G7" i="1" l="1"/>
  <c r="E8" i="1"/>
  <c r="G8" i="1" l="1"/>
  <c r="E9" i="1"/>
  <c r="G9" i="1" l="1"/>
  <c r="E10" i="1"/>
  <c r="G10" i="1" l="1"/>
  <c r="E11" i="1"/>
  <c r="G11" i="1" l="1"/>
  <c r="E12" i="1"/>
  <c r="G12" i="1" l="1"/>
  <c r="E13" i="1"/>
  <c r="G13" i="1" l="1"/>
  <c r="E14" i="1"/>
  <c r="E15" i="1" l="1"/>
  <c r="G14" i="1"/>
  <c r="G15" i="1" l="1"/>
  <c r="E16" i="1"/>
  <c r="G16" i="1" l="1"/>
  <c r="E17" i="1"/>
  <c r="E18" i="1" l="1"/>
  <c r="G17" i="1"/>
  <c r="G18" i="1" l="1"/>
  <c r="E19" i="1"/>
  <c r="E20" i="1" l="1"/>
  <c r="G19" i="1"/>
  <c r="E21" i="1" l="1"/>
  <c r="G20" i="1"/>
  <c r="G21" i="1" l="1"/>
  <c r="E22" i="1"/>
  <c r="E23" i="1" l="1"/>
  <c r="G22" i="1"/>
  <c r="E24" i="1" l="1"/>
  <c r="G23" i="1"/>
  <c r="G24" i="1" l="1"/>
</calcChain>
</file>

<file path=xl/sharedStrings.xml><?xml version="1.0" encoding="utf-8"?>
<sst xmlns="http://schemas.openxmlformats.org/spreadsheetml/2006/main" count="8" uniqueCount="8">
  <si>
    <t>Motor Calculations</t>
  </si>
  <si>
    <t>Torque (Nm)</t>
  </si>
  <si>
    <t>Speed (RPM)</t>
  </si>
  <si>
    <t>Current (A)</t>
  </si>
  <si>
    <t>Power (Mech, Watts)</t>
  </si>
  <si>
    <t>Power (Elec, Watts)</t>
  </si>
  <si>
    <t>Efficiency (%)</t>
  </si>
  <si>
    <t>Torque (Kg.cm)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</si>
</sst>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1000:1 Micro Metal Gear Motor</a:t>
            </a:r>
            <a:r>
              <a:rPr lang="en-AU" baseline="0"/>
              <a:t> Characteristics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(RPM)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826822484375268E-2"/>
                  <c:y val="-0.11551165188314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Sheet1!$B$4:$B$24</c:f>
              <c:numCache>
                <c:formatCode>General</c:formatCode>
                <c:ptCount val="21"/>
                <c:pt idx="0">
                  <c:v>0</c:v>
                </c:pt>
                <c:pt idx="1">
                  <c:v>2.2075000000000001E-2</c:v>
                </c:pt>
                <c:pt idx="2">
                  <c:v>6.6225000000000006E-2</c:v>
                </c:pt>
                <c:pt idx="3">
                  <c:v>0.110375</c:v>
                </c:pt>
                <c:pt idx="4">
                  <c:v>0.154525</c:v>
                </c:pt>
                <c:pt idx="5">
                  <c:v>0.19867499999999999</c:v>
                </c:pt>
                <c:pt idx="6">
                  <c:v>0.24282499999999999</c:v>
                </c:pt>
                <c:pt idx="7">
                  <c:v>0.28697499999999998</c:v>
                </c:pt>
                <c:pt idx="8">
                  <c:v>0.331125</c:v>
                </c:pt>
                <c:pt idx="9">
                  <c:v>0.37527500000000003</c:v>
                </c:pt>
                <c:pt idx="10">
                  <c:v>0.41942500000000005</c:v>
                </c:pt>
                <c:pt idx="11">
                  <c:v>0.46357500000000007</c:v>
                </c:pt>
                <c:pt idx="12">
                  <c:v>0.50772500000000009</c:v>
                </c:pt>
                <c:pt idx="13">
                  <c:v>0.55187500000000012</c:v>
                </c:pt>
                <c:pt idx="14">
                  <c:v>0.59602500000000014</c:v>
                </c:pt>
                <c:pt idx="15">
                  <c:v>0.64017500000000016</c:v>
                </c:pt>
                <c:pt idx="16">
                  <c:v>0.68432500000000018</c:v>
                </c:pt>
                <c:pt idx="17">
                  <c:v>0.72847500000000021</c:v>
                </c:pt>
                <c:pt idx="18">
                  <c:v>0.77262500000000023</c:v>
                </c:pt>
                <c:pt idx="19">
                  <c:v>0.81677500000000025</c:v>
                </c:pt>
                <c:pt idx="20">
                  <c:v>0.86092500000000027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32</c:v>
                </c:pt>
                <c:pt idx="1">
                  <c:v>31.200002000000001</c:v>
                </c:pt>
                <c:pt idx="2">
                  <c:v>29.600006</c:v>
                </c:pt>
                <c:pt idx="3">
                  <c:v>28.00001</c:v>
                </c:pt>
                <c:pt idx="4">
                  <c:v>26.400013999999999</c:v>
                </c:pt>
                <c:pt idx="5">
                  <c:v>24.800018000000001</c:v>
                </c:pt>
                <c:pt idx="6">
                  <c:v>23.200022000000001</c:v>
                </c:pt>
                <c:pt idx="7">
                  <c:v>21.600026</c:v>
                </c:pt>
                <c:pt idx="8">
                  <c:v>20.000029999999999</c:v>
                </c:pt>
                <c:pt idx="9">
                  <c:v>18.400033999999998</c:v>
                </c:pt>
                <c:pt idx="10">
                  <c:v>16.800037999999997</c:v>
                </c:pt>
                <c:pt idx="11">
                  <c:v>15.200041999999996</c:v>
                </c:pt>
                <c:pt idx="12">
                  <c:v>13.600045999999995</c:v>
                </c:pt>
                <c:pt idx="13">
                  <c:v>12.000049999999995</c:v>
                </c:pt>
                <c:pt idx="14">
                  <c:v>10.400053999999994</c:v>
                </c:pt>
                <c:pt idx="15">
                  <c:v>8.8000579999999928</c:v>
                </c:pt>
                <c:pt idx="16">
                  <c:v>7.200061999999992</c:v>
                </c:pt>
                <c:pt idx="17">
                  <c:v>5.6000659999999911</c:v>
                </c:pt>
                <c:pt idx="18">
                  <c:v>4.0000699999999902</c:v>
                </c:pt>
                <c:pt idx="19">
                  <c:v>2.4000739999999894</c:v>
                </c:pt>
                <c:pt idx="20">
                  <c:v>0.80007799999998852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B-4FE4-8834-40E528E6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55440"/>
        <c:axId val="463355768"/>
      </c:scatterChart>
      <c:scatterChart>
        <c:scatterStyle val="smoothMarker"/>
        <c:varyColors val="0"/>
        <c:ser>
          <c:idx val="1"/>
          <c:order val="1"/>
          <c:tx>
            <c:v>Current (A)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105720548495295E-2"/>
                  <c:y val="4.5244193198459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Sheet1!$B$4:$B$24</c:f>
              <c:numCache>
                <c:formatCode>General</c:formatCode>
                <c:ptCount val="21"/>
                <c:pt idx="0">
                  <c:v>0</c:v>
                </c:pt>
                <c:pt idx="1">
                  <c:v>2.2075000000000001E-2</c:v>
                </c:pt>
                <c:pt idx="2">
                  <c:v>6.6225000000000006E-2</c:v>
                </c:pt>
                <c:pt idx="3">
                  <c:v>0.110375</c:v>
                </c:pt>
                <c:pt idx="4">
                  <c:v>0.154525</c:v>
                </c:pt>
                <c:pt idx="5">
                  <c:v>0.19867499999999999</c:v>
                </c:pt>
                <c:pt idx="6">
                  <c:v>0.24282499999999999</c:v>
                </c:pt>
                <c:pt idx="7">
                  <c:v>0.28697499999999998</c:v>
                </c:pt>
                <c:pt idx="8">
                  <c:v>0.331125</c:v>
                </c:pt>
                <c:pt idx="9">
                  <c:v>0.37527500000000003</c:v>
                </c:pt>
                <c:pt idx="10">
                  <c:v>0.41942500000000005</c:v>
                </c:pt>
                <c:pt idx="11">
                  <c:v>0.46357500000000007</c:v>
                </c:pt>
                <c:pt idx="12">
                  <c:v>0.50772500000000009</c:v>
                </c:pt>
                <c:pt idx="13">
                  <c:v>0.55187500000000012</c:v>
                </c:pt>
                <c:pt idx="14">
                  <c:v>0.59602500000000014</c:v>
                </c:pt>
                <c:pt idx="15">
                  <c:v>0.64017500000000016</c:v>
                </c:pt>
                <c:pt idx="16">
                  <c:v>0.68432500000000018</c:v>
                </c:pt>
                <c:pt idx="17">
                  <c:v>0.72847500000000021</c:v>
                </c:pt>
                <c:pt idx="18">
                  <c:v>0.77262500000000023</c:v>
                </c:pt>
                <c:pt idx="19">
                  <c:v>0.81677500000000025</c:v>
                </c:pt>
                <c:pt idx="20">
                  <c:v>0.86092500000000027</c:v>
                </c:pt>
              </c:numCache>
            </c:numRef>
          </c:xVal>
          <c:yVal>
            <c:numRef>
              <c:f>Sheet1!$D$4:$D$24</c:f>
              <c:numCache>
                <c:formatCode>General</c:formatCode>
                <c:ptCount val="21"/>
                <c:pt idx="0">
                  <c:v>0.1</c:v>
                </c:pt>
                <c:pt idx="1">
                  <c:v>0.1174988525</c:v>
                </c:pt>
                <c:pt idx="2">
                  <c:v>0.15249655750000002</c:v>
                </c:pt>
                <c:pt idx="3">
                  <c:v>0.18749426250000001</c:v>
                </c:pt>
                <c:pt idx="4">
                  <c:v>0.2224919675</c:v>
                </c:pt>
                <c:pt idx="5">
                  <c:v>0.25748967249999999</c:v>
                </c:pt>
                <c:pt idx="6">
                  <c:v>0.29248737749999998</c:v>
                </c:pt>
                <c:pt idx="7">
                  <c:v>0.32748508249999997</c:v>
                </c:pt>
                <c:pt idx="8">
                  <c:v>0.36248278749999996</c:v>
                </c:pt>
                <c:pt idx="9">
                  <c:v>0.39748049250000006</c:v>
                </c:pt>
                <c:pt idx="10">
                  <c:v>0.43247819750000005</c:v>
                </c:pt>
                <c:pt idx="11">
                  <c:v>0.46747590250000004</c:v>
                </c:pt>
                <c:pt idx="12">
                  <c:v>0.50247360750000003</c:v>
                </c:pt>
                <c:pt idx="13">
                  <c:v>0.53747131250000002</c:v>
                </c:pt>
                <c:pt idx="14">
                  <c:v>0.57246901750000012</c:v>
                </c:pt>
                <c:pt idx="15">
                  <c:v>0.60746672250000011</c:v>
                </c:pt>
                <c:pt idx="16">
                  <c:v>0.6424644275000001</c:v>
                </c:pt>
                <c:pt idx="17">
                  <c:v>0.67746213250000009</c:v>
                </c:pt>
                <c:pt idx="18">
                  <c:v>0.71245983750000008</c:v>
                </c:pt>
                <c:pt idx="19">
                  <c:v>0.74745754250000018</c:v>
                </c:pt>
                <c:pt idx="20">
                  <c:v>0.78245524750000017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2B-4FE4-8834-40E528E6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10536"/>
        <c:axId val="380913488"/>
      </c:scatterChart>
      <c:valAx>
        <c:axId val="4633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Torque</a:t>
                </a:r>
                <a:r>
                  <a:rPr lang="en-AU" baseline="0"/>
                  <a:t> (Nm)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55768"/>
        <c:crosses val="autoZero"/>
        <c:crossBetween val="midCat"/>
      </c:valAx>
      <c:valAx>
        <c:axId val="4633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55440"/>
        <c:crosses val="autoZero"/>
        <c:crossBetween val="midCat"/>
      </c:valAx>
      <c:valAx>
        <c:axId val="380913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10536"/>
        <c:crosses val="max"/>
        <c:crossBetween val="midCat"/>
      </c:valAx>
      <c:valAx>
        <c:axId val="380910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9134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1206499</xdr:colOff>
      <xdr:row>0</xdr:row>
      <xdr:rowOff>143329</xdr:rowOff>
    </xdr:from>
    <xdr:to>
      <xdr:col>13</xdr:col>
      <xdr:colOff>381000</xdr:colOff>
      <xdr:row>22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4CC3C-DBB6-4B7C-911B-AEE58BCE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abSelected="1" zoomScale="70" zoomScaleNormal="70" workbookViewId="0">
      <selection activeCell="P14" sqref="P14"/>
    </sheetView>
  </sheetViews>
  <sheetFormatPr defaultRowHeight="14.5" x14ac:dyDescent="0.35"/>
  <cols>
    <col min="1" max="1" width="13.81640625" customWidth="1"/>
    <col min="2" max="2" width="11.6328125" customWidth="1"/>
    <col min="3" max="3" width="11.1796875" customWidth="1"/>
    <col min="4" max="4" width="9.81640625" customWidth="1"/>
    <col min="5" max="5" width="18.90625" customWidth="1"/>
    <col min="6" max="6" width="17.453125" customWidth="1"/>
    <col min="7" max="7" width="11.90625" bestFit="1" customWidth="1"/>
    <col min="8" max="8" width="8.7265625" customWidth="1"/>
  </cols>
  <sheetData>
    <row r="2" spans="1:16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 x14ac:dyDescent="0.35">
      <c r="A3" s="2" t="s">
        <v>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16" x14ac:dyDescent="0.35">
      <c r="A4">
        <f>B4/98.1</f>
        <v>0</v>
      </c>
      <c r="B4">
        <v>0</v>
      </c>
      <c r="C4">
        <f>-B4*36.24 + 32</f>
        <v>32</v>
      </c>
      <c r="D4">
        <f>B4*0.7927+0.1</f>
        <v>0.1</v>
      </c>
      <c r="E4">
        <f>C4*(2*PI()/60)*B4</f>
        <v>0</v>
      </c>
      <c r="F4">
        <f>12*D4</f>
        <v>1.2000000000000002</v>
      </c>
      <c r="G4">
        <v>0</v>
      </c>
    </row>
    <row r="5" spans="1:16" x14ac:dyDescent="0.35">
      <c r="A5">
        <f>B5*100/9.81</f>
        <v>0.22502548419979612</v>
      </c>
      <c r="B5">
        <f>B4+0.04415/2</f>
        <v>2.2075000000000001E-2</v>
      </c>
      <c r="C5">
        <f>-B5*36.24 + 32</f>
        <v>31.200002000000001</v>
      </c>
      <c r="D5">
        <f>B5*0.7927+0.1</f>
        <v>0.1174988525</v>
      </c>
      <c r="E5">
        <f>C5*(2*PI()/60)*B5</f>
        <v>7.2124688764491671E-2</v>
      </c>
      <c r="F5">
        <f>11.1*D5</f>
        <v>1.3042372627500001</v>
      </c>
      <c r="G5">
        <f>E5/F5*100</f>
        <v>5.530028226031197</v>
      </c>
      <c r="H5">
        <f>(9.81+4*B5/0.04+0.5*1.05*0.04*1000*(0.023*C5*2*PI()/60)^2)*0.04</f>
        <v>0.48544352766460469</v>
      </c>
      <c r="J5">
        <f>C5*2*PI()/60</f>
        <v>3.2672565691728952</v>
      </c>
      <c r="K5">
        <f>0.5*1.05*0.04*1000*(0.04*J5)^2</f>
        <v>0.3586788404237955</v>
      </c>
    </row>
    <row r="6" spans="1:16" x14ac:dyDescent="0.35">
      <c r="A6">
        <f t="shared" ref="A6:A24" si="0">B6*100/9.81</f>
        <v>0.67507645259938842</v>
      </c>
      <c r="B6">
        <f t="shared" ref="B6:B24" si="1">B5+0.04415</f>
        <v>6.6225000000000006E-2</v>
      </c>
      <c r="C6">
        <f>-B6*36.24 + 32</f>
        <v>29.600006</v>
      </c>
      <c r="D6">
        <f t="shared" ref="D6:D24" si="2">B6*0.7927+0.1</f>
        <v>0.15249655750000002</v>
      </c>
      <c r="E6">
        <f>C6*(2*PI()/60)*B6</f>
        <v>0.20527798878125897</v>
      </c>
      <c r="F6">
        <f t="shared" ref="F6:F24" si="3">12*D6</f>
        <v>1.8299586900000002</v>
      </c>
      <c r="G6">
        <f t="shared" ref="G6:G24" si="4">E6/F6*100</f>
        <v>11.217629660331783</v>
      </c>
      <c r="H6">
        <f>(9.81+4*B6/0.04+0.5*1.05*0.04*1000*(0.023*C6*2*PI()/60)^2)*0.04</f>
        <v>0.66156948795065873</v>
      </c>
      <c r="J6">
        <f t="shared" ref="J6:J12" si="5">C6*2*PI()/60</f>
        <v>3.0997053798604601</v>
      </c>
      <c r="K6">
        <f t="shared" ref="K6:K11" si="6">0.5*1.05*0.04*1000*(0.04*J6)^2</f>
        <v>0.32283462764904558</v>
      </c>
    </row>
    <row r="7" spans="1:16" x14ac:dyDescent="0.35">
      <c r="A7">
        <f t="shared" si="0"/>
        <v>1.1251274209989806</v>
      </c>
      <c r="B7">
        <f t="shared" si="1"/>
        <v>0.110375</v>
      </c>
      <c r="C7">
        <f>-B7*36.24 + 32</f>
        <v>28.00001</v>
      </c>
      <c r="D7">
        <f t="shared" si="2"/>
        <v>0.18749426250000001</v>
      </c>
      <c r="E7">
        <f>C7*(2*PI()/60)*B7</f>
        <v>0.32363651878173821</v>
      </c>
      <c r="F7">
        <f t="shared" si="3"/>
        <v>2.2499311500000001</v>
      </c>
      <c r="G7">
        <f t="shared" si="4"/>
        <v>14.384285438322777</v>
      </c>
      <c r="H7">
        <f t="shared" ref="H6:H24" si="7">(9.81+4*B7/0.04+0.5*1.05*0.04*1000*(0.04*C7*2*PI()/60)^2)*0.04</f>
        <v>0.84545507789696739</v>
      </c>
      <c r="J7">
        <f t="shared" si="5"/>
        <v>2.9321541905480246</v>
      </c>
      <c r="K7">
        <f t="shared" si="6"/>
        <v>0.28887694742418429</v>
      </c>
    </row>
    <row r="8" spans="1:16" x14ac:dyDescent="0.35">
      <c r="A8">
        <f t="shared" si="0"/>
        <v>1.5751783893985727</v>
      </c>
      <c r="B8">
        <f t="shared" si="1"/>
        <v>0.154525</v>
      </c>
      <c r="C8">
        <f>-B8*36.24 + 32</f>
        <v>26.400013999999999</v>
      </c>
      <c r="D8">
        <f t="shared" si="2"/>
        <v>0.2224919675</v>
      </c>
      <c r="E8">
        <f>C8*(2*PI()/60)*B8</f>
        <v>0.42720027876592948</v>
      </c>
      <c r="F8">
        <f t="shared" si="3"/>
        <v>2.66990361</v>
      </c>
      <c r="G8">
        <f t="shared" si="4"/>
        <v>16.000588079879389</v>
      </c>
      <c r="H8">
        <f t="shared" si="7"/>
        <v>1.0207722319899686</v>
      </c>
      <c r="J8">
        <f t="shared" si="5"/>
        <v>2.7646030012355896</v>
      </c>
      <c r="K8">
        <f t="shared" si="6"/>
        <v>0.25680579974921186</v>
      </c>
    </row>
    <row r="9" spans="1:16" x14ac:dyDescent="0.35">
      <c r="A9">
        <f t="shared" si="0"/>
        <v>2.0252293577981648</v>
      </c>
      <c r="B9">
        <f t="shared" si="1"/>
        <v>0.19867499999999999</v>
      </c>
      <c r="C9">
        <f>-B9*36.24 + 32</f>
        <v>24.800018000000001</v>
      </c>
      <c r="D9">
        <f t="shared" si="2"/>
        <v>0.25748967249999999</v>
      </c>
      <c r="E9">
        <f>C9*(2*PI()/60)*B9</f>
        <v>0.51596926873383264</v>
      </c>
      <c r="F9">
        <f t="shared" si="3"/>
        <v>3.0898760699999999</v>
      </c>
      <c r="G9">
        <f t="shared" si="4"/>
        <v>16.698704318384934</v>
      </c>
      <c r="H9">
        <f t="shared" si="7"/>
        <v>1.1961648473849653</v>
      </c>
      <c r="J9">
        <f t="shared" si="5"/>
        <v>2.5970518119231545</v>
      </c>
      <c r="K9">
        <f t="shared" si="6"/>
        <v>0.22662118462412825</v>
      </c>
      <c r="P9">
        <f>1.92*10^-4* 1467 * 9.81</f>
        <v>2.7631238400000004</v>
      </c>
    </row>
    <row r="10" spans="1:16" x14ac:dyDescent="0.35">
      <c r="A10">
        <f t="shared" si="0"/>
        <v>2.475280326197757</v>
      </c>
      <c r="B10">
        <f t="shared" si="1"/>
        <v>0.24282499999999999</v>
      </c>
      <c r="C10">
        <f>-B10*36.24 + 32</f>
        <v>23.200022000000001</v>
      </c>
      <c r="D10">
        <f t="shared" si="2"/>
        <v>0.29248737749999998</v>
      </c>
      <c r="E10">
        <f>C10*(2*PI()/60)*B10</f>
        <v>0.58994348868544788</v>
      </c>
      <c r="F10">
        <f t="shared" si="3"/>
        <v>3.5098485299999997</v>
      </c>
      <c r="G10">
        <f t="shared" si="4"/>
        <v>16.808232140019101</v>
      </c>
      <c r="H10">
        <f>(0.3*9.81+4*B10/0.04+0.5*1.05*0.04*1000*(0.04*C10*2*PI()/60)^2)*0.04</f>
        <v>1.0969529240819573</v>
      </c>
      <c r="J10">
        <f t="shared" si="5"/>
        <v>2.4295006226107194</v>
      </c>
      <c r="K10">
        <f t="shared" si="6"/>
        <v>0.19832310204893339</v>
      </c>
      <c r="M10">
        <f>((J10*0.04)^2*0.5*1.05*(0.04+4*0.08*0.04)*1000+0.5*(1.1*9.81-4.76)+0.5*1.1)*0.04</f>
        <v>0.15309145978818375</v>
      </c>
      <c r="N10">
        <f>M10*100/9.81</f>
        <v>1.5605653393290901</v>
      </c>
      <c r="P10">
        <f>3.96*10^-5*1050*9.81</f>
        <v>0.40789980000000003</v>
      </c>
    </row>
    <row r="11" spans="1:16" x14ac:dyDescent="0.35">
      <c r="A11">
        <f t="shared" si="0"/>
        <v>2.9253312945973491</v>
      </c>
      <c r="B11">
        <f t="shared" si="1"/>
        <v>0.28697499999999998</v>
      </c>
      <c r="C11">
        <f>-B11*36.24 + 32</f>
        <v>21.600026</v>
      </c>
      <c r="D11">
        <f t="shared" si="2"/>
        <v>0.32748508249999997</v>
      </c>
      <c r="E11">
        <f>C11*(2*PI()/60)*B11</f>
        <v>0.64912293862077497</v>
      </c>
      <c r="F11">
        <f t="shared" si="3"/>
        <v>3.9298209899999996</v>
      </c>
      <c r="G11">
        <f t="shared" si="4"/>
        <v>16.517875503046135</v>
      </c>
      <c r="H11">
        <f t="shared" si="7"/>
        <v>1.5471764620809452</v>
      </c>
      <c r="J11">
        <f t="shared" si="5"/>
        <v>2.2619494332982839</v>
      </c>
      <c r="K11">
        <f t="shared" si="6"/>
        <v>0.17191155202362718</v>
      </c>
      <c r="M11">
        <f>0.04+4*0.08*0.04</f>
        <v>5.28E-2</v>
      </c>
      <c r="P11">
        <f>6.024*10^-5*2700*9.81</f>
        <v>1.5955768800000003</v>
      </c>
    </row>
    <row r="12" spans="1:16" x14ac:dyDescent="0.35">
      <c r="A12">
        <f t="shared" si="0"/>
        <v>3.3753822629969412</v>
      </c>
      <c r="B12">
        <f t="shared" si="1"/>
        <v>0.331125</v>
      </c>
      <c r="C12">
        <f>-B12*36.24 + 32</f>
        <v>20.000029999999999</v>
      </c>
      <c r="D12">
        <f t="shared" si="2"/>
        <v>0.36248278749999996</v>
      </c>
      <c r="E12">
        <f>C12*(2*PI()/60)*B12</f>
        <v>0.69350761853981424</v>
      </c>
      <c r="F12">
        <f t="shared" si="3"/>
        <v>4.34979345</v>
      </c>
      <c r="G12">
        <f t="shared" si="4"/>
        <v>15.943460913984644</v>
      </c>
      <c r="H12">
        <f t="shared" si="7"/>
        <v>1.7227954613819285</v>
      </c>
      <c r="J12">
        <f t="shared" si="5"/>
        <v>2.0943982439858488</v>
      </c>
      <c r="P12">
        <f>SUM(P9:P11)</f>
        <v>4.7666005200000008</v>
      </c>
    </row>
    <row r="13" spans="1:16" x14ac:dyDescent="0.35">
      <c r="A13">
        <f t="shared" si="0"/>
        <v>3.8254332313965342</v>
      </c>
      <c r="B13">
        <f t="shared" si="1"/>
        <v>0.37527500000000003</v>
      </c>
      <c r="C13">
        <f>-B13*36.24 + 32</f>
        <v>18.400033999999998</v>
      </c>
      <c r="D13">
        <f t="shared" si="2"/>
        <v>0.39748049250000006</v>
      </c>
      <c r="E13">
        <f>C13*(2*PI()/60)*B13</f>
        <v>0.72309752844256536</v>
      </c>
      <c r="F13">
        <f t="shared" si="3"/>
        <v>4.7697659100000003</v>
      </c>
      <c r="G13">
        <f t="shared" si="4"/>
        <v>15.160021311036736</v>
      </c>
      <c r="H13">
        <f t="shared" si="7"/>
        <v>1.8984899219849076</v>
      </c>
    </row>
    <row r="14" spans="1:16" x14ac:dyDescent="0.35">
      <c r="A14">
        <f t="shared" si="0"/>
        <v>4.2754841997961268</v>
      </c>
      <c r="B14">
        <f t="shared" si="1"/>
        <v>0.41942500000000005</v>
      </c>
      <c r="C14">
        <f>-B14*36.24 + 32</f>
        <v>16.800037999999997</v>
      </c>
      <c r="D14">
        <f t="shared" si="2"/>
        <v>0.43247819750000005</v>
      </c>
      <c r="E14">
        <f>C14*(2*PI()/60)*B14</f>
        <v>0.73789266832902844</v>
      </c>
      <c r="F14">
        <f t="shared" si="3"/>
        <v>5.1897383700000006</v>
      </c>
      <c r="G14">
        <f t="shared" si="4"/>
        <v>14.218301881931447</v>
      </c>
      <c r="H14">
        <f t="shared" si="7"/>
        <v>2.074259843889882</v>
      </c>
      <c r="J14">
        <f>J10*0.04</f>
        <v>9.7180024904428786E-2</v>
      </c>
    </row>
    <row r="15" spans="1:16" x14ac:dyDescent="0.35">
      <c r="A15">
        <f t="shared" si="0"/>
        <v>4.7255351681957194</v>
      </c>
      <c r="B15">
        <f t="shared" si="1"/>
        <v>0.46357500000000007</v>
      </c>
      <c r="C15">
        <f>-B15*36.24 + 32</f>
        <v>15.200041999999996</v>
      </c>
      <c r="D15">
        <f t="shared" si="2"/>
        <v>0.46747590250000004</v>
      </c>
      <c r="E15">
        <f>C15*(2*PI()/60)*B15</f>
        <v>0.73789303819920338</v>
      </c>
      <c r="F15">
        <f t="shared" si="3"/>
        <v>5.6097108300000009</v>
      </c>
      <c r="G15">
        <f t="shared" si="4"/>
        <v>13.153851607698702</v>
      </c>
      <c r="H15">
        <f t="shared" si="7"/>
        <v>2.250105227096852</v>
      </c>
    </row>
    <row r="16" spans="1:16" x14ac:dyDescent="0.35">
      <c r="A16">
        <f t="shared" si="0"/>
        <v>5.1755861365953111</v>
      </c>
      <c r="B16">
        <f t="shared" si="1"/>
        <v>0.50772500000000009</v>
      </c>
      <c r="C16">
        <f>-B16*36.24 + 32</f>
        <v>13.600045999999995</v>
      </c>
      <c r="D16">
        <f t="shared" si="2"/>
        <v>0.50247360750000003</v>
      </c>
      <c r="E16">
        <f>C16*(2*PI()/60)*B16</f>
        <v>0.72309863805309049</v>
      </c>
      <c r="F16">
        <f t="shared" si="3"/>
        <v>6.0296832900000004</v>
      </c>
      <c r="G16">
        <f t="shared" si="4"/>
        <v>11.992315404895676</v>
      </c>
      <c r="H16">
        <f t="shared" si="7"/>
        <v>2.4260260716058175</v>
      </c>
    </row>
    <row r="17" spans="1:14" x14ac:dyDescent="0.35">
      <c r="A17">
        <f t="shared" si="0"/>
        <v>5.6256371049949045</v>
      </c>
      <c r="B17">
        <f>B16+0.04415</f>
        <v>0.55187500000000012</v>
      </c>
      <c r="C17">
        <f>-B17*36.24 + 32</f>
        <v>12.000049999999995</v>
      </c>
      <c r="D17">
        <f t="shared" si="2"/>
        <v>0.53747131250000002</v>
      </c>
      <c r="E17">
        <f>C17*(2*PI()/60)*B17</f>
        <v>0.69350946789068946</v>
      </c>
      <c r="F17">
        <f t="shared" si="3"/>
        <v>6.4496557499999998</v>
      </c>
      <c r="G17">
        <f t="shared" si="4"/>
        <v>10.752658665397599</v>
      </c>
      <c r="H17">
        <f t="shared" si="7"/>
        <v>2.6020223774167786</v>
      </c>
    </row>
    <row r="18" spans="1:14" x14ac:dyDescent="0.35">
      <c r="A18">
        <f t="shared" si="0"/>
        <v>6.0756880733944962</v>
      </c>
      <c r="B18">
        <f t="shared" si="1"/>
        <v>0.59602500000000014</v>
      </c>
      <c r="C18">
        <f>-B18*36.24 + 32</f>
        <v>10.400053999999994</v>
      </c>
      <c r="D18">
        <f t="shared" si="2"/>
        <v>0.57246901750000012</v>
      </c>
      <c r="E18">
        <f>C18*(2*PI()/60)*B18</f>
        <v>0.64912552771200038</v>
      </c>
      <c r="F18">
        <f t="shared" si="3"/>
        <v>6.8696282100000019</v>
      </c>
      <c r="G18">
        <f t="shared" si="4"/>
        <v>9.4492090091146306</v>
      </c>
      <c r="H18">
        <f t="shared" si="7"/>
        <v>2.7780941445297351</v>
      </c>
    </row>
    <row r="19" spans="1:14" x14ac:dyDescent="0.35">
      <c r="A19">
        <f t="shared" si="0"/>
        <v>6.5257390417940888</v>
      </c>
      <c r="B19">
        <f t="shared" si="1"/>
        <v>0.64017500000000016</v>
      </c>
      <c r="C19">
        <f>-B19*36.24 + 32</f>
        <v>8.8000579999999928</v>
      </c>
      <c r="D19">
        <f t="shared" si="2"/>
        <v>0.60746672250000011</v>
      </c>
      <c r="E19">
        <f>C19*(2*PI()/60)*B19</f>
        <v>0.58994681751702327</v>
      </c>
      <c r="F19">
        <f t="shared" si="3"/>
        <v>7.2896006700000013</v>
      </c>
      <c r="G19">
        <f t="shared" si="4"/>
        <v>8.0929922532645833</v>
      </c>
      <c r="H19">
        <f t="shared" si="7"/>
        <v>2.9542413729446877</v>
      </c>
      <c r="N19">
        <f>0.116/(PI()/4*(3*10^-3)^3)</f>
        <v>5470214.3403436625</v>
      </c>
    </row>
    <row r="20" spans="1:14" x14ac:dyDescent="0.35">
      <c r="A20">
        <f t="shared" si="0"/>
        <v>6.9757900101936814</v>
      </c>
      <c r="B20">
        <f t="shared" si="1"/>
        <v>0.68432500000000018</v>
      </c>
      <c r="C20">
        <f>-B20*36.24 + 32</f>
        <v>7.200061999999992</v>
      </c>
      <c r="D20">
        <f t="shared" si="2"/>
        <v>0.6424644275000001</v>
      </c>
      <c r="E20">
        <f>C20*(2*PI()/60)*B20</f>
        <v>0.51597333730575812</v>
      </c>
      <c r="F20">
        <f t="shared" si="3"/>
        <v>7.7095731300000008</v>
      </c>
      <c r="G20">
        <f t="shared" si="4"/>
        <v>6.6926317268847031</v>
      </c>
      <c r="H20">
        <f t="shared" si="7"/>
        <v>3.1304640626616358</v>
      </c>
    </row>
    <row r="21" spans="1:14" x14ac:dyDescent="0.35">
      <c r="A21">
        <f t="shared" si="0"/>
        <v>7.425840978593274</v>
      </c>
      <c r="B21">
        <f t="shared" si="1"/>
        <v>0.72847500000000021</v>
      </c>
      <c r="C21">
        <f>-B21*36.24 + 32</f>
        <v>5.6000659999999911</v>
      </c>
      <c r="D21">
        <f t="shared" si="2"/>
        <v>0.67746213250000009</v>
      </c>
      <c r="E21">
        <f>C21*(2*PI()/60)*B21</f>
        <v>0.42720508707820498</v>
      </c>
      <c r="F21">
        <f t="shared" si="3"/>
        <v>8.1295455900000011</v>
      </c>
      <c r="G21">
        <f t="shared" si="4"/>
        <v>5.2549688337279497</v>
      </c>
      <c r="H21">
        <f t="shared" si="7"/>
        <v>3.306762213680579</v>
      </c>
    </row>
    <row r="22" spans="1:14" x14ac:dyDescent="0.35">
      <c r="A22">
        <f t="shared" si="0"/>
        <v>7.8758919469928657</v>
      </c>
      <c r="B22">
        <f t="shared" si="1"/>
        <v>0.77262500000000023</v>
      </c>
      <c r="C22">
        <f>-B22*36.24 + 32</f>
        <v>4.0000699999999902</v>
      </c>
      <c r="D22">
        <f t="shared" si="2"/>
        <v>0.71245983750000008</v>
      </c>
      <c r="E22">
        <f>C22*(2*PI()/60)*B22</f>
        <v>0.32364206683436375</v>
      </c>
      <c r="F22">
        <f t="shared" si="3"/>
        <v>8.5495180500000014</v>
      </c>
      <c r="G22">
        <f t="shared" si="4"/>
        <v>3.7855007140942134</v>
      </c>
      <c r="H22">
        <f t="shared" si="7"/>
        <v>3.4831358260015173</v>
      </c>
    </row>
    <row r="23" spans="1:14" x14ac:dyDescent="0.35">
      <c r="A23">
        <f t="shared" si="0"/>
        <v>8.3259429153924582</v>
      </c>
      <c r="B23">
        <f>B22+0.04415</f>
        <v>0.81677500000000025</v>
      </c>
      <c r="C23">
        <f>-B23*36.24 + 32</f>
        <v>2.4000739999999894</v>
      </c>
      <c r="D23">
        <f t="shared" si="2"/>
        <v>0.74745754250000018</v>
      </c>
      <c r="E23">
        <f>C23*(2*PI()/60)*B23</f>
        <v>0.20528427657423448</v>
      </c>
      <c r="F23">
        <f t="shared" si="3"/>
        <v>8.9694905100000017</v>
      </c>
      <c r="G23">
        <f t="shared" si="4"/>
        <v>2.2886949525769045</v>
      </c>
      <c r="H23">
        <f t="shared" si="7"/>
        <v>3.6595848996244524</v>
      </c>
    </row>
    <row r="24" spans="1:14" x14ac:dyDescent="0.35">
      <c r="A24">
        <f t="shared" si="0"/>
        <v>8.7759938837920508</v>
      </c>
      <c r="B24">
        <f t="shared" si="1"/>
        <v>0.86092500000000027</v>
      </c>
      <c r="C24">
        <f>-B24*36.24 + 32</f>
        <v>0.80007799999998852</v>
      </c>
      <c r="D24">
        <f t="shared" si="2"/>
        <v>0.78245524750000017</v>
      </c>
      <c r="E24">
        <f>C24*(2*PI()/60)*B24</f>
        <v>7.2131716297817214E-2</v>
      </c>
      <c r="F24">
        <f t="shared" si="3"/>
        <v>9.3894629700000021</v>
      </c>
      <c r="G24">
        <f t="shared" si="4"/>
        <v>0.76821982820831336</v>
      </c>
      <c r="H24">
        <f t="shared" si="7"/>
        <v>3.8361094345493827</v>
      </c>
    </row>
  </sheetData>
  <mergeCells count="1">
    <mergeCell ref="B2:L2"/>
  </mergeCells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whight</dc:creator>
  <cp:lastModifiedBy>chris whight</cp:lastModifiedBy>
  <dcterms:created xsi:type="dcterms:W3CDTF">2017-04-11T11:51:22Z</dcterms:created>
  <dcterms:modified xsi:type="dcterms:W3CDTF">2017-04-11T14:54:45Z</dcterms:modified>
</cp:coreProperties>
</file>