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3BFE5398-D8A0-40C1-952C-E733099FAE65}" xr6:coauthVersionLast="33" xr6:coauthVersionMax="33" xr10:uidLastSave="{00000000-0000-0000-0000-000000000000}"/>
  <bookViews>
    <workbookView xWindow="0" yWindow="0" windowWidth="27429" windowHeight="11023" activeTab="2" xr2:uid="{EA1F1417-5E9D-4960-A68D-0B4549A49CFA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F10" i="3"/>
  <c r="G10" i="3"/>
  <c r="F11" i="3"/>
  <c r="G11" i="3"/>
  <c r="F12" i="3"/>
  <c r="G12" i="3"/>
  <c r="F13" i="3"/>
  <c r="G13" i="3"/>
  <c r="F14" i="3"/>
  <c r="G14" i="3"/>
  <c r="G9" i="3"/>
  <c r="F9" i="3"/>
  <c r="C10" i="3"/>
  <c r="D10" i="3" s="1"/>
  <c r="C11" i="3"/>
  <c r="D11" i="3" s="1"/>
  <c r="C12" i="3"/>
  <c r="D12" i="3" s="1"/>
  <c r="C13" i="3"/>
  <c r="D13" i="3" s="1"/>
  <c r="C9" i="3"/>
  <c r="D9" i="3" s="1"/>
  <c r="B15" i="3"/>
  <c r="C14" i="3" s="1"/>
  <c r="D14" i="3" s="1"/>
  <c r="D7" i="3"/>
  <c r="C3" i="3"/>
  <c r="C4" i="3"/>
  <c r="C5" i="3"/>
  <c r="C2" i="3"/>
  <c r="F19" i="1"/>
  <c r="B19" i="1"/>
  <c r="D5" i="3" l="1"/>
  <c r="E5" i="3" s="1"/>
  <c r="E2" i="3"/>
  <c r="D4" i="3"/>
  <c r="E4" i="3" s="1"/>
  <c r="D3" i="3"/>
  <c r="E3" i="3" s="1"/>
  <c r="D2" i="3"/>
  <c r="B18" i="1" l="1"/>
  <c r="F18" i="1"/>
  <c r="F17" i="1" l="1"/>
  <c r="B17" i="1"/>
  <c r="E6" i="1" l="1"/>
  <c r="E7" i="1"/>
  <c r="E8" i="1"/>
  <c r="E3" i="1"/>
  <c r="F16" i="1" l="1"/>
  <c r="B16" i="1"/>
  <c r="O23" i="2" l="1"/>
  <c r="O24" i="2" s="1"/>
  <c r="O25" i="2"/>
  <c r="O22" i="2"/>
  <c r="P20" i="2"/>
  <c r="P21" i="2"/>
  <c r="O21" i="2"/>
  <c r="O20" i="2"/>
  <c r="O19" i="2"/>
  <c r="P19" i="2"/>
  <c r="M18" i="2"/>
  <c r="O15" i="2"/>
  <c r="P15" i="2"/>
  <c r="O16" i="2"/>
  <c r="P16" i="2"/>
  <c r="O17" i="2"/>
  <c r="O26" i="2" s="1"/>
  <c r="P17" i="2"/>
  <c r="O18" i="2"/>
  <c r="P18" i="2"/>
  <c r="N14" i="2"/>
  <c r="P14" i="2" s="1"/>
  <c r="M14" i="2"/>
  <c r="O14" i="2" s="1"/>
  <c r="O9" i="2"/>
  <c r="O10" i="2"/>
  <c r="O8" i="2"/>
  <c r="P3" i="2"/>
  <c r="O3" i="2"/>
  <c r="O4" i="2"/>
  <c r="P4" i="2"/>
  <c r="O5" i="2"/>
  <c r="P5" i="2"/>
  <c r="O6" i="2"/>
  <c r="P6" i="2"/>
  <c r="O7" i="2"/>
  <c r="P7" i="2"/>
  <c r="P8" i="2"/>
  <c r="P9" i="2"/>
  <c r="P10" i="2"/>
  <c r="O11" i="2"/>
  <c r="P11" i="2"/>
  <c r="P12" i="2"/>
  <c r="O13" i="2"/>
  <c r="P13" i="2"/>
  <c r="P2" i="2"/>
  <c r="O2" i="2"/>
  <c r="O27" i="2" l="1"/>
  <c r="B14" i="1" l="1"/>
  <c r="B15" i="1"/>
  <c r="F15" i="1"/>
  <c r="F14" i="1" l="1"/>
  <c r="G23" i="1" l="1"/>
  <c r="F13" i="1"/>
  <c r="B13" i="1"/>
  <c r="F11" i="1" l="1"/>
  <c r="F12" i="1"/>
  <c r="B12" i="1" l="1"/>
  <c r="E4" i="1" l="1"/>
  <c r="E5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" i="1" l="1"/>
  <c r="G22" i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  <c r="A6" i="2"/>
  <c r="A13" i="2"/>
  <c r="A2" i="2"/>
  <c r="A3" i="2"/>
  <c r="A16" i="2"/>
  <c r="A12" i="2"/>
  <c r="A9" i="2"/>
  <c r="A11" i="2"/>
  <c r="A5" i="2"/>
  <c r="A1" i="2"/>
  <c r="A14" i="2"/>
  <c r="A4" i="2"/>
  <c r="A10" i="2"/>
  <c r="A8" i="2"/>
  <c r="A7" i="2"/>
  <c r="A15" i="2"/>
</calcChain>
</file>

<file path=xl/sharedStrings.xml><?xml version="1.0" encoding="utf-8"?>
<sst xmlns="http://schemas.openxmlformats.org/spreadsheetml/2006/main" count="48" uniqueCount="48">
  <si>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</si>
  <si>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</si>
  <si>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</si>
  <si>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</si>
  <si>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</si>
  <si>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</si>
  <si>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</si>
  <si>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</si>
  <si>
    <t>LED</t>
  </si>
  <si>
    <t>Controller</t>
  </si>
  <si>
    <t>Sensor</t>
  </si>
  <si>
    <t>1K</t>
  </si>
  <si>
    <t>10k</t>
  </si>
  <si>
    <t>3H</t>
  </si>
  <si>
    <t>3C</t>
  </si>
  <si>
    <t>12C</t>
  </si>
  <si>
    <t>12H</t>
  </si>
  <si>
    <t>YZC</t>
  </si>
  <si>
    <t>IR</t>
  </si>
  <si>
    <t>RJ45</t>
  </si>
  <si>
    <t>Ether H</t>
  </si>
  <si>
    <t>220 Ohm</t>
  </si>
  <si>
    <t>Crimp</t>
  </si>
  <si>
    <t>INA125</t>
  </si>
  <si>
    <t>LV385</t>
  </si>
  <si>
    <t>STM</t>
  </si>
  <si>
    <t>Socket</t>
  </si>
  <si>
    <t>MicroUSB</t>
  </si>
  <si>
    <t>Load Resistor</t>
  </si>
  <si>
    <t>Ribbon Cable</t>
  </si>
  <si>
    <t>Nylon M3 Washer</t>
  </si>
  <si>
    <t>Load Cell Mount</t>
  </si>
  <si>
    <t>M3 (15mm)</t>
  </si>
  <si>
    <t>Nut</t>
  </si>
  <si>
    <t>M3 (25mm)</t>
  </si>
  <si>
    <t>M3 (35mm)</t>
  </si>
  <si>
    <t>Washer</t>
  </si>
  <si>
    <t>Wanted</t>
  </si>
  <si>
    <t>Start</t>
  </si>
  <si>
    <t>Finish</t>
  </si>
  <si>
    <t>Count</t>
  </si>
  <si>
    <t>CUT</t>
  </si>
  <si>
    <t>SS</t>
  </si>
  <si>
    <t>SS1</t>
  </si>
  <si>
    <t>SS2</t>
  </si>
  <si>
    <t>SS3</t>
  </si>
  <si>
    <t>SS4</t>
  </si>
  <si>
    <t>SS5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</si>
</sst>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  <font>
      <sz val="11"/>
      <color rgb="FFFF0000"/>
      <name val="Consola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0" fontId="3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13</c:v>
                </c:pt>
                <c:pt idx="12">
                  <c:v>4</c:v>
                </c:pt>
                <c:pt idx="13">
                  <c:v>28</c:v>
                </c:pt>
                <c:pt idx="14">
                  <c:v>10</c:v>
                </c:pt>
                <c:pt idx="15">
                  <c:v>5</c:v>
                </c:pt>
                <c:pt idx="16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(in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91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56</c:v>
                </c:pt>
                <c:pt idx="10">
                  <c:v>64</c:v>
                </c:pt>
                <c:pt idx="11">
                  <c:v>77</c:v>
                </c:pt>
                <c:pt idx="12">
                  <c:v>81</c:v>
                </c:pt>
                <c:pt idx="13">
                  <c:v>109</c:v>
                </c:pt>
                <c:pt idx="14">
                  <c:v>119</c:v>
                </c:pt>
                <c:pt idx="15">
                  <c:v>124</c:v>
                </c:pt>
                <c:pt idx="16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8">
                  <c:v>8349</c:v>
                </c:pt>
                <c:pt idx="9">
                  <c:v>11727</c:v>
                </c:pt>
                <c:pt idx="10">
                  <c:v>13787</c:v>
                </c:pt>
                <c:pt idx="11">
                  <c:v>15849</c:v>
                </c:pt>
                <c:pt idx="12">
                  <c:v>17862</c:v>
                </c:pt>
                <c:pt idx="13">
                  <c:v>20507</c:v>
                </c:pt>
                <c:pt idx="14">
                  <c:v>22954</c:v>
                </c:pt>
                <c:pt idx="15">
                  <c:v>24125</c:v>
                </c:pt>
                <c:pt idx="16">
                  <c:v>22592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Sheet3!$F$9:$F$14</c:f>
              <c:strCache>
                <c:ptCount val="6"/>
                <c:pt idx="0">
                  <c:v>SS</c:v>
                </c:pt>
                <c:pt idx="1">
                  <c:v>SS1</c:v>
                </c:pt>
                <c:pt idx="2">
                  <c:v>SS2</c:v>
                </c:pt>
                <c:pt idx="3">
                  <c:v>SS3</c:v>
                </c:pt>
                <c:pt idx="4">
                  <c:v>SS4</c:v>
                </c:pt>
                <c:pt idx="5">
                  <c:v>SS5</c:v>
                </c:pt>
              </c:strCache>
            </c:strRef>
          </c:cat>
          <c:val>
            <c:numRef>
              <c:f>Sheet3!$G$9:$G$14</c:f>
              <c:numCache>
                <c:formatCode>General</c:formatCode>
                <c:ptCount val="6"/>
                <c:pt idx="0">
                  <c:v>9</c:v>
                </c:pt>
                <c:pt idx="1">
                  <c:v>12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8-4734-BB26-B50052F34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312484</xdr:colOff>
      <xdr:row>25</xdr:row>
      <xdr:rowOff>3040</xdr:rowOff>
    </xdr:from>
    <xdr:to>
      <xdr:col>14</xdr:col>
      <xdr:colOff>7684</xdr:colOff>
      <xdr:row>39</xdr:row>
      <xdr:rowOff>156081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192101</xdr:colOff>
      <xdr:row>24</xdr:row>
      <xdr:rowOff>1921</xdr:rowOff>
    </xdr:from>
    <xdr:to>
      <xdr:col>21</xdr:col>
      <xdr:colOff>545887</xdr:colOff>
      <xdr:row>38</xdr:row>
      <xdr:rowOff>154961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78121</xdr:rowOff>
    </xdr:from>
    <xdr:to>
      <xdr:col>6</xdr:col>
      <xdr:colOff>391886</xdr:colOff>
      <xdr:row>40</xdr:row>
      <xdr:rowOff>45464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</xdr:row>
      <xdr:rowOff>27215</xdr:rowOff>
    </xdr:from>
    <xdr:to>
      <xdr:col>13</xdr:col>
      <xdr:colOff>582386</xdr:colOff>
      <xdr:row>16</xdr:row>
      <xdr:rowOff>179615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E4465-BA1D-41C2-817D-314118DBE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uel/workspace/METR4901/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Mount"/>
      <sheetName val="Sensor"/>
      <sheetName val="Data"/>
    </sheetNames>
    <sheetDataSet>
      <sheetData sheetId="0"/>
      <sheetData sheetId="1"/>
      <sheetData sheetId="2"/>
      <sheetData sheetId="3">
        <row r="2">
          <cell r="A2" t="str">
            <v>Blue Led</v>
          </cell>
          <cell r="B2">
            <v>0.40400000000000003</v>
          </cell>
          <cell r="C2" t="str">
            <v>Osram Opto CHIPLED 0603 470 nm Blue LED, 1608 (0603) SMD package</v>
          </cell>
          <cell r="D2" t="str">
            <v>10 Pack</v>
          </cell>
        </row>
        <row r="3">
          <cell r="A3" t="str">
            <v>Res 10k</v>
          </cell>
          <cell r="B3">
            <v>3.6000000000000004E-2</v>
          </cell>
          <cell r="C3" t="str">
            <v>Vishay CRCW Series Thick Film Surface Mount Fixed Resistor 0805 Case 10kΩ ±1% 0.125W ±100ppm/°C</v>
          </cell>
          <cell r="D3" t="str">
            <v>50 Pack</v>
          </cell>
        </row>
        <row r="4">
          <cell r="A4" t="str">
            <v>Res 220</v>
          </cell>
          <cell r="B4">
            <v>3.6000000000000004E-2</v>
          </cell>
          <cell r="C4" t="str">
            <v>Vishay CRCW Series Thick Film Surface Mount Fixed Resistor 0805 Case 220Ω ±1% 0.125W ±100ppm/°C</v>
          </cell>
          <cell r="D4" t="str">
            <v>50 Pack</v>
          </cell>
        </row>
        <row r="5">
          <cell r="A5" t="str">
            <v>Res 1k</v>
          </cell>
          <cell r="B5">
            <v>3.6000000000000004E-2</v>
          </cell>
          <cell r="C5" t="str">
            <v xml:space="preserve">Vishay CRCW Series Thick Film Surface Mount Fixed Resistor 0805 Case 1kΩ ±1% 0.125W ±100ppm/°C </v>
          </cell>
          <cell r="D5" t="str">
            <v>50 Pack</v>
          </cell>
        </row>
        <row r="6">
          <cell r="A6" t="str">
            <v>Nucleo</v>
          </cell>
          <cell r="B6">
            <v>16.73</v>
          </cell>
          <cell r="C6" t="str">
            <v>STM32 Nucleo-32 development board</v>
          </cell>
        </row>
        <row r="7">
          <cell r="A7" t="str">
            <v>Reflective IR Sensor</v>
          </cell>
          <cell r="B7">
            <v>1.3169999999999999</v>
          </cell>
          <cell r="C7" t="str">
            <v xml:space="preserve">Vishay TCRT5000L, Through Hole Reflective Sensor, Transistor Output 2, Leaded package </v>
          </cell>
        </row>
        <row r="8">
          <cell r="A8" t="str">
            <v>USB to Micro USB Cable (1.8m)</v>
          </cell>
          <cell r="B8">
            <v>2.5100000000000002</v>
          </cell>
          <cell r="C8" t="str">
            <v>RS USB2.0 Cable, A-MicroB, M/M, 1.8m</v>
          </cell>
        </row>
        <row r="9">
          <cell r="A9" t="str">
            <v>Ethernet Cable 1.5m</v>
          </cell>
          <cell r="B9">
            <v>2.8299999999999996</v>
          </cell>
          <cell r="C9" t="str">
            <v>RJ45 YELLOW PATCH LEADS UTP</v>
          </cell>
        </row>
        <row r="10">
          <cell r="A10" t="str">
            <v>PCB Header 36 Pin M</v>
          </cell>
          <cell r="B10">
            <v>1.32</v>
          </cell>
          <cell r="C10" t="str">
            <v>HARWIN M20, 2.54mm Pitch, 36 Way, 1 Row, Straight Pin Header, Through Hole</v>
          </cell>
        </row>
        <row r="11">
          <cell r="A11" t="str">
            <v>PCB Header 36 Pin M, Right Angle</v>
          </cell>
          <cell r="B11">
            <v>1.78</v>
          </cell>
          <cell r="C11" t="str">
            <v xml:space="preserve">HARWIN M20, 2.54mm Pitch, 36 Way, 1 Row, Right Angle Pin Header, Through Hole </v>
          </cell>
        </row>
        <row r="12">
          <cell r="A12" t="str">
            <v>PCB Header 45 Pin, Socket</v>
          </cell>
          <cell r="B12">
            <v>3.02</v>
          </cell>
          <cell r="C12" t="str">
            <v xml:space="preserve">Stelvio Kontek MODUCOM Series 2.54mm Pitch 45 Way 1 Row Straight PCB Socket, Through Hole, Solder Termination </v>
          </cell>
        </row>
        <row r="13">
          <cell r="A13" t="str">
            <v>Ethernet Header</v>
          </cell>
          <cell r="B13">
            <v>1.8</v>
          </cell>
          <cell r="C13" t="str">
            <v xml:space="preserve">RS Pro Cat5 8 Way Right Angle PCB Mount Unshielded RJ45 Connector Female </v>
          </cell>
        </row>
        <row r="14">
          <cell r="A14" t="str">
            <v>Hose Clamp (16mm)</v>
          </cell>
          <cell r="B14">
            <v>0.54100000000000004</v>
          </cell>
          <cell r="C14" t="str">
            <v>JCS Hi-Torque Steel Slotted Hex Hose Clip Bolt Drive, 9mm Band Width, 14mm - 16mm Inside Diameter</v>
          </cell>
          <cell r="D14" t="str">
            <v>10 Pack</v>
          </cell>
        </row>
        <row r="15">
          <cell r="A15" t="str">
            <v>Nylon Snap Grip</v>
          </cell>
          <cell r="B15">
            <v>0.56200000000000006</v>
          </cell>
          <cell r="C15" t="str">
            <v xml:space="preserve">RS Pro Nylon Snap Grip, 4.2mm Band Width, 5.6mm - 6.5mm Inside Diameter </v>
          </cell>
          <cell r="D15" t="str">
            <v>10 Pack</v>
          </cell>
        </row>
        <row r="16">
          <cell r="A16" t="str">
            <v>KK 2 Way</v>
          </cell>
          <cell r="B16">
            <v>0.221</v>
          </cell>
          <cell r="C16" t="str">
            <v xml:space="preserve">Molex KK 254 6410, 2.54mm Pitch, 2 Way, 1 Row, Straight PCB Header, Through Hole </v>
          </cell>
          <cell r="D16" t="str">
            <v>10 Pack</v>
          </cell>
        </row>
        <row r="17">
          <cell r="A17" t="str">
            <v>KK 3 Way</v>
          </cell>
          <cell r="B17">
            <v>0.432</v>
          </cell>
          <cell r="C17" t="str">
            <v xml:space="preserve">Molex KK 254 6410, 2.54mm Pitch, 3 Way, 1 Row, Straight PCB Header, Through Hole </v>
          </cell>
          <cell r="D17" t="str">
            <v>10 Pack</v>
          </cell>
        </row>
        <row r="18">
          <cell r="A18" t="str">
            <v>KK 3 Way [Right]</v>
          </cell>
          <cell r="B18">
            <v>1.4379999999999999</v>
          </cell>
          <cell r="C18" t="str">
            <v>Molex KK 254 7478, 2.54mm Pitch, 2 Way, 1 Row, Right Angle PCB Header, Through Hole</v>
          </cell>
          <cell r="D18" t="str">
            <v>5 Pack</v>
          </cell>
        </row>
        <row r="19">
          <cell r="A19" t="str">
            <v>KK 6 way</v>
          </cell>
          <cell r="B19">
            <v>0.56599999999999995</v>
          </cell>
          <cell r="C19" t="str">
            <v>Molex KK 254 6410, 2.54mm Pitch, 6 Way, 1 Row, Straight PCB Header, Through Hole</v>
          </cell>
          <cell r="D19" t="str">
            <v>10 Pack</v>
          </cell>
        </row>
        <row r="20">
          <cell r="A20" t="str">
            <v>KK 8 way</v>
          </cell>
          <cell r="B20">
            <v>0.89600000000000002</v>
          </cell>
          <cell r="C20" t="str">
            <v xml:space="preserve">Molex KK 254 6410, 2.54mm Pitch, 8 Way, 1 Row, Straight PCB Header, Through Hole </v>
          </cell>
          <cell r="D20" t="str">
            <v>10 Pack</v>
          </cell>
        </row>
        <row r="21">
          <cell r="A21" t="str">
            <v>KK 12 way</v>
          </cell>
          <cell r="B21">
            <v>1.137</v>
          </cell>
          <cell r="C21" t="str">
            <v xml:space="preserve">Molex KK 254 6410, 2.54mm Pitch, 12 Way, 1 Row, Straight PCB Header, Through Hole </v>
          </cell>
          <cell r="D21" t="str">
            <v>10 Pack</v>
          </cell>
        </row>
        <row r="22">
          <cell r="A22" t="str">
            <v>KK 3 Way [Con]</v>
          </cell>
          <cell r="B22">
            <v>0.14699999999999999</v>
          </cell>
          <cell r="C22" t="str">
            <v xml:space="preserve">Molex KK 254 2695, 2.54mm Pitch, 3 Way, 1 Row Female Connector Housing </v>
          </cell>
          <cell r="D22" t="str">
            <v>10 Pack</v>
          </cell>
        </row>
        <row r="23">
          <cell r="A23" t="str">
            <v>KK 12 Way [Con]</v>
          </cell>
          <cell r="B23">
            <v>0.754</v>
          </cell>
          <cell r="C23" t="str">
            <v xml:space="preserve">Molex KK 254 2695, 2.54mm Pitch, 12 Way, 1 Row Female Connector Housing </v>
          </cell>
          <cell r="D23" t="str">
            <v>10 Pack</v>
          </cell>
        </row>
        <row r="24">
          <cell r="A24" t="str">
            <v>Crimp Terminal</v>
          </cell>
          <cell r="B24">
            <v>0.11700000000000001</v>
          </cell>
          <cell r="C24" t="str">
            <v xml:space="preserve">Molex KK 4809 Crimp Terminal Contact, Female, 0.05mm² to 0.35mm², 30AWG to 22AWG, Tin Plating </v>
          </cell>
          <cell r="D24" t="str">
            <v>100 Pck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topLeftCell="A13" zoomScale="85" zoomScaleNormal="85" workbookViewId="0">
      <selection activeCell="L19" sqref="L19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150</v>
      </c>
    </row>
    <row r="2" spans="1:21" x14ac:dyDescent="0.4">
      <c r="A2" s="3" t="s">
        <v>0</v>
      </c>
      <c r="B2" s="4" t="s">
        <v>1</v>
      </c>
      <c r="C2">
        <f>SUM(B:B)</f>
        <v>91</v>
      </c>
      <c r="E2">
        <f>AVERAGE(E9:E23)</f>
        <v>10.3</v>
      </c>
      <c r="G2" s="6">
        <f>C2/C1</f>
        <v>0.60666666666666669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8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D3">
        <v>0</v>
      </c>
      <c r="E3" t="b">
        <f>IF(B3&gt;0,B3)</f>
        <v>0</v>
      </c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1"/>
    </row>
    <row r="4" spans="1:21" x14ac:dyDescent="0.4">
      <c r="A4" s="1">
        <v>43243</v>
      </c>
      <c r="B4">
        <v>1</v>
      </c>
      <c r="C4">
        <v>0</v>
      </c>
      <c r="E4">
        <f t="shared" ref="E4:E23" si="0">IF(B4&gt;0,B4)</f>
        <v>1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</row>
    <row r="5" spans="1:21" x14ac:dyDescent="0.4">
      <c r="A5" s="1">
        <v>43244</v>
      </c>
      <c r="B5">
        <v>1</v>
      </c>
      <c r="C5">
        <v>21</v>
      </c>
      <c r="E5">
        <f t="shared" si="0"/>
        <v>1</v>
      </c>
      <c r="G5" s="9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1"/>
    </row>
    <row r="6" spans="1:21" x14ac:dyDescent="0.4">
      <c r="A6" s="1">
        <v>43245</v>
      </c>
      <c r="B6">
        <f>C6-C5</f>
        <v>0</v>
      </c>
      <c r="C6">
        <f t="shared" ref="C6:C8" si="1">C5</f>
        <v>21</v>
      </c>
      <c r="E6" t="b">
        <f t="shared" si="0"/>
        <v>0</v>
      </c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1"/>
    </row>
    <row r="7" spans="1:21" x14ac:dyDescent="0.4">
      <c r="A7" s="1">
        <v>43246</v>
      </c>
      <c r="B7">
        <f>C7-C6</f>
        <v>0</v>
      </c>
      <c r="C7">
        <f t="shared" si="1"/>
        <v>21</v>
      </c>
      <c r="E7" t="b">
        <f t="shared" si="0"/>
        <v>0</v>
      </c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1"/>
    </row>
    <row r="8" spans="1:21" ht="15" thickBot="1" x14ac:dyDescent="0.45">
      <c r="A8" s="1">
        <v>43247</v>
      </c>
      <c r="B8">
        <f t="shared" ref="B8:B19" si="2">C8-C7</f>
        <v>0</v>
      </c>
      <c r="C8">
        <f t="shared" si="1"/>
        <v>21</v>
      </c>
      <c r="E8" t="b">
        <f t="shared" si="0"/>
        <v>0</v>
      </c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/>
    </row>
    <row r="9" spans="1:21" x14ac:dyDescent="0.4">
      <c r="A9" s="1">
        <v>43248</v>
      </c>
      <c r="B9">
        <f t="shared" si="2"/>
        <v>4</v>
      </c>
      <c r="C9">
        <v>25</v>
      </c>
      <c r="E9">
        <f t="shared" si="0"/>
        <v>4</v>
      </c>
      <c r="G9">
        <f t="shared" ref="G9:G21" si="3">G10+1</f>
        <v>15</v>
      </c>
    </row>
    <row r="10" spans="1:21" x14ac:dyDescent="0.4">
      <c r="A10" s="1">
        <v>43249</v>
      </c>
      <c r="B10">
        <f t="shared" si="2"/>
        <v>4</v>
      </c>
      <c r="C10">
        <v>29</v>
      </c>
      <c r="E10">
        <f t="shared" si="0"/>
        <v>4</v>
      </c>
      <c r="G10">
        <f t="shared" si="3"/>
        <v>14</v>
      </c>
    </row>
    <row r="11" spans="1:21" x14ac:dyDescent="0.4">
      <c r="A11" s="1">
        <v>43250</v>
      </c>
      <c r="B11">
        <f t="shared" si="2"/>
        <v>13</v>
      </c>
      <c r="C11">
        <v>42</v>
      </c>
      <c r="D11">
        <v>8349</v>
      </c>
      <c r="E11">
        <f t="shared" si="0"/>
        <v>13</v>
      </c>
      <c r="F11">
        <f t="shared" ref="F11:F19" si="4">D11-D10</f>
        <v>8349</v>
      </c>
      <c r="G11">
        <f t="shared" si="3"/>
        <v>13</v>
      </c>
    </row>
    <row r="12" spans="1:21" x14ac:dyDescent="0.4">
      <c r="A12" s="1">
        <v>43251</v>
      </c>
      <c r="B12">
        <f t="shared" si="2"/>
        <v>14</v>
      </c>
      <c r="C12">
        <v>56</v>
      </c>
      <c r="D12">
        <v>11727</v>
      </c>
      <c r="E12">
        <f t="shared" si="0"/>
        <v>14</v>
      </c>
      <c r="F12">
        <f t="shared" si="4"/>
        <v>3378</v>
      </c>
      <c r="G12">
        <f t="shared" si="3"/>
        <v>12</v>
      </c>
    </row>
    <row r="13" spans="1:21" x14ac:dyDescent="0.4">
      <c r="A13" s="1">
        <v>43252</v>
      </c>
      <c r="B13">
        <f t="shared" si="2"/>
        <v>8</v>
      </c>
      <c r="C13">
        <v>64</v>
      </c>
      <c r="D13">
        <v>13787</v>
      </c>
      <c r="E13">
        <f t="shared" si="0"/>
        <v>8</v>
      </c>
      <c r="F13">
        <f t="shared" si="4"/>
        <v>2060</v>
      </c>
      <c r="G13">
        <f t="shared" si="3"/>
        <v>11</v>
      </c>
    </row>
    <row r="14" spans="1:21" x14ac:dyDescent="0.4">
      <c r="A14" s="1">
        <v>43253</v>
      </c>
      <c r="B14">
        <f t="shared" si="2"/>
        <v>13</v>
      </c>
      <c r="C14">
        <v>77</v>
      </c>
      <c r="D14">
        <v>15849</v>
      </c>
      <c r="E14">
        <f t="shared" si="0"/>
        <v>13</v>
      </c>
      <c r="F14">
        <f t="shared" si="4"/>
        <v>2062</v>
      </c>
      <c r="G14">
        <f t="shared" si="3"/>
        <v>10</v>
      </c>
    </row>
    <row r="15" spans="1:21" x14ac:dyDescent="0.4">
      <c r="A15" s="1">
        <v>43254</v>
      </c>
      <c r="B15">
        <f t="shared" si="2"/>
        <v>4</v>
      </c>
      <c r="C15">
        <v>81</v>
      </c>
      <c r="D15">
        <v>17862</v>
      </c>
      <c r="E15">
        <f t="shared" si="0"/>
        <v>4</v>
      </c>
      <c r="F15">
        <f t="shared" si="4"/>
        <v>2013</v>
      </c>
      <c r="G15">
        <f t="shared" si="3"/>
        <v>9</v>
      </c>
    </row>
    <row r="16" spans="1:21" x14ac:dyDescent="0.4">
      <c r="A16" s="1">
        <v>43255</v>
      </c>
      <c r="B16">
        <f t="shared" si="2"/>
        <v>28</v>
      </c>
      <c r="C16">
        <v>109</v>
      </c>
      <c r="D16">
        <v>20507</v>
      </c>
      <c r="E16">
        <f t="shared" si="0"/>
        <v>28</v>
      </c>
      <c r="F16">
        <f t="shared" si="4"/>
        <v>2645</v>
      </c>
      <c r="G16">
        <f t="shared" si="3"/>
        <v>8</v>
      </c>
    </row>
    <row r="17" spans="1:25" x14ac:dyDescent="0.4">
      <c r="A17" s="1">
        <v>43256</v>
      </c>
      <c r="B17">
        <f t="shared" si="2"/>
        <v>10</v>
      </c>
      <c r="C17">
        <v>119</v>
      </c>
      <c r="D17">
        <v>22954</v>
      </c>
      <c r="E17">
        <f t="shared" si="0"/>
        <v>10</v>
      </c>
      <c r="F17">
        <f t="shared" si="4"/>
        <v>2447</v>
      </c>
      <c r="G17">
        <f t="shared" si="3"/>
        <v>7</v>
      </c>
    </row>
    <row r="18" spans="1:25" x14ac:dyDescent="0.4">
      <c r="A18" s="1">
        <v>43257</v>
      </c>
      <c r="B18">
        <f t="shared" si="2"/>
        <v>5</v>
      </c>
      <c r="C18">
        <v>124</v>
      </c>
      <c r="D18">
        <v>24125</v>
      </c>
      <c r="E18">
        <f t="shared" si="0"/>
        <v>5</v>
      </c>
      <c r="F18">
        <f t="shared" si="4"/>
        <v>1171</v>
      </c>
      <c r="G18">
        <f t="shared" si="3"/>
        <v>6</v>
      </c>
    </row>
    <row r="19" spans="1:25" x14ac:dyDescent="0.4">
      <c r="A19" s="1">
        <v>43258</v>
      </c>
      <c r="B19">
        <f t="shared" si="2"/>
        <v>-14</v>
      </c>
      <c r="C19">
        <v>110</v>
      </c>
      <c r="D19">
        <v>22592</v>
      </c>
      <c r="E19" t="b">
        <f t="shared" si="0"/>
        <v>0</v>
      </c>
      <c r="F19">
        <f t="shared" si="4"/>
        <v>-1533</v>
      </c>
      <c r="G19">
        <f t="shared" si="3"/>
        <v>5</v>
      </c>
    </row>
    <row r="20" spans="1:25" x14ac:dyDescent="0.4">
      <c r="A20" s="1">
        <v>43259</v>
      </c>
      <c r="E20" t="b">
        <f t="shared" si="0"/>
        <v>0</v>
      </c>
      <c r="G20">
        <f t="shared" si="3"/>
        <v>4</v>
      </c>
    </row>
    <row r="21" spans="1:25" x14ac:dyDescent="0.4">
      <c r="A21" s="1">
        <v>43260</v>
      </c>
      <c r="E21" t="b">
        <f t="shared" si="0"/>
        <v>0</v>
      </c>
      <c r="G21">
        <f t="shared" si="3"/>
        <v>3</v>
      </c>
    </row>
    <row r="22" spans="1:25" x14ac:dyDescent="0.4">
      <c r="A22" s="1">
        <v>43261</v>
      </c>
      <c r="E22" t="b">
        <f t="shared" si="0"/>
        <v>0</v>
      </c>
      <c r="G22">
        <f>G23+1</f>
        <v>2</v>
      </c>
    </row>
    <row r="23" spans="1:25" x14ac:dyDescent="0.4">
      <c r="A23" s="1">
        <v>43262</v>
      </c>
      <c r="E23" t="b">
        <f t="shared" si="0"/>
        <v>0</v>
      </c>
      <c r="G23">
        <f>G24+1</f>
        <v>1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D2CF-378C-4956-AAFD-AC298C0A88CB}">
  <dimension ref="A1:P28"/>
  <sheetViews>
    <sheetView topLeftCell="A8" workbookViewId="0">
      <selection activeCell="M27" sqref="M27"/>
    </sheetView>
  </sheetViews>
  <sheetFormatPr defaultRowHeight="14.6" x14ac:dyDescent="0.4"/>
  <sheetData>
    <row r="1" spans="1:16" x14ac:dyDescent="0.4">
      <c r="A1" t="str">
        <f ca="1">VLOOKUP($A1,[1]Data!$A$2:$D$66,3,FALSE)</f>
        <v>Osram Opto CHIPLED 0603 470 nm Blue LED, 1608 (0603) SMD package</v>
      </c>
      <c r="M1" t="s">
        <v>9</v>
      </c>
      <c r="N1" t="s">
        <v>10</v>
      </c>
      <c r="O1">
        <v>6</v>
      </c>
      <c r="P1">
        <v>24</v>
      </c>
    </row>
    <row r="2" spans="1:16" x14ac:dyDescent="0.4">
      <c r="A2" t="str">
        <f ca="1">VLOOKUP($A2,[1]Data!$A$2:$D$66,3,FALSE)</f>
        <v>Vishay CRCW Series Thick Film Surface Mount Fixed Resistor 0805 Case 10kΩ ±1% 0.125W ±100ppm/°C</v>
      </c>
      <c r="L2" t="s">
        <v>8</v>
      </c>
      <c r="M2">
        <v>5</v>
      </c>
      <c r="N2">
        <v>0</v>
      </c>
      <c r="O2">
        <f>M2*6</f>
        <v>30</v>
      </c>
      <c r="P2">
        <f>N2*4*6</f>
        <v>0</v>
      </c>
    </row>
    <row r="3" spans="1:16" x14ac:dyDescent="0.4">
      <c r="A3" t="str">
        <f ca="1">VLOOKUP($A3,[1]Data!$A$2:$D$66,3,FALSE)</f>
        <v>Vishay CRCW Series Thick Film Surface Mount Fixed Resistor 0805 Case 220Ω ±1% 0.125W ±100ppm/°C</v>
      </c>
      <c r="L3" t="s">
        <v>11</v>
      </c>
      <c r="M3">
        <v>17</v>
      </c>
      <c r="O3">
        <f t="shared" ref="O3:O13" si="0">M3*6</f>
        <v>102</v>
      </c>
      <c r="P3">
        <f>N3*4*6</f>
        <v>0</v>
      </c>
    </row>
    <row r="4" spans="1:16" x14ac:dyDescent="0.4">
      <c r="A4" t="str">
        <f ca="1">VLOOKUP($A4,[1]Data!$A$2:$D$66,3,FALSE)</f>
        <v xml:space="preserve">Vishay CRCW Series Thick Film Surface Mount Fixed Resistor 0805 Case 1kΩ ±1% 0.125W ±100ppm/°C </v>
      </c>
      <c r="L4" t="s">
        <v>12</v>
      </c>
      <c r="N4">
        <v>1</v>
      </c>
      <c r="O4">
        <f t="shared" si="0"/>
        <v>0</v>
      </c>
      <c r="P4">
        <f t="shared" ref="P4:P13" si="1">N4*4*6</f>
        <v>24</v>
      </c>
    </row>
    <row r="5" spans="1:16" x14ac:dyDescent="0.4">
      <c r="A5" t="str">
        <f ca="1">VLOOKUP($A5,[1]Data!$A$2:$D$66,3,FALSE)</f>
        <v>STM32 Nucleo-32 development board</v>
      </c>
      <c r="L5" t="s">
        <v>21</v>
      </c>
      <c r="N5">
        <v>1</v>
      </c>
      <c r="O5">
        <f t="shared" si="0"/>
        <v>0</v>
      </c>
      <c r="P5">
        <f t="shared" si="1"/>
        <v>24</v>
      </c>
    </row>
    <row r="6" spans="1:16" x14ac:dyDescent="0.4">
      <c r="A6" t="str">
        <f ca="1">VLOOKUP($A6,[1]Data!$A$2:$D$66,3,FALSE)</f>
        <v xml:space="preserve">Vishay TCRT5000L, Through Hole Reflective Sensor, Transistor Output 2, Leaded package </v>
      </c>
      <c r="L6" t="s">
        <v>13</v>
      </c>
      <c r="M6">
        <v>7</v>
      </c>
      <c r="N6">
        <v>1</v>
      </c>
      <c r="O6">
        <f t="shared" si="0"/>
        <v>42</v>
      </c>
      <c r="P6">
        <f t="shared" si="1"/>
        <v>24</v>
      </c>
    </row>
    <row r="7" spans="1:16" x14ac:dyDescent="0.4">
      <c r="A7" t="str">
        <f ca="1">VLOOKUP($A7,[1]Data!$A$2:$D$66,3,FALSE)</f>
        <v>RS USB2.0 Cable, A-MicroB, M/M, 1.8m</v>
      </c>
      <c r="L7" t="s">
        <v>14</v>
      </c>
      <c r="M7">
        <v>4</v>
      </c>
      <c r="N7">
        <v>1</v>
      </c>
      <c r="O7">
        <f t="shared" si="0"/>
        <v>24</v>
      </c>
      <c r="P7">
        <f t="shared" si="1"/>
        <v>24</v>
      </c>
    </row>
    <row r="8" spans="1:16" x14ac:dyDescent="0.4">
      <c r="A8" t="str">
        <f ca="1">VLOOKUP($A8,[1]Data!$A$2:$D$66,3,FALSE)</f>
        <v>RJ45 YELLOW PATCH LEADS UTP</v>
      </c>
      <c r="L8" t="s">
        <v>15</v>
      </c>
      <c r="M8">
        <v>2</v>
      </c>
      <c r="O8">
        <f>M8*4</f>
        <v>8</v>
      </c>
      <c r="P8">
        <f t="shared" si="1"/>
        <v>0</v>
      </c>
    </row>
    <row r="9" spans="1:16" x14ac:dyDescent="0.4">
      <c r="A9" t="str">
        <f ca="1">VLOOKUP($A9,[1]Data!$A$2:$D$66,3,FALSE)</f>
        <v xml:space="preserve">Stelvio Kontek MODUCOM Series 2.54mm Pitch 45 Way 1 Row Straight PCB Socket, Through Hole, Solder Termination </v>
      </c>
      <c r="L9" t="s">
        <v>16</v>
      </c>
      <c r="M9">
        <v>2</v>
      </c>
      <c r="O9">
        <f t="shared" ref="O9:O10" si="2">M9*4</f>
        <v>8</v>
      </c>
      <c r="P9">
        <f t="shared" si="1"/>
        <v>0</v>
      </c>
    </row>
    <row r="10" spans="1:16" x14ac:dyDescent="0.4">
      <c r="A10" t="str">
        <f ca="1">VLOOKUP($A10,[1]Data!$A$2:$D$66,3,FALSE)</f>
        <v>HARWIN M20, 2.54mm Pitch, 36 Way, 1 Row, Straight Pin Header, Through Hole</v>
      </c>
      <c r="L10" t="s">
        <v>17</v>
      </c>
      <c r="M10">
        <v>8</v>
      </c>
      <c r="O10">
        <f t="shared" si="2"/>
        <v>32</v>
      </c>
      <c r="P10">
        <f t="shared" si="1"/>
        <v>0</v>
      </c>
    </row>
    <row r="11" spans="1:16" x14ac:dyDescent="0.4">
      <c r="A11" t="str">
        <f ca="1">VLOOKUP($A11,[1]Data!$A$2:$D$66,3,FALSE)</f>
        <v xml:space="preserve">RS Pro Cat5 8 Way Right Angle PCB Mount Unshielded RJ45 Connector Female </v>
      </c>
      <c r="L11" t="s">
        <v>18</v>
      </c>
      <c r="N11">
        <v>1</v>
      </c>
      <c r="O11">
        <f t="shared" si="0"/>
        <v>0</v>
      </c>
      <c r="P11">
        <f t="shared" si="1"/>
        <v>24</v>
      </c>
    </row>
    <row r="12" spans="1:16" x14ac:dyDescent="0.4">
      <c r="A12" t="str">
        <f ca="1">VLOOKUP($A12,[1]Data!$A$2:$D$66,3,FALSE)</f>
        <v xml:space="preserve">Molex KK 254 6410, 2.54mm Pitch, 3 Way, 1 Row, Straight PCB Header, Through Hole </v>
      </c>
      <c r="L12" t="s">
        <v>19</v>
      </c>
      <c r="O12">
        <v>5</v>
      </c>
      <c r="P12">
        <f t="shared" si="1"/>
        <v>0</v>
      </c>
    </row>
    <row r="13" spans="1:16" x14ac:dyDescent="0.4">
      <c r="A13" t="str">
        <f ca="1">VLOOKUP($A13,[1]Data!$A$2:$D$66,3,FALSE)</f>
        <v xml:space="preserve">Molex KK 254 6410, 2.54mm Pitch, 12 Way, 1 Row, Straight PCB Header, Through Hole </v>
      </c>
      <c r="L13" t="s">
        <v>20</v>
      </c>
      <c r="M13">
        <v>2</v>
      </c>
      <c r="O13">
        <f t="shared" si="0"/>
        <v>12</v>
      </c>
      <c r="P13">
        <f t="shared" si="1"/>
        <v>0</v>
      </c>
    </row>
    <row r="14" spans="1:16" x14ac:dyDescent="0.4">
      <c r="A14" t="str">
        <f ca="1">VLOOKUP($A14,[1]Data!$A$2:$D$66,3,FALSE)</f>
        <v xml:space="preserve">Molex KK 254 2695, 2.54mm Pitch, 3 Way, 1 Row Female Connector Housing </v>
      </c>
      <c r="L14" t="s">
        <v>22</v>
      </c>
      <c r="M14">
        <f>M7*3+M8*12</f>
        <v>36</v>
      </c>
      <c r="N14">
        <f>N7*3+N8*12</f>
        <v>3</v>
      </c>
      <c r="O14">
        <f t="shared" ref="O14" si="3">M14*6</f>
        <v>216</v>
      </c>
      <c r="P14">
        <f t="shared" ref="P14" si="4">N14*4*6</f>
        <v>72</v>
      </c>
    </row>
    <row r="15" spans="1:16" x14ac:dyDescent="0.4">
      <c r="A15" t="str">
        <f ca="1">VLOOKUP($A15,[1]Data!$A$2:$D$66,3,FALSE)</f>
        <v xml:space="preserve">Molex KK 254 2695, 2.54mm Pitch, 12 Way, 1 Row Female Connector Housing </v>
      </c>
      <c r="L15" t="s">
        <v>23</v>
      </c>
      <c r="M15">
        <v>2</v>
      </c>
      <c r="O15">
        <f t="shared" ref="O15:O18" si="5">M15*6</f>
        <v>12</v>
      </c>
      <c r="P15">
        <f t="shared" ref="P15:P18" si="6">N15*4*6</f>
        <v>0</v>
      </c>
    </row>
    <row r="16" spans="1:16" x14ac:dyDescent="0.4">
      <c r="A16" t="str">
        <f ca="1">VLOOKUP($A16,[1]Data!$A$2:$D$66,3,FALSE)</f>
        <v xml:space="preserve">Molex KK 4809 Crimp Terminal Contact, Female, 0.05mm² to 0.35mm², 30AWG to 22AWG, Tin Plating </v>
      </c>
      <c r="L16" t="s">
        <v>24</v>
      </c>
      <c r="M16">
        <v>2</v>
      </c>
      <c r="O16">
        <f t="shared" si="5"/>
        <v>12</v>
      </c>
      <c r="P16">
        <f t="shared" si="6"/>
        <v>0</v>
      </c>
    </row>
    <row r="17" spans="12:16" x14ac:dyDescent="0.4">
      <c r="L17" t="s">
        <v>25</v>
      </c>
      <c r="M17">
        <v>1</v>
      </c>
      <c r="O17">
        <f t="shared" si="5"/>
        <v>6</v>
      </c>
      <c r="P17">
        <f t="shared" si="6"/>
        <v>0</v>
      </c>
    </row>
    <row r="18" spans="12:16" x14ac:dyDescent="0.4">
      <c r="L18" t="s">
        <v>26</v>
      </c>
      <c r="M18">
        <f>30/45</f>
        <v>0.66666666666666663</v>
      </c>
      <c r="O18">
        <f t="shared" si="5"/>
        <v>4</v>
      </c>
      <c r="P18">
        <f t="shared" si="6"/>
        <v>0</v>
      </c>
    </row>
    <row r="19" spans="12:16" x14ac:dyDescent="0.4">
      <c r="L19" t="s">
        <v>27</v>
      </c>
      <c r="M19">
        <v>1</v>
      </c>
      <c r="O19">
        <f t="shared" ref="O19:O22" si="7">M19*6</f>
        <v>6</v>
      </c>
      <c r="P19">
        <f t="shared" ref="P19:P21" si="8">N19*4*6</f>
        <v>0</v>
      </c>
    </row>
    <row r="20" spans="12:16" x14ac:dyDescent="0.4">
      <c r="L20" t="s">
        <v>28</v>
      </c>
      <c r="M20">
        <v>2</v>
      </c>
      <c r="O20">
        <f t="shared" si="7"/>
        <v>12</v>
      </c>
      <c r="P20">
        <f t="shared" si="8"/>
        <v>0</v>
      </c>
    </row>
    <row r="21" spans="12:16" x14ac:dyDescent="0.4">
      <c r="L21" t="s">
        <v>29</v>
      </c>
      <c r="M21">
        <v>24</v>
      </c>
      <c r="N21">
        <v>3</v>
      </c>
      <c r="O21">
        <f t="shared" si="7"/>
        <v>144</v>
      </c>
      <c r="P21">
        <f t="shared" si="8"/>
        <v>72</v>
      </c>
    </row>
    <row r="22" spans="12:16" x14ac:dyDescent="0.4">
      <c r="L22" t="s">
        <v>30</v>
      </c>
      <c r="M22">
        <v>6</v>
      </c>
      <c r="O22">
        <f t="shared" si="7"/>
        <v>36</v>
      </c>
    </row>
    <row r="23" spans="12:16" x14ac:dyDescent="0.4">
      <c r="L23" t="s">
        <v>31</v>
      </c>
      <c r="M23">
        <v>8</v>
      </c>
      <c r="O23">
        <f>M23*4</f>
        <v>32</v>
      </c>
    </row>
    <row r="24" spans="12:16" x14ac:dyDescent="0.4">
      <c r="L24" t="s">
        <v>32</v>
      </c>
      <c r="O24">
        <f>O23*2+O17*2+1</f>
        <v>77</v>
      </c>
    </row>
    <row r="25" spans="12:16" x14ac:dyDescent="0.4">
      <c r="L25" t="s">
        <v>34</v>
      </c>
      <c r="O25">
        <f t="shared" ref="O25" si="9">M25*6</f>
        <v>0</v>
      </c>
    </row>
    <row r="26" spans="12:16" x14ac:dyDescent="0.4">
      <c r="L26" t="s">
        <v>35</v>
      </c>
      <c r="O26">
        <f>O17*4</f>
        <v>24</v>
      </c>
    </row>
    <row r="27" spans="12:16" x14ac:dyDescent="0.4">
      <c r="L27" t="s">
        <v>33</v>
      </c>
      <c r="O27">
        <f>SUM(O24:O26)</f>
        <v>101</v>
      </c>
    </row>
    <row r="28" spans="12:16" x14ac:dyDescent="0.4">
      <c r="L28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2B031-8C23-40C2-B0D4-FBC57665CD3C}">
  <dimension ref="A1:H15"/>
  <sheetViews>
    <sheetView tabSelected="1" workbookViewId="0">
      <selection activeCell="E11" sqref="E11"/>
    </sheetView>
  </sheetViews>
  <sheetFormatPr defaultRowHeight="14.6" x14ac:dyDescent="0.4"/>
  <cols>
    <col min="5" max="5" width="9.140625" customWidth="1"/>
  </cols>
  <sheetData>
    <row r="1" spans="1:8" x14ac:dyDescent="0.4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8" x14ac:dyDescent="0.4">
      <c r="A2">
        <v>6.6666666670000003</v>
      </c>
      <c r="B2">
        <v>11</v>
      </c>
      <c r="C2">
        <f>B3-1</f>
        <v>17</v>
      </c>
      <c r="D2">
        <f>C2-B2</f>
        <v>6</v>
      </c>
      <c r="E2" s="5" t="str">
        <f>IF(D2&gt;A2,(D2-A2),"")</f>
        <v/>
      </c>
      <c r="F2">
        <v>1</v>
      </c>
      <c r="G2">
        <v>3</v>
      </c>
      <c r="H2">
        <v>3</v>
      </c>
    </row>
    <row r="3" spans="1:8" x14ac:dyDescent="0.4">
      <c r="A3">
        <v>13.33333333</v>
      </c>
      <c r="B3">
        <v>18</v>
      </c>
      <c r="C3">
        <f t="shared" ref="C3:C5" si="0">B4-1</f>
        <v>28</v>
      </c>
      <c r="D3">
        <f t="shared" ref="D3:D5" si="1">C3-B3</f>
        <v>10</v>
      </c>
      <c r="E3" s="5" t="str">
        <f t="shared" ref="E3:E5" si="2">IF(D3&gt;A3,(D3-A3),"")</f>
        <v/>
      </c>
    </row>
    <row r="4" spans="1:8" x14ac:dyDescent="0.4">
      <c r="A4">
        <v>30</v>
      </c>
      <c r="B4">
        <v>29</v>
      </c>
      <c r="C4">
        <f t="shared" si="0"/>
        <v>78</v>
      </c>
      <c r="D4">
        <f t="shared" si="1"/>
        <v>49</v>
      </c>
      <c r="E4" s="5">
        <f t="shared" si="2"/>
        <v>19</v>
      </c>
    </row>
    <row r="5" spans="1:8" x14ac:dyDescent="0.4">
      <c r="A5">
        <v>10</v>
      </c>
      <c r="B5">
        <v>79</v>
      </c>
      <c r="C5">
        <f t="shared" si="0"/>
        <v>87</v>
      </c>
      <c r="D5">
        <f t="shared" si="1"/>
        <v>8</v>
      </c>
      <c r="E5" s="5" t="str">
        <f t="shared" si="2"/>
        <v/>
      </c>
    </row>
    <row r="6" spans="1:8" x14ac:dyDescent="0.4">
      <c r="B6">
        <v>88</v>
      </c>
    </row>
    <row r="7" spans="1:8" x14ac:dyDescent="0.4">
      <c r="D7">
        <f>SUM(D2:D5)</f>
        <v>73</v>
      </c>
      <c r="E7" s="5">
        <f>D7-60</f>
        <v>13</v>
      </c>
    </row>
    <row r="9" spans="1:8" x14ac:dyDescent="0.4">
      <c r="A9" t="s">
        <v>42</v>
      </c>
      <c r="B9">
        <v>29</v>
      </c>
      <c r="C9">
        <f>B10-1</f>
        <v>38</v>
      </c>
      <c r="D9">
        <f>C9-B9</f>
        <v>9</v>
      </c>
      <c r="F9" t="str">
        <f>A9</f>
        <v>SS</v>
      </c>
      <c r="G9">
        <f>D9</f>
        <v>9</v>
      </c>
    </row>
    <row r="10" spans="1:8" x14ac:dyDescent="0.4">
      <c r="A10" t="s">
        <v>43</v>
      </c>
      <c r="B10">
        <v>39</v>
      </c>
      <c r="C10">
        <f t="shared" ref="C10:C14" si="3">B11-1</f>
        <v>51</v>
      </c>
      <c r="D10">
        <f t="shared" ref="D10:D14" si="4">C10-B10</f>
        <v>12</v>
      </c>
      <c r="F10" t="str">
        <f t="shared" ref="F10:F14" si="5">A10</f>
        <v>SS1</v>
      </c>
      <c r="G10">
        <f t="shared" ref="G10:G14" si="6">D10</f>
        <v>12</v>
      </c>
    </row>
    <row r="11" spans="1:8" x14ac:dyDescent="0.4">
      <c r="A11" t="s">
        <v>44</v>
      </c>
      <c r="B11">
        <v>52</v>
      </c>
      <c r="C11">
        <f t="shared" si="3"/>
        <v>58</v>
      </c>
      <c r="D11">
        <f t="shared" si="4"/>
        <v>6</v>
      </c>
      <c r="F11" t="str">
        <f t="shared" si="5"/>
        <v>SS2</v>
      </c>
      <c r="G11">
        <f t="shared" si="6"/>
        <v>6</v>
      </c>
    </row>
    <row r="12" spans="1:8" x14ac:dyDescent="0.4">
      <c r="A12" t="s">
        <v>45</v>
      </c>
      <c r="B12">
        <v>59</v>
      </c>
      <c r="C12">
        <f t="shared" si="3"/>
        <v>67</v>
      </c>
      <c r="D12">
        <f t="shared" si="4"/>
        <v>8</v>
      </c>
      <c r="F12" t="str">
        <f t="shared" si="5"/>
        <v>SS3</v>
      </c>
      <c r="G12">
        <f t="shared" si="6"/>
        <v>8</v>
      </c>
    </row>
    <row r="13" spans="1:8" x14ac:dyDescent="0.4">
      <c r="A13" t="s">
        <v>46</v>
      </c>
      <c r="B13">
        <v>68</v>
      </c>
      <c r="C13">
        <f t="shared" si="3"/>
        <v>72</v>
      </c>
      <c r="D13">
        <f t="shared" si="4"/>
        <v>4</v>
      </c>
      <c r="E13">
        <v>1</v>
      </c>
      <c r="F13" t="str">
        <f t="shared" si="5"/>
        <v>SS4</v>
      </c>
      <c r="G13">
        <f t="shared" si="6"/>
        <v>4</v>
      </c>
    </row>
    <row r="14" spans="1:8" x14ac:dyDescent="0.4">
      <c r="A14" t="s">
        <v>47</v>
      </c>
      <c r="B14">
        <v>73</v>
      </c>
      <c r="C14">
        <f t="shared" si="3"/>
        <v>78</v>
      </c>
      <c r="D14">
        <f t="shared" si="4"/>
        <v>5</v>
      </c>
      <c r="E14">
        <v>1</v>
      </c>
      <c r="F14" t="str">
        <f t="shared" si="5"/>
        <v>SS5</v>
      </c>
      <c r="G14">
        <f t="shared" si="6"/>
        <v>5</v>
      </c>
    </row>
    <row r="15" spans="1:8" x14ac:dyDescent="0.4">
      <c r="B15">
        <f>B5</f>
        <v>79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2018-06-08T00:00:01Z</dcterms:modified>
</cp:coreProperties>
</file>