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Downloads/Countif Exercise - 1/"/>
    </mc:Choice>
  </mc:AlternateContent>
  <xr:revisionPtr revIDLastSave="0" documentId="13_ncr:1_{A17CA552-3235-B840-A2DA-2C9E24D29480}" xr6:coauthVersionLast="37" xr6:coauthVersionMax="47" xr10:uidLastSave="{00000000-0000-0000-0000-000000000000}"/>
  <bookViews>
    <workbookView xWindow="0" yWindow="500" windowWidth="21600" windowHeight="12580" activeTab="1" xr2:uid="{00000000-000D-0000-FFFF-FFFF00000000}"/>
  </bookViews>
  <sheets>
    <sheet name="Exercise 1" sheetId="1" r:id="rId1"/>
    <sheet name="Exercise 2" sheetId="3" r:id="rId2"/>
  </sheets>
  <calcPr calcId="179021"/>
</workbook>
</file>

<file path=xl/calcChain.xml><?xml version="1.0" encoding="utf-8"?>
<calcChain xmlns="http://schemas.openxmlformats.org/spreadsheetml/2006/main">
  <c r="F11" i="3" l="1"/>
  <c r="F10" i="3"/>
  <c r="F9" i="3"/>
  <c r="E9" i="3"/>
  <c r="E11" i="3"/>
  <c r="E10" i="3"/>
  <c r="C11" i="3"/>
  <c r="C10" i="3"/>
  <c r="C9" i="3"/>
  <c r="B11" i="3"/>
  <c r="B10" i="3"/>
  <c r="B9" i="3"/>
  <c r="D11" i="3"/>
  <c r="D10" i="3"/>
  <c r="D9" i="3"/>
  <c r="F5" i="3"/>
  <c r="F4" i="3"/>
  <c r="F3" i="3"/>
  <c r="F2" i="3"/>
  <c r="E5" i="3"/>
  <c r="E4" i="3"/>
  <c r="E3" i="3"/>
  <c r="D5" i="3"/>
  <c r="D4" i="3"/>
  <c r="D3" i="3"/>
  <c r="E2" i="3"/>
  <c r="D2" i="3"/>
  <c r="C5" i="3"/>
  <c r="C4" i="3"/>
  <c r="C3" i="3"/>
  <c r="C2" i="3"/>
  <c r="B5" i="3"/>
  <c r="B4" i="3"/>
  <c r="B3" i="3"/>
  <c r="B2" i="3"/>
  <c r="H52" i="1"/>
  <c r="H49" i="1"/>
  <c r="H48" i="1"/>
  <c r="H47" i="1"/>
  <c r="H45" i="1"/>
  <c r="H44" i="1"/>
  <c r="H43" i="1"/>
  <c r="H42" i="1"/>
  <c r="H39" i="1"/>
  <c r="H38" i="1"/>
  <c r="H36" i="1"/>
  <c r="H37" i="1"/>
  <c r="H33" i="1"/>
  <c r="H32" i="1"/>
  <c r="H31" i="1" l="1"/>
  <c r="H30" i="1"/>
  <c r="H29" i="1" l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<sst xmlns="http://schemas.openxmlformats.org/spreadsheetml/2006/main" count="825" uniqueCount="73">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</sst>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59" zoomScale="88" zoomScaleNormal="88" workbookViewId="0">
      <selection activeCell="H53" sqref="H53"/>
    </sheetView>
  </sheetViews>
  <sheetFormatPr baseColWidth="10" defaultColWidth="8.83203125" defaultRowHeight="15"/>
  <cols>
    <col min="2" max="2" width="11.6640625" style="18" customWidth="1"/>
    <col min="3" max="4" width="17.5" customWidth="1"/>
    <col min="5" max="5" width="36.1640625" customWidth="1"/>
    <col min="7" max="7" width="13.33203125" customWidth="1"/>
  </cols>
  <sheetData>
    <row r="1" spans="1:7" ht="16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ht="16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>
      <c r="E27" s="15" t="s">
        <v>71</v>
      </c>
      <c r="H27" t="s">
        <v>72</v>
      </c>
    </row>
    <row r="28" spans="1:8">
      <c r="F28" s="2"/>
    </row>
    <row r="29" spans="1:8" ht="16">
      <c r="E29" s="14" t="s">
        <v>31</v>
      </c>
      <c r="H29">
        <f>COUNTIF(G2:G25, "Boston")</f>
        <v>4</v>
      </c>
    </row>
    <row r="30" spans="1:8" ht="16">
      <c r="E30" s="14" t="s">
        <v>32</v>
      </c>
      <c r="H30">
        <f>COUNTIF(D2:D25, "Microwave")</f>
        <v>5</v>
      </c>
    </row>
    <row r="31" spans="1:8" ht="16">
      <c r="E31" s="14" t="s">
        <v>33</v>
      </c>
      <c r="H31">
        <f>COUNTIF(F2:F25, "truck 3")</f>
        <v>8</v>
      </c>
    </row>
    <row r="32" spans="1:8" ht="16">
      <c r="E32" s="14" t="s">
        <v>34</v>
      </c>
      <c r="H32">
        <f>COUNTIF(C2:C25, "peter white")</f>
        <v>6</v>
      </c>
    </row>
    <row r="33" spans="5:8" ht="16">
      <c r="E33" s="14" t="s">
        <v>26</v>
      </c>
      <c r="H33">
        <f>COUNTIF(E2:E25, "&lt;20")</f>
        <v>9</v>
      </c>
    </row>
    <row r="34" spans="5:8" ht="16">
      <c r="E34" s="14"/>
    </row>
    <row r="35" spans="5:8" ht="16">
      <c r="E35" s="14"/>
      <c r="F35" s="2"/>
    </row>
    <row r="36" spans="5:8" ht="16">
      <c r="E36" s="14" t="s">
        <v>23</v>
      </c>
      <c r="H36">
        <f>SUMIFS(E2:E25,  D2:D25,  "refrigerator")</f>
        <v>105</v>
      </c>
    </row>
    <row r="37" spans="5:8" ht="16">
      <c r="E37" s="14" t="s">
        <v>24</v>
      </c>
      <c r="H37">
        <f>SUMIFS(E2:E25,  D2:D25,  "washing machine")</f>
        <v>164</v>
      </c>
    </row>
    <row r="38" spans="5:8" ht="16">
      <c r="E38" s="14" t="s">
        <v>30</v>
      </c>
      <c r="H38">
        <f>SUMIFS(E2:E25,  F2:F25,  "truck 4"  )</f>
        <v>156</v>
      </c>
    </row>
    <row r="39" spans="5:8" ht="16">
      <c r="E39" s="14" t="s">
        <v>40</v>
      </c>
      <c r="H39">
        <f>SUM(E2:E25)</f>
        <v>551</v>
      </c>
    </row>
    <row r="40" spans="5:8" ht="16">
      <c r="E40" s="14"/>
    </row>
    <row r="41" spans="5:8" ht="16">
      <c r="E41" s="14"/>
      <c r="F41" s="2"/>
    </row>
    <row r="42" spans="5:8" ht="16">
      <c r="E42" s="14" t="s">
        <v>35</v>
      </c>
      <c r="H42">
        <f>COUNTIFS(D2:D25,  "microwave", G2:G25,  "Boston")</f>
        <v>2</v>
      </c>
    </row>
    <row r="43" spans="5:8" ht="16">
      <c r="E43" s="14" t="s">
        <v>36</v>
      </c>
      <c r="H43">
        <f>COUNTIFS(C2:C25, "Peter White", F2:F25, "truck 1")</f>
        <v>2</v>
      </c>
    </row>
    <row r="44" spans="5:8" ht="16">
      <c r="E44" s="14" t="s">
        <v>37</v>
      </c>
      <c r="H44">
        <f>COUNTIFS(A2:A25, "2/3/2013", G2:G25, "Boston")</f>
        <v>0</v>
      </c>
    </row>
    <row r="45" spans="5:8" ht="16">
      <c r="E45" s="14" t="s">
        <v>38</v>
      </c>
      <c r="H45">
        <f>COUNTIFS(B2:B25, "&gt;=2/3/2013", B2:B25, "&lt;=2/6/2013")</f>
        <v>0</v>
      </c>
    </row>
    <row r="46" spans="5:8" ht="16">
      <c r="E46" s="14"/>
      <c r="F46" s="2"/>
    </row>
    <row r="47" spans="5:8" ht="16">
      <c r="E47" s="14" t="s">
        <v>27</v>
      </c>
      <c r="H47">
        <f>SUMIFS(E2:E25, D2:D25, "microwave", G2:G25, "NY")</f>
        <v>25</v>
      </c>
    </row>
    <row r="48" spans="5:8" ht="16">
      <c r="E48" s="14" t="s">
        <v>29</v>
      </c>
      <c r="H48">
        <f>SUMIFS(E2:E25, F2:F25, "truck 1", G2:G25, "Pittsburgh")</f>
        <v>75</v>
      </c>
    </row>
    <row r="49" spans="5:8" ht="16">
      <c r="E49" s="14" t="s">
        <v>39</v>
      </c>
      <c r="H49">
        <f>SUMIFS(E2:E25, B2:B25, "&gt;=2/3/2013", B2:B25, "&lt;=2/6/2013")</f>
        <v>0</v>
      </c>
    </row>
    <row r="50" spans="5:8" ht="16">
      <c r="E50" s="14"/>
    </row>
    <row r="51" spans="5:8" ht="16">
      <c r="E51" s="14"/>
    </row>
    <row r="52" spans="5:8" ht="16">
      <c r="E52" s="14" t="s">
        <v>28</v>
      </c>
      <c r="H52">
        <f>SUMIFS(E2:E25, G2:G25, {"NY","Baltimore","Philadelphia"} )</f>
        <v>131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E9" sqref="E9"/>
    </sheetView>
  </sheetViews>
  <sheetFormatPr baseColWidth="10" defaultColWidth="8.83203125" defaultRowHeight="15"/>
  <cols>
    <col min="1" max="1" width="21.5" customWidth="1"/>
    <col min="2" max="2" width="21.83203125" customWidth="1"/>
    <col min="3" max="3" width="12" bestFit="1" customWidth="1"/>
    <col min="4" max="4" width="13.5" customWidth="1"/>
    <col min="5" max="5" width="14" customWidth="1"/>
    <col min="6" max="6" width="26" customWidth="1"/>
    <col min="7" max="7" width="17.83203125" customWidth="1"/>
  </cols>
  <sheetData>
    <row r="1" spans="1:6" ht="48" customHeight="1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>
      <c r="A2" s="1" t="s">
        <v>45</v>
      </c>
      <c r="B2" s="1">
        <f>COUNTIF(B16:B241, "Shaving")</f>
        <v>71</v>
      </c>
      <c r="C2" s="1">
        <f>SUMIFS(E16:E241, B16:B241, "Shaving")</f>
        <v>717</v>
      </c>
      <c r="D2" s="1">
        <f>COUNTIFS(B16:B241, "Shaving", D16:D241, "cash")</f>
        <v>42</v>
      </c>
      <c r="E2" s="1">
        <f>COUNTIFS(B16:B241, "Shaving", D16:D241, "credit card")</f>
        <v>29</v>
      </c>
      <c r="F2" s="1">
        <f>SUMIFS(E16:E241, B16:B241, "Shaving", D16:D241, "cash")</f>
        <v>414</v>
      </c>
    </row>
    <row r="3" spans="1:6">
      <c r="A3" s="6" t="s">
        <v>43</v>
      </c>
      <c r="B3" s="1">
        <f>COUNTIF(B17:B242, "Washing and combing")</f>
        <v>46</v>
      </c>
      <c r="C3" s="1">
        <f>SUMIFS(E17:E242, B17:B242, "Washing and combing")</f>
        <v>1934</v>
      </c>
      <c r="D3" s="1">
        <f>COUNTIFS(B17:B242, "Washing and combing", D17:D242, "cash")</f>
        <v>31</v>
      </c>
      <c r="E3" s="1">
        <f>COUNTIFS(B17:B242, "Washing and combing", D17:D242, "credit card")</f>
        <v>15</v>
      </c>
      <c r="F3" s="1">
        <f>SUMIFS(E17:E242, B17:B242, "Washing and combing", D17:D242, "cash")</f>
        <v>1350</v>
      </c>
    </row>
    <row r="4" spans="1:6">
      <c r="A4" s="7" t="s">
        <v>44</v>
      </c>
      <c r="B4" s="1">
        <f>COUNTIF(B18:B243, "Dyeing")</f>
        <v>50</v>
      </c>
      <c r="C4" s="1">
        <f>SUMIFS(E18:E243, B18:B243, "Dyeing")</f>
        <v>1650</v>
      </c>
      <c r="D4" s="1">
        <f>COUNTIFS(B18:B243, "Dyeing", D18:D243, "cash")</f>
        <v>35</v>
      </c>
      <c r="E4" s="1">
        <f>COUNTIFS(B18:B243, "Dyeing", D18:D243, "credit card")</f>
        <v>15</v>
      </c>
      <c r="F4" s="1">
        <f>SUMIFS(E18:E243, B18:B243, "Dyeing", D18:D243, "cash")</f>
        <v>1155</v>
      </c>
    </row>
    <row r="5" spans="1:6">
      <c r="A5" s="1" t="s">
        <v>48</v>
      </c>
      <c r="B5" s="1">
        <f>COUNTIF(B19:B244, "Meeting hairstyles")</f>
        <v>32</v>
      </c>
      <c r="C5" s="1">
        <f>SUMIFS(E19:E244, B19:B244, "Meeting hairstyles")</f>
        <v>1119</v>
      </c>
      <c r="D5" s="1">
        <f>COUNTIFS(B19:B244, "Meeting hairstyles", D19:D244, "cash")</f>
        <v>21</v>
      </c>
      <c r="E5" s="1">
        <f>COUNTIFS(B19:B244, "Meeting hairstyles", D19:D244, "credit card")</f>
        <v>11</v>
      </c>
      <c r="F5" s="1">
        <f>SUMIFS(E19:E244, B19:B244, "Meeting hairstyles", D19:D244, "cash")</f>
        <v>735</v>
      </c>
    </row>
    <row r="8" spans="1:6" ht="47.25" customHeight="1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>
      <c r="A9" s="6" t="s">
        <v>49</v>
      </c>
      <c r="B9" s="1">
        <f>COUNTIF(C16:C241, "Jane")</f>
        <v>25</v>
      </c>
      <c r="C9" s="1">
        <f>SUMIFS(E16:E241, C16:C241, "Jane")</f>
        <v>688</v>
      </c>
      <c r="D9" s="1">
        <f>COUNTIFS(C16:C241, "Jane", B16:B241, "Shaving")</f>
        <v>7</v>
      </c>
      <c r="E9" s="1">
        <f>COUNTIFS(C16:C241, "Jane",B16:B241, "Kids")</f>
        <v>1</v>
      </c>
      <c r="F9" s="1">
        <f>SUMIFS(E16:E241, C16:C241, "Jane", B16:B241, "Shaving",   A16:A241, "&gt;=5/10/2013,  A16:A241, "&lt;=5/20/"2013")</f>
        <v>0</v>
      </c>
    </row>
    <row r="10" spans="1:6">
      <c r="A10" s="6" t="s">
        <v>50</v>
      </c>
      <c r="B10" s="1">
        <f>COUNTIF(C17:C242, "Martha")</f>
        <v>31</v>
      </c>
      <c r="C10" s="1">
        <f>SUMIFS(E17:E242, C17:C242, "Martha")</f>
        <v>965</v>
      </c>
      <c r="D10" s="1">
        <f>COUNTIFS(C16:C241, "Martha", B16:B241, "Shaving")</f>
        <v>8</v>
      </c>
      <c r="E10" s="1">
        <f>COUNTIFS(C17:C242, "Martha",B17:B242, "Kids")</f>
        <v>1</v>
      </c>
      <c r="F10" s="1">
        <f>SUMIFS(E17:E242, C17:C242, "Martha", B17:B242, "Shaving",   A17:A242, "&gt;=5/10/2013,  A16:A241, "&lt;=5/20/"2013")</f>
        <v>0</v>
      </c>
    </row>
    <row r="11" spans="1:6">
      <c r="A11" s="6" t="s">
        <v>52</v>
      </c>
      <c r="B11" s="1">
        <f>COUNTIF(C18:C243, "Alex")</f>
        <v>23</v>
      </c>
      <c r="C11" s="1">
        <f>SUMIFS(E18:E243, C18:C243, "Alex")</f>
        <v>701</v>
      </c>
      <c r="D11" s="1">
        <f>COUNTIFS(C18:C243, "Alex", B18:B243, "Shaving")</f>
        <v>5</v>
      </c>
      <c r="E11" s="1">
        <f>COUNTIFS(C18:C243, "Alex",B18:B243, "Kids")</f>
        <v>1</v>
      </c>
      <c r="F11" s="1">
        <f>SUMIFS(E18:E243, C18:C243, "Alex", B18:B243, "Shaving",   A18:A243, "&gt;=5/10/2013,  A16:A241, "&lt;=5/20/"2013")</f>
        <v>0</v>
      </c>
    </row>
    <row r="12" spans="1:6">
      <c r="B12" s="13"/>
    </row>
    <row r="13" spans="1:6">
      <c r="B13" s="13"/>
    </row>
    <row r="14" spans="1:6">
      <c r="A14" s="20" t="s">
        <v>61</v>
      </c>
      <c r="B14" s="20"/>
      <c r="C14" s="20"/>
      <c r="D14" s="20"/>
      <c r="E14" s="20"/>
    </row>
    <row r="15" spans="1:6" ht="16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Microsoft Office User</cp:lastModifiedBy>
  <dcterms:created xsi:type="dcterms:W3CDTF">2013-06-05T17:23:06Z</dcterms:created>
  <dcterms:modified xsi:type="dcterms:W3CDTF">2024-02-03T13:41:34Z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