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3.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4.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6.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17.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18.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20.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1.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22.xml" ContentType="application/vnd.openxmlformats-officedocument.drawing+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3.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codeName="ThisWorkbook"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E5018BC3-D7F2-49B1-B9D4-62AF3BBDFF89}" xr6:coauthVersionLast="36" xr6:coauthVersionMax="36" xr10:uidLastSave="{00000000-0000-0000-0000-000000000000}"/>
  <bookViews>
    <workbookView xWindow="0" yWindow="0" windowWidth="19008" windowHeight="10284" firstSheet="6" activeTab="15" xr2:uid="{00000000-000D-0000-FFFF-FFFF00000000}"/>
  </bookViews>
  <sheets>
    <sheet name="HOME PAGE" sheetId="43" r:id="rId1"/>
    <sheet name="Sheet2" sheetId="47" r:id="rId2"/>
    <sheet name="TEAM" sheetId="45" r:id="rId3"/>
    <sheet name="SUMMARY" sheetId="37" r:id="rId4"/>
    <sheet name="home goals" sheetId="33" r:id="rId5"/>
    <sheet name="away goals" sheetId="34" r:id="rId6"/>
    <sheet name="yellow red at home" sheetId="38" r:id="rId7"/>
    <sheet name="y &amp;r away" sheetId="39" r:id="rId8"/>
    <sheet name="HF" sheetId="41" r:id="rId9"/>
    <sheet name="AF" sheetId="42" r:id="rId10"/>
    <sheet name="Sheet3" sheetId="32" r:id="rId11"/>
    <sheet name="Germany" sheetId="10" r:id="rId12"/>
    <sheet name="Belgium" sheetId="12" r:id="rId13"/>
    <sheet name="PORTUGAL" sheetId="22" r:id="rId14"/>
    <sheet name="FRANCE" sheetId="24" r:id="rId15"/>
    <sheet name="ARGENTINA" sheetId="25" r:id="rId16"/>
    <sheet name="NETHERLANDS" sheetId="26" r:id="rId17"/>
    <sheet name="ENGLAND" sheetId="27" r:id="rId18"/>
    <sheet name="Messi" sheetId="46" r:id="rId19"/>
    <sheet name="BRAZIL" sheetId="28" r:id="rId20"/>
    <sheet name="Mbappe" sheetId="48" r:id="rId21"/>
    <sheet name="Alvarez" sheetId="49" r:id="rId22"/>
    <sheet name="Giroud" sheetId="50" r:id="rId23"/>
    <sheet name="Rashford" sheetId="51" r:id="rId24"/>
  </sheets>
  <definedNames>
    <definedName name="Slicer_team1">#N/A</definedName>
    <definedName name="Slicer_team2">#N/A</definedName>
  </definedNames>
  <calcPr calcId="191029"/>
  <pivotCaches>
    <pivotCache cacheId="0" r:id="rId25"/>
  </pivotCaches>
  <extLst>
    <ext xmlns:x14="http://schemas.microsoft.com/office/spreadsheetml/2009/9/main" uri="{BBE1A952-AA13-448e-AADC-164F8A28A991}">
      <x14:slicerCaches>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4" i="12" l="1"/>
  <c r="N14" i="12"/>
  <c r="M14" i="12"/>
  <c r="L14" i="12"/>
  <c r="K14" i="12"/>
  <c r="I14" i="12"/>
  <c r="J14" i="12" s="1"/>
  <c r="G14" i="12"/>
  <c r="F14" i="12"/>
  <c r="C14" i="12"/>
  <c r="I14" i="10"/>
  <c r="J14" i="10" s="1"/>
  <c r="O14" i="10"/>
  <c r="N14" i="10"/>
  <c r="M14" i="10"/>
  <c r="L14" i="10"/>
  <c r="K14" i="10"/>
  <c r="G14" i="10"/>
  <c r="F14" i="10"/>
  <c r="C14" i="10"/>
  <c r="K14" i="22" l="1"/>
  <c r="K15" i="22"/>
  <c r="K16" i="22"/>
  <c r="K17" i="22"/>
  <c r="K13" i="22"/>
  <c r="N12" i="22" s="1"/>
  <c r="L12" i="26"/>
  <c r="L13" i="26"/>
  <c r="L14" i="26"/>
  <c r="L15" i="26"/>
  <c r="L16" i="26"/>
  <c r="M13" i="27"/>
  <c r="L15" i="25"/>
  <c r="L16" i="25"/>
  <c r="L17" i="25"/>
  <c r="L18" i="25"/>
  <c r="L19" i="25"/>
  <c r="L20" i="25"/>
  <c r="L14" i="25"/>
  <c r="O14" i="25" s="1"/>
  <c r="M14" i="27"/>
  <c r="N13" i="27" s="1"/>
  <c r="M15" i="27"/>
  <c r="M16" i="27"/>
  <c r="M17" i="27"/>
  <c r="M18" i="27"/>
  <c r="M19" i="27"/>
  <c r="M20" i="27"/>
  <c r="M21" i="27"/>
  <c r="M22" i="27"/>
  <c r="P13" i="27" l="1"/>
  <c r="M12" i="26"/>
  <c r="O12" i="26"/>
  <c r="O13" i="27"/>
  <c r="L12" i="28"/>
  <c r="M12" i="28" s="1"/>
  <c r="K13" i="28"/>
  <c r="K14" i="28"/>
  <c r="K15" i="28"/>
  <c r="K16" i="28"/>
  <c r="K17" i="28"/>
  <c r="K18" i="28"/>
  <c r="K12" i="28"/>
  <c r="N12" i="26" l="1"/>
  <c r="M14" i="25"/>
  <c r="N14" i="25" s="1"/>
  <c r="L21" i="25"/>
  <c r="L22" i="25"/>
  <c r="L23" i="25"/>
  <c r="M14" i="24"/>
  <c r="N14" i="24" s="1"/>
  <c r="L15" i="24"/>
  <c r="L16" i="24"/>
  <c r="L17" i="24"/>
  <c r="L18" i="24"/>
  <c r="L19" i="24"/>
  <c r="L20" i="24"/>
  <c r="L21" i="24"/>
  <c r="L14" i="24"/>
  <c r="L12" i="22"/>
  <c r="M12" i="22" s="1"/>
  <c r="K18" i="22"/>
  <c r="K19" i="22"/>
  <c r="K20" i="22"/>
  <c r="D14" i="25" l="1"/>
  <c r="E14" i="25" s="1"/>
  <c r="S12" i="28" l="1"/>
  <c r="R12" i="28"/>
  <c r="H12" i="28"/>
  <c r="D12" i="28"/>
  <c r="E12" i="28" s="1"/>
  <c r="U13" i="27"/>
  <c r="T13" i="27"/>
  <c r="J13" i="27"/>
  <c r="D13" i="27"/>
  <c r="E13" i="27" s="1"/>
  <c r="T12" i="26"/>
  <c r="S12" i="26"/>
  <c r="D12" i="26"/>
  <c r="E12" i="26" s="1"/>
  <c r="T14" i="25"/>
  <c r="S14" i="25"/>
  <c r="I14" i="25"/>
  <c r="T14" i="24"/>
  <c r="S14" i="24"/>
  <c r="I14" i="24"/>
  <c r="D14" i="24"/>
  <c r="E14" i="24" s="1"/>
  <c r="S12" i="22"/>
  <c r="R12" i="22"/>
  <c r="H12" i="22"/>
  <c r="D12" i="22"/>
  <c r="E12" i="22" s="1"/>
  <c r="BJ14" i="12" l="1"/>
  <c r="BI14" i="12"/>
  <c r="BH14" i="12"/>
  <c r="BG14" i="12"/>
  <c r="BF14" i="12"/>
  <c r="BE14" i="12"/>
  <c r="D14" i="12"/>
  <c r="D14" i="10"/>
</calcChain>
</file>

<file path=xl/sharedStrings.xml><?xml version="1.0" encoding="utf-8"?>
<sst xmlns="http://schemas.openxmlformats.org/spreadsheetml/2006/main" count="1025" uniqueCount="173">
  <si>
    <t>QATAR</t>
  </si>
  <si>
    <t>ECUADOR</t>
  </si>
  <si>
    <t>Group A</t>
  </si>
  <si>
    <t>NETHERLANDS</t>
  </si>
  <si>
    <t>SENEGAL</t>
  </si>
  <si>
    <t>team1</t>
  </si>
  <si>
    <t>team2</t>
  </si>
  <si>
    <t>possession team1</t>
  </si>
  <si>
    <t>possession team2</t>
  </si>
  <si>
    <t>possession in contest</t>
  </si>
  <si>
    <t>number of goals team1</t>
  </si>
  <si>
    <t>number of goals team2</t>
  </si>
  <si>
    <t>date</t>
  </si>
  <si>
    <t>hour</t>
  </si>
  <si>
    <t>category</t>
  </si>
  <si>
    <t>total attempts team1</t>
  </si>
  <si>
    <t>total attempts team2</t>
  </si>
  <si>
    <t>conceded team1</t>
  </si>
  <si>
    <t>conceded team2</t>
  </si>
  <si>
    <t>goal inside the penalty area team1</t>
  </si>
  <si>
    <t>goal inside the penalty area team2</t>
  </si>
  <si>
    <t>goal outside the penalty area team1</t>
  </si>
  <si>
    <t>goal outside the penalty area team2</t>
  </si>
  <si>
    <t>assists team1</t>
  </si>
  <si>
    <t>assists team2</t>
  </si>
  <si>
    <t>on target attempts team1</t>
  </si>
  <si>
    <t>on target attempts team2</t>
  </si>
  <si>
    <t>off target attempts team1</t>
  </si>
  <si>
    <t>off target attempts team2</t>
  </si>
  <si>
    <t>attempts inside the penalty area team1</t>
  </si>
  <si>
    <t>attempts inside the penalty area  team2</t>
  </si>
  <si>
    <t>attempts outside the penalty area  team1</t>
  </si>
  <si>
    <t>attempts outside the penalty area  team2</t>
  </si>
  <si>
    <t>left channel team1</t>
  </si>
  <si>
    <t>left channel team2</t>
  </si>
  <si>
    <t>left inside channel team1</t>
  </si>
  <si>
    <t>left inside channel team2</t>
  </si>
  <si>
    <t>central channel team1</t>
  </si>
  <si>
    <t>central channel team2</t>
  </si>
  <si>
    <t>right inside channel team1</t>
  </si>
  <si>
    <t>right inside channel team2</t>
  </si>
  <si>
    <t>right channel team1</t>
  </si>
  <si>
    <t>right channel team2</t>
  </si>
  <si>
    <t>total offers to receive team1</t>
  </si>
  <si>
    <t>total offers to receive team2</t>
  </si>
  <si>
    <t>inbehind offers to receive team1</t>
  </si>
  <si>
    <t>inbehind offers to receive team2</t>
  </si>
  <si>
    <t>inbetween offers to receive team1</t>
  </si>
  <si>
    <t>inbetween offers to receive team2</t>
  </si>
  <si>
    <t>infront offers to receive team1</t>
  </si>
  <si>
    <t>infront offers to receive team2</t>
  </si>
  <si>
    <t>receptions between midfield and defensive lines team1</t>
  </si>
  <si>
    <t>receptions between midfield and defensive lines team2</t>
  </si>
  <si>
    <t>attempted line breaks team1</t>
  </si>
  <si>
    <t>attempted line breaks team2</t>
  </si>
  <si>
    <t>completed line breaksteam1</t>
  </si>
  <si>
    <t>completed line breaks team2</t>
  </si>
  <si>
    <t>attempted defensive line breaks team1</t>
  </si>
  <si>
    <t>attempted defensive line breaks team2</t>
  </si>
  <si>
    <t>completed defensive line breaksteam1</t>
  </si>
  <si>
    <t>completed defensive line breaks team2</t>
  </si>
  <si>
    <t>yellow cards team1</t>
  </si>
  <si>
    <t>yellow cards team2</t>
  </si>
  <si>
    <t>red cards team1</t>
  </si>
  <si>
    <t>red cards team2</t>
  </si>
  <si>
    <t>fouls against team1</t>
  </si>
  <si>
    <t>fouls against team2</t>
  </si>
  <si>
    <t>offsides team1</t>
  </si>
  <si>
    <t>offsides team2</t>
  </si>
  <si>
    <t>passes team1</t>
  </si>
  <si>
    <t>passes team2</t>
  </si>
  <si>
    <t>passes completed team1</t>
  </si>
  <si>
    <t>passes completed team2</t>
  </si>
  <si>
    <t>crosses team1</t>
  </si>
  <si>
    <t>crosses team2</t>
  </si>
  <si>
    <t>crosses completed team1</t>
  </si>
  <si>
    <t>crosses completed team2</t>
  </si>
  <si>
    <t>switches of play completed team1</t>
  </si>
  <si>
    <t>switches of play completed team2</t>
  </si>
  <si>
    <t>corners team1</t>
  </si>
  <si>
    <t>corners team2</t>
  </si>
  <si>
    <t>free kicks team1</t>
  </si>
  <si>
    <t>free kicks team2</t>
  </si>
  <si>
    <t>penalties scored team1</t>
  </si>
  <si>
    <t>penalties scored team2</t>
  </si>
  <si>
    <t>goal preventions team1</t>
  </si>
  <si>
    <t>goal preventions team2</t>
  </si>
  <si>
    <t>own goals team1</t>
  </si>
  <si>
    <t>own goals team2</t>
  </si>
  <si>
    <t>forced turnovers team1</t>
  </si>
  <si>
    <t>forced turnovers team2</t>
  </si>
  <si>
    <t>defensive pressures applied team1</t>
  </si>
  <si>
    <t>defensive pressures applied team2</t>
  </si>
  <si>
    <t>Germany</t>
  </si>
  <si>
    <t>Belgium</t>
  </si>
  <si>
    <t>ENGLAND</t>
  </si>
  <si>
    <t>IRAN</t>
  </si>
  <si>
    <t>Group B</t>
  </si>
  <si>
    <t>WALES</t>
  </si>
  <si>
    <t>UNITED STATES</t>
  </si>
  <si>
    <t>DENMARK</t>
  </si>
  <si>
    <t>TUNISIA</t>
  </si>
  <si>
    <t>Group D</t>
  </si>
  <si>
    <t>AUSTRALIA</t>
  </si>
  <si>
    <t>FRANCE</t>
  </si>
  <si>
    <t>GERMANY</t>
  </si>
  <si>
    <t>JAPAN</t>
  </si>
  <si>
    <t>Group E</t>
  </si>
  <si>
    <t>SPAIN</t>
  </si>
  <si>
    <t>COSTA RICA</t>
  </si>
  <si>
    <t>MEXICO</t>
  </si>
  <si>
    <t>POLAND</t>
  </si>
  <si>
    <t>Group C</t>
  </si>
  <si>
    <t>ARGENTINA</t>
  </si>
  <si>
    <t>SAUDI ARABIA</t>
  </si>
  <si>
    <t>BELGIUM</t>
  </si>
  <si>
    <t>CANADA</t>
  </si>
  <si>
    <t>Group F</t>
  </si>
  <si>
    <t>MOROCCO</t>
  </si>
  <si>
    <t>CROATIA</t>
  </si>
  <si>
    <t>SWITZERLAND</t>
  </si>
  <si>
    <t>CAMEROON</t>
  </si>
  <si>
    <t>Group G</t>
  </si>
  <si>
    <t>SERBIA</t>
  </si>
  <si>
    <t>BRAZIL</t>
  </si>
  <si>
    <t>URUGUAY</t>
  </si>
  <si>
    <t>KOREA REPUBLIC</t>
  </si>
  <si>
    <t>Group H</t>
  </si>
  <si>
    <t>PORTUGAL</t>
  </si>
  <si>
    <t>GHANA</t>
  </si>
  <si>
    <t>Possession %</t>
  </si>
  <si>
    <t>No Possession</t>
  </si>
  <si>
    <t>Round of 16</t>
  </si>
  <si>
    <t>Quarter-final</t>
  </si>
  <si>
    <t>Semi-final</t>
  </si>
  <si>
    <t>Play-off for third place</t>
  </si>
  <si>
    <t xml:space="preserve">wins </t>
  </si>
  <si>
    <t>losses</t>
  </si>
  <si>
    <t>fouls made</t>
  </si>
  <si>
    <t>fouls against</t>
  </si>
  <si>
    <t>goals scored</t>
  </si>
  <si>
    <t>goals against</t>
  </si>
  <si>
    <t>possession %</t>
  </si>
  <si>
    <t xml:space="preserve">no possession </t>
  </si>
  <si>
    <t>red cards</t>
  </si>
  <si>
    <t>yellow cards</t>
  </si>
  <si>
    <t>Final</t>
  </si>
  <si>
    <t>Row Labels</t>
  </si>
  <si>
    <t>Grand Total</t>
  </si>
  <si>
    <t>Goals of home team</t>
  </si>
  <si>
    <t>Goals scored away</t>
  </si>
  <si>
    <t>Sum of fouls against team2</t>
  </si>
  <si>
    <t>AVERAGE POSSESION IN TOURNAMENT</t>
  </si>
  <si>
    <t>Sum of yellow cards team1</t>
  </si>
  <si>
    <t>Sum of yellow cards team2</t>
  </si>
  <si>
    <t>Sum of red cards team1</t>
  </si>
  <si>
    <t>Sum of red cards team2</t>
  </si>
  <si>
    <t xml:space="preserve">     </t>
  </si>
  <si>
    <t>S</t>
  </si>
  <si>
    <t>DRAW</t>
  </si>
  <si>
    <t>Red Cards</t>
  </si>
  <si>
    <t>Yellow Cards</t>
  </si>
  <si>
    <t>Wins</t>
  </si>
  <si>
    <t>Losses</t>
  </si>
  <si>
    <t>Draw</t>
  </si>
  <si>
    <t>Fouls made</t>
  </si>
  <si>
    <t>Fouls against</t>
  </si>
  <si>
    <t>Goals scored</t>
  </si>
  <si>
    <t>Goals against</t>
  </si>
  <si>
    <t>Moroccow</t>
  </si>
  <si>
    <t>Goals</t>
  </si>
  <si>
    <t>Match</t>
  </si>
  <si>
    <t>Matches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</si>
</sst>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3" x14ac:knownFonts="1">
    <font>
      <sz val="11"/>
      <color theme="1"/>
      <name val="Trebuchet MS"/>
      <family val="2"/>
      <scheme val="minor"/>
    </font>
    <font>
      <sz val="11"/>
      <color theme="1"/>
      <name val="Trebuchet MS"/>
      <family val="2"/>
      <scheme val="minor"/>
    </font>
    <font>
      <sz val="22"/>
      <color theme="1"/>
      <name val="Trebuchet MS"/>
      <family val="2"/>
      <scheme val="minor"/>
    </font>
    <font>
      <b/>
      <sz val="11"/>
      <color theme="1"/>
      <name val="Trebuchet MS"/>
      <family val="2"/>
      <scheme val="minor"/>
    </font>
    <font>
      <sz val="11"/>
      <color rgb="FF00B0F0"/>
      <name val="Trebuchet MS"/>
      <family val="2"/>
      <scheme val="minor"/>
    </font>
    <font>
      <sz val="28"/>
      <color theme="1"/>
      <name val="Trebuchet MS"/>
      <family val="2"/>
      <scheme val="minor"/>
    </font>
    <font>
      <sz val="48"/>
      <color theme="1"/>
      <name val="Trebuchet MS"/>
      <family val="2"/>
      <scheme val="minor"/>
    </font>
    <font>
      <b/>
      <sz val="48"/>
      <color rgb="FF002060"/>
      <name val="Bahnschrift"/>
      <family val="2"/>
    </font>
    <font>
      <b/>
      <sz val="72"/>
      <color theme="1"/>
      <name val="Bahnschrift"/>
      <family val="2"/>
    </font>
    <font>
      <b/>
      <sz val="72"/>
      <color rgb="FF002060"/>
      <name val="Trebuchet MS"/>
      <family val="2"/>
      <scheme val="minor"/>
    </font>
    <font>
      <sz val="48"/>
      <color rgb="FFFF0000"/>
      <name val="Trebuchet MS"/>
      <family val="2"/>
      <scheme val="minor"/>
    </font>
    <font>
      <sz val="22"/>
      <color theme="1"/>
      <name val="Bahnschrift SemiBold SemiConden"/>
      <family val="2"/>
    </font>
    <font>
      <sz val="28"/>
      <color rgb="FF00B050"/>
      <name val="Bahnschrift Condensed"/>
      <family val="2"/>
    </font>
    <font>
      <b/>
      <shadow/>
      <sz val="20"/>
      <color rgb="FF002060"/>
      <name val="Trebuchet MS"/>
      <family val="2"/>
      <scheme val="minor"/>
    </font>
    <font>
      <b/>
      <sz val="16"/>
      <color rgb="FF00B0F0"/>
      <name val="Trebuchet MS"/>
      <family val="2"/>
      <scheme val="minor"/>
    </font>
    <font>
      <b/>
      <sz val="22"/>
      <color rgb="FF00B0F0"/>
      <name val="Trebuchet MS"/>
      <family val="2"/>
      <scheme val="minor"/>
    </font>
    <font>
      <b/>
      <sz val="36"/>
      <color rgb="FF00B0F0"/>
      <name val="Trebuchet MS"/>
      <family val="2"/>
      <scheme val="minor"/>
    </font>
    <font>
      <b/>
      <u/>
      <sz val="28"/>
      <color theme="6" tint="0.79998168889431442"/>
      <name val="Trebuchet MS"/>
      <family val="2"/>
      <scheme val="minor"/>
    </font>
    <font>
      <b/>
      <sz val="28"/>
      <color theme="6" tint="0.79998168889431442"/>
      <name val="Trebuchet MS"/>
      <family val="2"/>
      <scheme val="minor"/>
    </font>
    <font>
      <sz val="11"/>
      <color theme="6" tint="0.79998168889431442"/>
      <name val="Trebuchet MS"/>
      <family val="2"/>
      <scheme val="minor"/>
    </font>
    <font>
      <sz val="11"/>
      <color theme="8" tint="0.39997558519241921"/>
      <name val="Trebuchet MS"/>
      <family val="2"/>
      <scheme val="minor"/>
    </font>
    <font>
      <b/>
      <sz val="24"/>
      <color rgb="FF0070C0"/>
      <name val="Algerian"/>
      <family val="5"/>
    </font>
    <font>
      <sz val="8"/>
      <name val="Trebuchet MS"/>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39">
    <xf numFmtId="0" fontId="0" fillId="0" borderId="0" xfId="0"/>
    <xf numFmtId="9" fontId="0" fillId="0" borderId="0" xfId="0" applyNumberFormat="1"/>
    <xf numFmtId="15" fontId="0" fillId="0" borderId="0" xfId="0" applyNumberFormat="1"/>
    <xf numFmtId="20" fontId="0" fillId="0" borderId="0" xfId="0" applyNumberFormat="1"/>
    <xf numFmtId="0" fontId="0" fillId="2" borderId="0" xfId="0" applyFill="1"/>
    <xf numFmtId="9" fontId="0" fillId="2" borderId="0" xfId="1" applyFont="1" applyFill="1"/>
    <xf numFmtId="10" fontId="0" fillId="0" borderId="0" xfId="1" applyNumberFormat="1" applyFont="1"/>
    <xf numFmtId="10" fontId="0" fillId="0" borderId="0" xfId="0" applyNumberFormat="1"/>
    <xf numFmtId="14"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0" fontId="4" fillId="0" borderId="0" xfId="0" applyFont="1"/>
    <xf numFmtId="10" fontId="4" fillId="0" borderId="0" xfId="1" applyNumberFormat="1" applyFont="1"/>
    <xf numFmtId="0" fontId="7" fillId="0" borderId="0" xfId="0" applyFont="1"/>
    <xf numFmtId="0" fontId="6"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applyAlignment="1">
      <alignment horizontal="center" vertical="center"/>
    </xf>
    <xf numFmtId="0" fontId="14" fillId="0" borderId="0" xfId="0" applyFont="1"/>
    <xf numFmtId="9" fontId="14" fillId="0" borderId="0" xfId="0" applyNumberFormat="1" applyFont="1"/>
    <xf numFmtId="14" fontId="14" fillId="0" borderId="0" xfId="0" applyNumberFormat="1" applyFont="1"/>
    <xf numFmtId="20" fontId="14" fillId="0" borderId="0" xfId="0" applyNumberFormat="1" applyFont="1"/>
    <xf numFmtId="0" fontId="15" fillId="0" borderId="0" xfId="0" applyFont="1"/>
    <xf numFmtId="0" fontId="16" fillId="0" borderId="0" xfId="0" applyFont="1"/>
    <xf numFmtId="0" fontId="17" fillId="0" borderId="0" xfId="0" applyFont="1"/>
    <xf numFmtId="0" fontId="19" fillId="0" borderId="0" xfId="0" applyFont="1"/>
    <xf numFmtId="0" fontId="18" fillId="0" borderId="0" xfId="0" applyFont="1"/>
    <xf numFmtId="0" fontId="20" fillId="0" borderId="0" xfId="0" applyFont="1"/>
    <xf numFmtId="0" fontId="21" fillId="0" borderId="0" xfId="0" applyFont="1"/>
    <xf numFmtId="0" fontId="0" fillId="0" borderId="0" xfId="0" applyNumberFormat="1"/>
    <xf numFmtId="0" fontId="2" fillId="0" borderId="0" xfId="0" applyFont="1" applyAlignment="1">
      <alignment horizontal="center" vertical="center"/>
    </xf>
    <xf numFmtId="0" fontId="3" fillId="3" borderId="0" xfId="0" applyFont="1" applyFill="1" applyAlignment="1">
      <alignment horizontal="center"/>
    </xf>
    <xf numFmtId="0" fontId="0" fillId="3" borderId="0" xfId="0" applyFill="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cellXfs>
  <cellStyles count="2">
    <cellStyle name="Normal" xfId="0" builtinId="0"/>
    <cellStyle name="Percent" xfId="1" builtinId="5"/>
  </cellStyles>
  <dxfs count="5">
    <dxf>
      <numFmt numFmtId="25" formatCode="hh:mm"/>
    </dxf>
    <dxf>
      <numFmt numFmtId="20" formatCode="dd/mmm/yy"/>
    </dxf>
    <dxf>
      <numFmt numFmtId="13" formatCode="0%"/>
    </dxf>
    <dxf>
      <numFmt numFmtId="13" formatCode="0%"/>
    </dxf>
    <dxf>
      <numFmt numFmtId="13" formatCode="0%"/>
    </dxf>
  </dxfs>
  <tableStyles count="0" defaultTableStyle="TableStyleMedium2" defaultPivotStyle="PivotStyleLight16"/>
  <colors>
    <mruColors>
      <color rgb="FF66FF33"/>
      <color rgb="FFA0A020"/>
      <color rgb="FFFF66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2.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[Final_Fifa(1).xlsx]away goals!PivotTable2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GOALS</a:t>
            </a:r>
            <a:r>
              <a:rPr lang="en-US" b="1" baseline="0">
                <a:solidFill>
                  <a:srgbClr val="FF0000"/>
                </a:solidFill>
              </a:rPr>
              <a:t> SCORED AWAY</a:t>
            </a:r>
            <a:endParaRPr lang="en-US" b="1">
              <a:solidFill>
                <a:srgbClr val="FF0000"/>
              </a:solidFill>
            </a:endParaRPr>
          </a:p>
        </c:rich>
      </c:tx>
      <c:layout>
        <c:manualLayout>
          <c:xMode val="edge"/>
          <c:yMode val="edge"/>
          <c:x val="0.18169732496068519"/>
          <c:y val="6.5330470054879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180902526486481E-2"/>
          <c:y val="0.32742161775232642"/>
          <c:w val="0.85283032600001085"/>
          <c:h val="0.30693056549749465"/>
        </c:manualLayout>
      </c:layout>
      <c:bar3DChart>
        <c:barDir val="col"/>
        <c:grouping val="stacked"/>
        <c:varyColors val="0"/>
        <c:ser>
          <c:idx val="0"/>
          <c:order val="0"/>
          <c:tx>
            <c:strRef>
              <c:f>'away goals'!$B$3</c:f>
              <c:strCache>
                <c:ptCount val="1"/>
                <c:pt idx="0">
                  <c:v>Total</c:v>
                </c:pt>
              </c:strCache>
            </c:strRef>
          </c:tx>
          <c:spPr>
            <a:solidFill>
              <a:schemeClr val="accent2"/>
            </a:solidFill>
            <a:ln>
              <a:noFill/>
            </a:ln>
            <a:effectLst/>
            <a:sp3d/>
          </c:spPr>
          <c:invertIfNegative val="0"/>
          <c:cat>
            <c:strRef>
              <c:f>'away goals'!$A$4:$A$36</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'away goals'!$B$4:$B$36</c:f>
              <c:numCache>
                <c:formatCode>General</c:formatCode>
                <c:ptCount val="32"/>
                <c:pt idx="0">
                  <c:v>4</c:v>
                </c:pt>
                <c:pt idx="1">
                  <c:v>3</c:v>
                </c:pt>
                <c:pt idx="2">
                  <c:v>0</c:v>
                </c:pt>
                <c:pt idx="3">
                  <c:v>1</c:v>
                </c:pt>
                <c:pt idx="4">
                  <c:v>0</c:v>
                </c:pt>
                <c:pt idx="5">
                  <c:v>1</c:v>
                </c:pt>
                <c:pt idx="6">
                  <c:v>1</c:v>
                </c:pt>
                <c:pt idx="7">
                  <c:v>1</c:v>
                </c:pt>
                <c:pt idx="8">
                  <c:v>1</c:v>
                </c:pt>
                <c:pt idx="9">
                  <c:v>3</c:v>
                </c:pt>
                <c:pt idx="10">
                  <c:v>3</c:v>
                </c:pt>
                <c:pt idx="11">
                  <c:v>5</c:v>
                </c:pt>
                <c:pt idx="12">
                  <c:v>5</c:v>
                </c:pt>
                <c:pt idx="13">
                  <c:v>5</c:v>
                </c:pt>
                <c:pt idx="14">
                  <c:v>4</c:v>
                </c:pt>
                <c:pt idx="15">
                  <c:v>2</c:v>
                </c:pt>
                <c:pt idx="16">
                  <c:v>1</c:v>
                </c:pt>
                <c:pt idx="17">
                  <c:v>2</c:v>
                </c:pt>
                <c:pt idx="18">
                  <c:v>5</c:v>
                </c:pt>
                <c:pt idx="19">
                  <c:v>2</c:v>
                </c:pt>
                <c:pt idx="20">
                  <c:v>1</c:v>
                </c:pt>
                <c:pt idx="21">
                  <c:v>1</c:v>
                </c:pt>
                <c:pt idx="22">
                  <c:v>0</c:v>
                </c:pt>
                <c:pt idx="23">
                  <c:v>2</c:v>
                </c:pt>
                <c:pt idx="24">
                  <c:v>5</c:v>
                </c:pt>
                <c:pt idx="25">
                  <c:v>3</c:v>
                </c:pt>
                <c:pt idx="26">
                  <c:v>1</c:v>
                </c:pt>
                <c:pt idx="27">
                  <c:v>4</c:v>
                </c:pt>
                <c:pt idx="28">
                  <c:v>0</c:v>
                </c:pt>
                <c:pt idx="29">
                  <c:v>2</c:v>
                </c:pt>
                <c:pt idx="30">
                  <c:v>2</c:v>
                </c:pt>
                <c:pt idx="31">
                  <c:v>1</c:v>
                </c:pt>
              </c:numCache>
            </c:numRef>
          </c:val>
          <c:extLst>
            <c:ext xmlns:c16="http://schemas.microsoft.com/office/drawing/2014/chart" uri="{C3380CC4-5D6E-409C-BE32-E72D297353CC}">
              <c16:uniqueId val="{00000000-F366-44C2-8949-153AD841776C}"/>
            </c:ext>
          </c:extLst>
        </c:ser>
        <c:dLbls>
          <c:showLegendKey val="0"/>
          <c:showVal val="0"/>
          <c:showCatName val="0"/>
          <c:showSerName val="0"/>
          <c:showPercent val="0"/>
          <c:showBubbleSize val="0"/>
        </c:dLbls>
        <c:gapWidth val="150"/>
        <c:shape val="box"/>
        <c:axId val="392463935"/>
        <c:axId val="349530319"/>
        <c:axId val="0"/>
      </c:bar3DChart>
      <c:catAx>
        <c:axId val="392463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30319"/>
        <c:crosses val="autoZero"/>
        <c:auto val="1"/>
        <c:lblAlgn val="ctr"/>
        <c:lblOffset val="100"/>
        <c:noMultiLvlLbl val="0"/>
      </c:catAx>
      <c:valAx>
        <c:axId val="349530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46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[Final_Fifa(1).xlsx]home goals!PivotTable1</c:name>
    <c:fmtId val="4"/>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IN" sz="1400" b="1">
                <a:solidFill>
                  <a:srgbClr val="FF0000"/>
                </a:solidFill>
              </a:rPr>
              <a:t>GOALS</a:t>
            </a:r>
            <a:r>
              <a:rPr lang="en-IN" sz="1400" b="1" baseline="0">
                <a:solidFill>
                  <a:srgbClr val="FF0000"/>
                </a:solidFill>
              </a:rPr>
              <a:t> SCORED AT HOME</a:t>
            </a:r>
          </a:p>
        </c:rich>
      </c:tx>
      <c:layout>
        <c:manualLayout>
          <c:xMode val="edge"/>
          <c:yMode val="edge"/>
          <c:x val="0.15313138618146757"/>
          <c:y val="4.646266584003798E-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773833982566582E-2"/>
          <c:y val="0.24316293437509687"/>
          <c:w val="0.84823487998772762"/>
          <c:h val="0.54023043949277516"/>
        </c:manualLayout>
      </c:layout>
      <c:bar3DChart>
        <c:barDir val="col"/>
        <c:grouping val="standard"/>
        <c:varyColors val="0"/>
        <c:ser>
          <c:idx val="0"/>
          <c:order val="0"/>
          <c:tx>
            <c:strRef>
              <c:f>'home goals'!$B$3</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'home goals'!$A$4:$A$36</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'home goals'!$B$4:$B$36</c:f>
              <c:numCache>
                <c:formatCode>General</c:formatCode>
                <c:ptCount val="32"/>
                <c:pt idx="0">
                  <c:v>11</c:v>
                </c:pt>
                <c:pt idx="1">
                  <c:v>1</c:v>
                </c:pt>
                <c:pt idx="2">
                  <c:v>1</c:v>
                </c:pt>
                <c:pt idx="3">
                  <c:v>7</c:v>
                </c:pt>
                <c:pt idx="4">
                  <c:v>4</c:v>
                </c:pt>
                <c:pt idx="5">
                  <c:v>1</c:v>
                </c:pt>
                <c:pt idx="6">
                  <c:v>2</c:v>
                </c:pt>
                <c:pt idx="7">
                  <c:v>7</c:v>
                </c:pt>
                <c:pt idx="8">
                  <c:v>0</c:v>
                </c:pt>
                <c:pt idx="9">
                  <c:v>1</c:v>
                </c:pt>
                <c:pt idx="10">
                  <c:v>10</c:v>
                </c:pt>
                <c:pt idx="11">
                  <c:v>11</c:v>
                </c:pt>
                <c:pt idx="12">
                  <c:v>1</c:v>
                </c:pt>
                <c:pt idx="13">
                  <c:v>0</c:v>
                </c:pt>
                <c:pt idx="14">
                  <c:v>0</c:v>
                </c:pt>
                <c:pt idx="15">
                  <c:v>3</c:v>
                </c:pt>
                <c:pt idx="16">
                  <c:v>4</c:v>
                </c:pt>
                <c:pt idx="17">
                  <c:v>0</c:v>
                </c:pt>
                <c:pt idx="18">
                  <c:v>1</c:v>
                </c:pt>
                <c:pt idx="19">
                  <c:v>8</c:v>
                </c:pt>
                <c:pt idx="20">
                  <c:v>2</c:v>
                </c:pt>
                <c:pt idx="21">
                  <c:v>11</c:v>
                </c:pt>
                <c:pt idx="22">
                  <c:v>1</c:v>
                </c:pt>
                <c:pt idx="23">
                  <c:v>1</c:v>
                </c:pt>
                <c:pt idx="24">
                  <c:v>0</c:v>
                </c:pt>
                <c:pt idx="25">
                  <c:v>2</c:v>
                </c:pt>
                <c:pt idx="26">
                  <c:v>8</c:v>
                </c:pt>
                <c:pt idx="27">
                  <c:v>1</c:v>
                </c:pt>
                <c:pt idx="28">
                  <c:v>1</c:v>
                </c:pt>
                <c:pt idx="29">
                  <c:v>1</c:v>
                </c:pt>
                <c:pt idx="30">
                  <c:v>0</c:v>
                </c:pt>
                <c:pt idx="31">
                  <c:v>0</c:v>
                </c:pt>
              </c:numCache>
            </c:numRef>
          </c:val>
          <c:extLst>
            <c:ext xmlns:c16="http://schemas.microsoft.com/office/drawing/2014/chart" uri="{C3380CC4-5D6E-409C-BE32-E72D297353CC}">
              <c16:uniqueId val="{00000000-CCAA-4054-A4F3-B05DEAD43F16}"/>
            </c:ext>
          </c:extLst>
        </c:ser>
        <c:dLbls>
          <c:showLegendKey val="0"/>
          <c:showVal val="0"/>
          <c:showCatName val="0"/>
          <c:showSerName val="0"/>
          <c:showPercent val="0"/>
          <c:showBubbleSize val="0"/>
        </c:dLbls>
        <c:gapWidth val="65"/>
        <c:shape val="box"/>
        <c:axId val="354461535"/>
        <c:axId val="367455935"/>
        <c:axId val="350063247"/>
      </c:bar3DChart>
      <c:catAx>
        <c:axId val="354461535"/>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7455935"/>
        <c:crosses val="autoZero"/>
        <c:auto val="1"/>
        <c:lblAlgn val="ctr"/>
        <c:lblOffset val="100"/>
        <c:noMultiLvlLbl val="0"/>
      </c:catAx>
      <c:valAx>
        <c:axId val="36745593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4461535"/>
        <c:crosses val="autoZero"/>
        <c:crossBetween val="between"/>
      </c:valAx>
      <c:serAx>
        <c:axId val="350063247"/>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67455935"/>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[Final_Fifa(1).xlsx]yellow red at home!PivotTable10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Yellow cards &amp; red cards at home</a:t>
            </a:r>
          </a:p>
        </c:rich>
      </c:tx>
      <c:layout>
        <c:manualLayout>
          <c:xMode val="edge"/>
          <c:yMode val="edge"/>
          <c:x val="0.12716747670692108"/>
          <c:y val="3.46020761245674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771179545952987E-2"/>
          <c:y val="0.25893886966551327"/>
          <c:w val="0.9037665103182857"/>
          <c:h val="0.57582486445249703"/>
        </c:manualLayout>
      </c:layout>
      <c:barChart>
        <c:barDir val="col"/>
        <c:grouping val="clustered"/>
        <c:varyColors val="0"/>
        <c:ser>
          <c:idx val="0"/>
          <c:order val="0"/>
          <c:tx>
            <c:strRef>
              <c:f>'yellow red at home'!$B$1</c:f>
              <c:strCache>
                <c:ptCount val="1"/>
                <c:pt idx="0">
                  <c:v>Sum of yellow cards team1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'yellow red at home'!$A$2:$A$34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'yellow red at home'!$B$2:$B$34</c:f>
              <c:numCache>
                <c:formatCode>General</c:formatCode>
                <c:ptCount val="32"/>
                <c:pt idx="0">
                  <c:v>7</c:v>
                </c:pt>
                <c:pt idx="1">
                  <c:v>2</c:v>
                </c:pt>
                <c:pt idx="2">
                  <c:v>4</c:v>
                </c:pt>
                <c:pt idx="3">
                  <c:v>1</c:v>
                </c:pt>
                <c:pt idx="4">
                  <c:v>7</c:v>
                </c:pt>
                <c:pt idx="5">
                  <c:v>4</c:v>
                </c:pt>
                <c:pt idx="6">
                  <c:v>1</c:v>
                </c:pt>
                <c:pt idx="7">
                  <c:v>4</c:v>
                </c:pt>
                <c:pt idx="8">
                  <c:v>2</c:v>
                </c:pt>
                <c:pt idx="9">
                  <c:v>0</c:v>
                </c:pt>
                <c:pt idx="10">
                  <c:v>1</c:v>
                </c:pt>
                <c:pt idx="11">
                  <c:v>2</c:v>
                </c:pt>
                <c:pt idx="12">
                  <c:v>0</c:v>
                </c:pt>
                <c:pt idx="13">
                  <c:v>2</c:v>
                </c:pt>
                <c:pt idx="14">
                  <c:v>3</c:v>
                </c:pt>
                <c:pt idx="15">
                  <c:v>6</c:v>
                </c:pt>
                <c:pt idx="16">
                  <c:v>4</c:v>
                </c:pt>
                <c:pt idx="17">
                  <c:v>2</c:v>
                </c:pt>
                <c:pt idx="18">
                  <c:v>5</c:v>
                </c:pt>
                <c:pt idx="19">
                  <c:v>11</c:v>
                </c:pt>
                <c:pt idx="20">
                  <c:v>4</c:v>
                </c:pt>
                <c:pt idx="21">
                  <c:v>5</c:v>
                </c:pt>
                <c:pt idx="22">
                  <c:v>7</c:v>
                </c:pt>
                <c:pt idx="23">
                  <c:v>6</c:v>
                </c:pt>
                <c:pt idx="24">
                  <c:v>2</c:v>
                </c:pt>
                <c:pt idx="25">
                  <c:v>7</c:v>
                </c:pt>
                <c:pt idx="26">
                  <c:v>1</c:v>
                </c:pt>
                <c:pt idx="27">
                  <c:v>2</c:v>
                </c:pt>
                <c:pt idx="28">
                  <c:v>4</c:v>
                </c:pt>
                <c:pt idx="29">
                  <c:v>4</c:v>
                </c:pt>
                <c:pt idx="30">
                  <c:v>1</c:v>
                </c:pt>
                <c:pt idx="31">
                  <c:v>3</c:v>
                </c:pt>
              </c:numCache>
            </c:numRef>
          </c:val>
          <c:extLst>
            <c:ext xmlns:c16="http://schemas.microsoft.com/office/drawing/2014/chart" uri="{C3380CC4-5D6E-409C-BE32-E72D297353CC}">
              <c16:uniqueId val="{00000000-66AD-48BF-98B9-A7A43892674D}"/>
            </c:ext>
          </c:extLst>
        </c:ser>
        <c:ser>
          <c:idx val="1"/>
          <c:order val="1"/>
          <c:tx>
            <c:strRef>
              <c:f>'yellow red at home'!$C$1</c:f>
              <c:strCache>
                <c:ptCount val="1"/>
                <c:pt idx="0">
                  <c:v>Sum of red cards team1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'yellow red at home'!$A$2:$A$34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'yellow red at home'!$C$2:$C$34</c:f>
              <c:numCache>
                <c:formatCode>General</c:formatCode>
                <c:ptCount val="32"/>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0</c:v>
                </c:pt>
                <c:pt idx="21">
                  <c:v>0</c:v>
                </c:pt>
                <c:pt idx="22">
                  <c:v>0</c:v>
                </c:pt>
                <c:pt idx="23">
                  <c:v>0</c:v>
                </c:pt>
                <c:pt idx="24">
                  <c:v>0</c:v>
                </c:pt>
                <c:pt idx="25">
                  <c:v>0</c:v>
                </c:pt>
                <c:pt idx="26">
                  <c:v>0</c:v>
                </c:pt>
                <c:pt idx="27">
                  <c:v>0</c:v>
                </c:pt>
                <c:pt idx="28">
                  <c:v>0</c:v>
                </c:pt>
                <c:pt idx="29">
                  <c:v>0</c:v>
                </c:pt>
                <c:pt idx="30">
                  <c:v>0</c:v>
                </c:pt>
                <c:pt idx="31">
                  <c:v>1</c:v>
                </c:pt>
              </c:numCache>
            </c:numRef>
          </c:val>
          <c:extLst>
            <c:ext xmlns:c16="http://schemas.microsoft.com/office/drawing/2014/chart" uri="{C3380CC4-5D6E-409C-BE32-E72D297353CC}">
              <c16:uniqueId val="{00000002-66AD-48BF-98B9-A7A43892674D}"/>
            </c:ext>
          </c:extLst>
        </c:ser>
        <c:dLbls>
          <c:dLblPos val="outEnd"/>
          <c:showLegendKey val="0"/>
          <c:showVal val="1"/>
          <c:showCatName val="0"/>
          <c:showSerName val="0"/>
          <c:showPercent val="0"/>
          <c:showBubbleSize val="0"/>
        </c:dLbls>
        <c:gapWidth val="219"/>
        <c:overlap val="-27"/>
        <c:axId val="2015134319"/>
        <c:axId val="2004451199"/>
      </c:barChart>
      <c:catAx>
        <c:axId val="201513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451199"/>
        <c:crosses val="autoZero"/>
        <c:auto val="1"/>
        <c:lblAlgn val="ctr"/>
        <c:lblOffset val="100"/>
        <c:noMultiLvlLbl val="0"/>
      </c:catAx>
      <c:valAx>
        <c:axId val="2004451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13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[Final_Fifa(1).xlsx]y &amp;r away!PivotTable11</c:name>
    <c:fmtId val="2"/>
  </c:pivotSource>
  <c:chart>
    <c:title>
      <c:tx>
        <c:rich>
          <a:bodyPr rot="0" spcFirstLastPara="1" vertOverflow="ellipsis" vert="horz" wrap="square" anchor="ctr" anchorCtr="1"/>
          <a:lstStyle/>
          <a:p>
            <a:pPr>
              <a:defRPr sz="1400" b="1" i="0" u="none" strike="noStrike" kern="1200" cap="all" spc="150" baseline="0">
                <a:solidFill>
                  <a:schemeClr val="tx1">
                    <a:lumMod val="50000"/>
                    <a:lumOff val="50000"/>
                  </a:schemeClr>
                </a:solidFill>
                <a:latin typeface="+mn-lt"/>
                <a:ea typeface="+mn-ea"/>
                <a:cs typeface="+mn-cs"/>
              </a:defRPr>
            </a:pPr>
            <a:r>
              <a:rPr lang="en-US" sz="1400"/>
              <a:t>Yellow cards &amp; red cards away</a:t>
            </a:r>
            <a:endParaRPr lang="en-IN" sz="1400"/>
          </a:p>
        </c:rich>
      </c:tx>
      <c:overlay val="0"/>
      <c:spPr>
        <a:noFill/>
        <a:ln>
          <a:noFill/>
        </a:ln>
        <a:effectLst/>
      </c:spPr>
      <c:txPr>
        <a:bodyPr rot="0" spcFirstLastPara="1" vertOverflow="ellipsis" vert="horz" wrap="square" anchor="ctr" anchorCtr="1"/>
        <a:lstStyle/>
        <a:p>
          <a:pPr>
            <a:defRPr sz="14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manualLayout>
          <c:layoutTarget val="inner"/>
          <c:xMode val="edge"/>
          <c:yMode val="edge"/>
          <c:x val="6.5412921388456211E-2"/>
          <c:y val="0.27271577465860247"/>
          <c:w val="0.67143360310577471"/>
          <c:h val="0.51193646750038602"/>
        </c:manualLayout>
      </c:layout>
      <c:barChart>
        <c:barDir val="col"/>
        <c:grouping val="clustered"/>
        <c:varyColors val="0"/>
        <c:ser>
          <c:idx val="0"/>
          <c:order val="0"/>
          <c:tx>
            <c:strRef>
              <c:f>'y &amp;r away'!$B$1</c:f>
              <c:strCache>
                <c:ptCount val="1"/>
                <c:pt idx="0">
                  <c:v>Sum of red cards team2</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'y &amp;r away'!$A$2:$A$34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'y &amp;r away'!$B$2:$B$34</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extLst>
            <c:ext xmlns:c16="http://schemas.microsoft.com/office/drawing/2014/chart" uri="{C3380CC4-5D6E-409C-BE32-E72D297353CC}">
              <c16:uniqueId val="{00000000-FF04-4C88-8E49-8A2FCC75BF5E}"/>
            </c:ext>
          </c:extLst>
        </c:ser>
        <c:ser>
          <c:idx val="1"/>
          <c:order val="1"/>
          <c:tx>
            <c:strRef>
              <c:f>'y &amp;r away'!$C$1</c:f>
              <c:strCache>
                <c:ptCount val="1"/>
                <c:pt idx="0">
                  <c:v>Sum of yellow cards team2</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'y &amp;r away'!$A$2:$A$34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'y &amp;r away'!$C$2:$C$34</c:f>
              <c:numCache>
                <c:formatCode>General</c:formatCode>
                <c:ptCount val="32"/>
                <c:pt idx="0">
                  <c:v>9</c:v>
                </c:pt>
                <c:pt idx="1">
                  <c:v>5</c:v>
                </c:pt>
                <c:pt idx="2">
                  <c:v>1</c:v>
                </c:pt>
                <c:pt idx="3">
                  <c:v>5</c:v>
                </c:pt>
                <c:pt idx="4">
                  <c:v>1</c:v>
                </c:pt>
                <c:pt idx="5">
                  <c:v>4</c:v>
                </c:pt>
                <c:pt idx="6">
                  <c:v>5</c:v>
                </c:pt>
                <c:pt idx="7">
                  <c:v>4</c:v>
                </c:pt>
                <c:pt idx="8">
                  <c:v>3</c:v>
                </c:pt>
                <c:pt idx="9">
                  <c:v>3</c:v>
                </c:pt>
                <c:pt idx="10">
                  <c:v>0</c:v>
                </c:pt>
                <c:pt idx="11">
                  <c:v>6</c:v>
                </c:pt>
                <c:pt idx="12">
                  <c:v>3</c:v>
                </c:pt>
                <c:pt idx="13">
                  <c:v>6</c:v>
                </c:pt>
                <c:pt idx="14">
                  <c:v>4</c:v>
                </c:pt>
                <c:pt idx="15">
                  <c:v>0</c:v>
                </c:pt>
                <c:pt idx="16">
                  <c:v>2</c:v>
                </c:pt>
                <c:pt idx="17">
                  <c:v>5</c:v>
                </c:pt>
                <c:pt idx="18">
                  <c:v>4</c:v>
                </c:pt>
                <c:pt idx="19">
                  <c:v>1</c:v>
                </c:pt>
                <c:pt idx="20">
                  <c:v>3</c:v>
                </c:pt>
                <c:pt idx="21">
                  <c:v>1</c:v>
                </c:pt>
                <c:pt idx="22">
                  <c:v>0</c:v>
                </c:pt>
                <c:pt idx="23">
                  <c:v>8</c:v>
                </c:pt>
                <c:pt idx="24">
                  <c:v>5</c:v>
                </c:pt>
                <c:pt idx="25">
                  <c:v>5</c:v>
                </c:pt>
                <c:pt idx="26">
                  <c:v>1</c:v>
                </c:pt>
                <c:pt idx="27">
                  <c:v>7</c:v>
                </c:pt>
                <c:pt idx="28">
                  <c:v>1</c:v>
                </c:pt>
                <c:pt idx="29">
                  <c:v>1</c:v>
                </c:pt>
                <c:pt idx="30">
                  <c:v>7</c:v>
                </c:pt>
                <c:pt idx="31">
                  <c:v>2</c:v>
                </c:pt>
              </c:numCache>
            </c:numRef>
          </c:val>
          <c:extLst>
            <c:ext xmlns:c16="http://schemas.microsoft.com/office/drawing/2014/chart" uri="{C3380CC4-5D6E-409C-BE32-E72D297353CC}">
              <c16:uniqueId val="{00000001-FF04-4C88-8E49-8A2FCC75BF5E}"/>
            </c:ext>
          </c:extLst>
        </c:ser>
        <c:dLbls>
          <c:showLegendKey val="0"/>
          <c:showVal val="0"/>
          <c:showCatName val="0"/>
          <c:showSerName val="0"/>
          <c:showPercent val="0"/>
          <c:showBubbleSize val="0"/>
        </c:dLbls>
        <c:gapWidth val="164"/>
        <c:overlap val="-22"/>
        <c:axId val="349997055"/>
        <c:axId val="350939359"/>
      </c:barChart>
      <c:catAx>
        <c:axId val="34999705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939359"/>
        <c:crosses val="autoZero"/>
        <c:auto val="1"/>
        <c:lblAlgn val="ctr"/>
        <c:lblOffset val="100"/>
        <c:noMultiLvlLbl val="0"/>
      </c:catAx>
      <c:valAx>
        <c:axId val="350939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997055"/>
        <c:crosses val="autoZero"/>
        <c:crossBetween val="between"/>
      </c:valAx>
      <c:spPr>
        <a:noFill/>
        <a:ln>
          <a:noFill/>
        </a:ln>
        <a:effectLst/>
      </c:spPr>
    </c:plotArea>
    <c:legend>
      <c:legendPos val="r"/>
      <c:layout>
        <c:manualLayout>
          <c:xMode val="edge"/>
          <c:yMode val="edge"/>
          <c:x val="0.68212300997166608"/>
          <c:y val="0.36521489501312338"/>
          <c:w val="0.31787699002833392"/>
          <c:h val="0.308922061825605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[Final_Fifa(1).xlsx]HF!PivotTable1</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FOULS COMMITTED AT HOME</a:t>
            </a:r>
          </a:p>
        </c:rich>
      </c:tx>
      <c:layout>
        <c:manualLayout>
          <c:xMode val="edge"/>
          <c:yMode val="edge"/>
          <c:x val="0.1700734784331204"/>
          <c:y val="5.8275058275058279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65000"/>
                  <a:lumMod val="110000"/>
                </a:schemeClr>
              </a:gs>
              <a:gs pos="88000">
                <a:schemeClr val="accent1">
                  <a:tint val="9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124640049132932E-2"/>
          <c:y val="0.19995565827309128"/>
          <c:w val="0.9081211723534558"/>
          <c:h val="0.63010644502770485"/>
        </c:manualLayout>
      </c:layout>
      <c:barChart>
        <c:barDir val="col"/>
        <c:grouping val="clustered"/>
        <c:varyColors val="0"/>
        <c:ser>
          <c:idx val="0"/>
          <c:order val="0"/>
          <c:tx>
            <c:strRef>
              <c:f>HF!$B$1</c:f>
              <c:strCache>
                <c:ptCount val="1"/>
                <c:pt idx="0">
                  <c:v>Total</c:v>
                </c:pt>
              </c:strCache>
            </c:strRef>
          </c:tx>
          <c:spPr>
            <a:gradFill rotWithShape="1">
              <a:gsLst>
                <a:gs pos="0">
                  <a:schemeClr val="accent1">
                    <a:tint val="65000"/>
                    <a:lumMod val="110000"/>
                  </a:schemeClr>
                </a:gs>
                <a:gs pos="88000">
                  <a:schemeClr val="accent1">
                    <a:tint val="90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HF!$A$2:$A$34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HF!$B$2:$B$34</c:f>
              <c:numCache>
                <c:formatCode>General</c:formatCode>
                <c:ptCount val="32"/>
                <c:pt idx="0">
                  <c:v>82</c:v>
                </c:pt>
                <c:pt idx="1">
                  <c:v>10</c:v>
                </c:pt>
                <c:pt idx="2">
                  <c:v>28</c:v>
                </c:pt>
                <c:pt idx="3">
                  <c:v>42</c:v>
                </c:pt>
                <c:pt idx="4">
                  <c:v>27</c:v>
                </c:pt>
                <c:pt idx="5">
                  <c:v>14</c:v>
                </c:pt>
                <c:pt idx="6">
                  <c:v>9</c:v>
                </c:pt>
                <c:pt idx="7">
                  <c:v>49</c:v>
                </c:pt>
                <c:pt idx="8">
                  <c:v>10</c:v>
                </c:pt>
                <c:pt idx="9">
                  <c:v>11</c:v>
                </c:pt>
                <c:pt idx="10">
                  <c:v>55</c:v>
                </c:pt>
                <c:pt idx="11">
                  <c:v>39</c:v>
                </c:pt>
                <c:pt idx="12">
                  <c:v>14</c:v>
                </c:pt>
                <c:pt idx="13">
                  <c:v>11</c:v>
                </c:pt>
                <c:pt idx="14">
                  <c:v>10</c:v>
                </c:pt>
                <c:pt idx="15">
                  <c:v>31</c:v>
                </c:pt>
                <c:pt idx="16">
                  <c:v>20</c:v>
                </c:pt>
                <c:pt idx="17">
                  <c:v>16</c:v>
                </c:pt>
                <c:pt idx="18">
                  <c:v>34</c:v>
                </c:pt>
                <c:pt idx="19">
                  <c:v>44</c:v>
                </c:pt>
                <c:pt idx="20">
                  <c:v>26</c:v>
                </c:pt>
                <c:pt idx="21">
                  <c:v>45</c:v>
                </c:pt>
                <c:pt idx="22">
                  <c:v>27</c:v>
                </c:pt>
                <c:pt idx="23">
                  <c:v>18</c:v>
                </c:pt>
                <c:pt idx="24">
                  <c:v>13</c:v>
                </c:pt>
                <c:pt idx="25">
                  <c:v>13</c:v>
                </c:pt>
                <c:pt idx="26">
                  <c:v>23</c:v>
                </c:pt>
                <c:pt idx="27">
                  <c:v>10</c:v>
                </c:pt>
                <c:pt idx="28">
                  <c:v>21</c:v>
                </c:pt>
                <c:pt idx="29">
                  <c:v>10</c:v>
                </c:pt>
                <c:pt idx="30">
                  <c:v>10</c:v>
                </c:pt>
                <c:pt idx="31">
                  <c:v>19</c:v>
                </c:pt>
              </c:numCache>
            </c:numRef>
          </c:val>
          <c:extLst>
            <c:ext xmlns:c16="http://schemas.microsoft.com/office/drawing/2014/chart" uri="{C3380CC4-5D6E-409C-BE32-E72D297353CC}">
              <c16:uniqueId val="{00000000-3C41-43E9-8E62-DF71514D0ACF}"/>
            </c:ext>
          </c:extLst>
        </c:ser>
        <c:dLbls>
          <c:dLblPos val="inEnd"/>
          <c:showLegendKey val="0"/>
          <c:showVal val="1"/>
          <c:showCatName val="0"/>
          <c:showSerName val="0"/>
          <c:showPercent val="0"/>
          <c:showBubbleSize val="0"/>
        </c:dLbls>
        <c:gapWidth val="100"/>
        <c:overlap val="-24"/>
        <c:axId val="1289066991"/>
        <c:axId val="1316153663"/>
      </c:barChart>
      <c:catAx>
        <c:axId val="12890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16153663"/>
        <c:crosses val="autoZero"/>
        <c:auto val="1"/>
        <c:lblAlgn val="ctr"/>
        <c:lblOffset val="100"/>
        <c:noMultiLvlLbl val="0"/>
      </c:catAx>
      <c:valAx>
        <c:axId val="1316153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8906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[Final_Fifa(1).xlsx]AF!PivotTable2</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FOULS SCORED AWAY</a:t>
            </a:r>
          </a:p>
        </c:rich>
      </c:tx>
      <c:layout>
        <c:manualLayout>
          <c:xMode val="edge"/>
          <c:yMode val="edge"/>
          <c:x val="0.17077538204920648"/>
          <c:y val="3.5714285714285712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pivotFmt>
    </c:pivotFmts>
    <c:plotArea>
      <c:layout>
        <c:manualLayout>
          <c:layoutTarget val="inner"/>
          <c:xMode val="edge"/>
          <c:yMode val="edge"/>
          <c:x val="0.11344668454904676"/>
          <c:y val="0.20242396171066851"/>
          <c:w val="0.84749069827809986"/>
          <c:h val="0.64795719468889923"/>
        </c:manualLayout>
      </c:layout>
      <c:barChart>
        <c:barDir val="col"/>
        <c:grouping val="clustered"/>
        <c:varyColors val="0"/>
        <c:ser>
          <c:idx val="0"/>
          <c:order val="0"/>
          <c:tx>
            <c:strRef>
              <c:f>AF!$B$1</c:f>
              <c:strCache>
                <c:ptCount val="1"/>
                <c:pt idx="0">
                  <c:v>Total</c:v>
                </c:pt>
              </c:strCache>
            </c:strRef>
          </c:tx>
          <c:spPr>
            <a:solidFill>
              <a:schemeClr val="accent1"/>
            </a:solidFill>
            <a:ln>
              <a:noFill/>
            </a:ln>
            <a:effectLst/>
          </c:spPr>
          <c:invertIfNegative val="0"/>
          <c:cat>
            <c:strRef>
              <c:f>AF!$A$2:$A$34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AF!$B$2:$B$34</c:f>
              <c:numCache>
                <c:formatCode>General</c:formatCode>
                <c:ptCount val="32"/>
                <c:pt idx="0">
                  <c:v>29</c:v>
                </c:pt>
                <c:pt idx="1">
                  <c:v>41</c:v>
                </c:pt>
                <c:pt idx="2">
                  <c:v>9</c:v>
                </c:pt>
                <c:pt idx="3">
                  <c:v>38</c:v>
                </c:pt>
                <c:pt idx="4">
                  <c:v>10</c:v>
                </c:pt>
                <c:pt idx="5">
                  <c:v>19</c:v>
                </c:pt>
                <c:pt idx="6">
                  <c:v>21</c:v>
                </c:pt>
                <c:pt idx="7">
                  <c:v>35</c:v>
                </c:pt>
                <c:pt idx="8">
                  <c:v>19</c:v>
                </c:pt>
                <c:pt idx="9">
                  <c:v>27</c:v>
                </c:pt>
                <c:pt idx="10">
                  <c:v>9</c:v>
                </c:pt>
                <c:pt idx="11">
                  <c:v>39</c:v>
                </c:pt>
                <c:pt idx="12">
                  <c:v>20</c:v>
                </c:pt>
                <c:pt idx="13">
                  <c:v>28</c:v>
                </c:pt>
                <c:pt idx="14">
                  <c:v>24</c:v>
                </c:pt>
                <c:pt idx="15">
                  <c:v>14</c:v>
                </c:pt>
                <c:pt idx="16">
                  <c:v>23</c:v>
                </c:pt>
                <c:pt idx="17">
                  <c:v>37</c:v>
                </c:pt>
                <c:pt idx="18">
                  <c:v>50</c:v>
                </c:pt>
                <c:pt idx="19">
                  <c:v>13</c:v>
                </c:pt>
                <c:pt idx="20">
                  <c:v>24</c:v>
                </c:pt>
                <c:pt idx="21">
                  <c:v>20</c:v>
                </c:pt>
                <c:pt idx="22">
                  <c:v>9</c:v>
                </c:pt>
                <c:pt idx="23">
                  <c:v>36</c:v>
                </c:pt>
                <c:pt idx="24">
                  <c:v>35</c:v>
                </c:pt>
                <c:pt idx="25">
                  <c:v>25</c:v>
                </c:pt>
                <c:pt idx="26">
                  <c:v>20</c:v>
                </c:pt>
                <c:pt idx="27">
                  <c:v>40</c:v>
                </c:pt>
                <c:pt idx="28">
                  <c:v>10</c:v>
                </c:pt>
                <c:pt idx="29">
                  <c:v>30</c:v>
                </c:pt>
                <c:pt idx="30">
                  <c:v>27</c:v>
                </c:pt>
                <c:pt idx="31">
                  <c:v>10</c:v>
                </c:pt>
              </c:numCache>
            </c:numRef>
          </c:val>
          <c:extLst>
            <c:ext xmlns:c16="http://schemas.microsoft.com/office/drawing/2014/chart" uri="{C3380CC4-5D6E-409C-BE32-E72D297353CC}">
              <c16:uniqueId val="{00000000-81E2-40BD-AEA8-F50E42B73047}"/>
            </c:ext>
          </c:extLst>
        </c:ser>
        <c:dLbls>
          <c:showLegendKey val="0"/>
          <c:showVal val="0"/>
          <c:showCatName val="0"/>
          <c:showSerName val="0"/>
          <c:showPercent val="0"/>
          <c:showBubbleSize val="0"/>
        </c:dLbls>
        <c:gapWidth val="267"/>
        <c:overlap val="-43"/>
        <c:axId val="1289030191"/>
        <c:axId val="1222170831"/>
      </c:barChart>
      <c:catAx>
        <c:axId val="1289030191"/>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222170831"/>
        <c:crosses val="autoZero"/>
        <c:auto val="1"/>
        <c:lblAlgn val="ctr"/>
        <c:lblOffset val="100"/>
        <c:noMultiLvlLbl val="0"/>
      </c:catAx>
      <c:valAx>
        <c:axId val="122217083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89030191"/>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80757383422866535"/>
          <c:y val="0.56769955766018743"/>
          <c:w val="0.14180311281183311"/>
          <c:h val="9.52531064735789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[Final_Fifa(1).xlsx]home goals!PivotTable1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b="1">
                <a:solidFill>
                  <a:srgbClr val="FF0000"/>
                </a:solidFill>
              </a:rPr>
              <a:t>GOALS</a:t>
            </a:r>
            <a:r>
              <a:rPr lang="en-IN" b="1" baseline="0">
                <a:solidFill>
                  <a:srgbClr val="FF0000"/>
                </a:solidFill>
              </a:rPr>
              <a:t> SCORED AT HOME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'home goals'!$B$3</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'home goals'!$A$4:$A$36</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'home goals'!$B$4:$B$36</c:f>
              <c:numCache>
                <c:formatCode>General</c:formatCode>
                <c:ptCount val="32"/>
                <c:pt idx="0">
                  <c:v>11</c:v>
                </c:pt>
                <c:pt idx="1">
                  <c:v>1</c:v>
                </c:pt>
                <c:pt idx="2">
                  <c:v>1</c:v>
                </c:pt>
                <c:pt idx="3">
                  <c:v>7</c:v>
                </c:pt>
                <c:pt idx="4">
                  <c:v>4</c:v>
                </c:pt>
                <c:pt idx="5">
                  <c:v>1</c:v>
                </c:pt>
                <c:pt idx="6">
                  <c:v>2</c:v>
                </c:pt>
                <c:pt idx="7">
                  <c:v>7</c:v>
                </c:pt>
                <c:pt idx="8">
                  <c:v>0</c:v>
                </c:pt>
                <c:pt idx="9">
                  <c:v>1</c:v>
                </c:pt>
                <c:pt idx="10">
                  <c:v>10</c:v>
                </c:pt>
                <c:pt idx="11">
                  <c:v>11</c:v>
                </c:pt>
                <c:pt idx="12">
                  <c:v>1</c:v>
                </c:pt>
                <c:pt idx="13">
                  <c:v>0</c:v>
                </c:pt>
                <c:pt idx="14">
                  <c:v>0</c:v>
                </c:pt>
                <c:pt idx="15">
                  <c:v>3</c:v>
                </c:pt>
                <c:pt idx="16">
                  <c:v>4</c:v>
                </c:pt>
                <c:pt idx="17">
                  <c:v>0</c:v>
                </c:pt>
                <c:pt idx="18">
                  <c:v>1</c:v>
                </c:pt>
                <c:pt idx="19">
                  <c:v>8</c:v>
                </c:pt>
                <c:pt idx="20">
                  <c:v>2</c:v>
                </c:pt>
                <c:pt idx="21">
                  <c:v>11</c:v>
                </c:pt>
                <c:pt idx="22">
                  <c:v>1</c:v>
                </c:pt>
                <c:pt idx="23">
                  <c:v>1</c:v>
                </c:pt>
                <c:pt idx="24">
                  <c:v>0</c:v>
                </c:pt>
                <c:pt idx="25">
                  <c:v>2</c:v>
                </c:pt>
                <c:pt idx="26">
                  <c:v>8</c:v>
                </c:pt>
                <c:pt idx="27">
                  <c:v>1</c:v>
                </c:pt>
                <c:pt idx="28">
                  <c:v>1</c:v>
                </c:pt>
                <c:pt idx="29">
                  <c:v>1</c:v>
                </c:pt>
                <c:pt idx="30">
                  <c:v>0</c:v>
                </c:pt>
                <c:pt idx="31">
                  <c:v>0</c:v>
                </c:pt>
              </c:numCache>
            </c:numRef>
          </c:val>
          <c:extLst>
            <c:ext xmlns:c16="http://schemas.microsoft.com/office/drawing/2014/chart" uri="{C3380CC4-5D6E-409C-BE32-E72D297353CC}">
              <c16:uniqueId val="{00000000-1083-4AE6-8D5C-3CEAEAEF9E99}"/>
            </c:ext>
          </c:extLst>
        </c:ser>
        <c:dLbls>
          <c:showLegendKey val="0"/>
          <c:showVal val="0"/>
          <c:showCatName val="0"/>
          <c:showSerName val="0"/>
          <c:showPercent val="0"/>
          <c:showBubbleSize val="0"/>
        </c:dLbls>
        <c:gapWidth val="65"/>
        <c:shape val="box"/>
        <c:axId val="354461535"/>
        <c:axId val="367455935"/>
        <c:axId val="350063247"/>
      </c:bar3DChart>
      <c:catAx>
        <c:axId val="354461535"/>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7455935"/>
        <c:crosses val="autoZero"/>
        <c:auto val="1"/>
        <c:lblAlgn val="ctr"/>
        <c:lblOffset val="100"/>
        <c:noMultiLvlLbl val="0"/>
      </c:catAx>
      <c:valAx>
        <c:axId val="36745593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4461535"/>
        <c:crosses val="autoZero"/>
        <c:crossBetween val="between"/>
      </c:valAx>
      <c:serAx>
        <c:axId val="350063247"/>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67455935"/>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[Final_Fifa(1).xlsx]away goals!PivotTable2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GOALS</a:t>
            </a:r>
            <a:r>
              <a:rPr lang="en-US" b="1" baseline="0">
                <a:solidFill>
                  <a:srgbClr val="FF0000"/>
                </a:solidFill>
              </a:rPr>
              <a:t> SCORED AWAY</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'away goals'!$B$3</c:f>
              <c:strCache>
                <c:ptCount val="1"/>
                <c:pt idx="0">
                  <c:v>Total</c:v>
                </c:pt>
              </c:strCache>
            </c:strRef>
          </c:tx>
          <c:spPr>
            <a:solidFill>
              <a:schemeClr val="accent2"/>
            </a:solidFill>
            <a:ln>
              <a:noFill/>
            </a:ln>
            <a:effectLst/>
            <a:sp3d/>
          </c:spPr>
          <c:invertIfNegative val="0"/>
          <c:cat>
            <c:strRef>
              <c:f>'away goals'!$A$4:$A$36</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'away goals'!$B$4:$B$36</c:f>
              <c:numCache>
                <c:formatCode>General</c:formatCode>
                <c:ptCount val="32"/>
                <c:pt idx="0">
                  <c:v>4</c:v>
                </c:pt>
                <c:pt idx="1">
                  <c:v>3</c:v>
                </c:pt>
                <c:pt idx="2">
                  <c:v>0</c:v>
                </c:pt>
                <c:pt idx="3">
                  <c:v>1</c:v>
                </c:pt>
                <c:pt idx="4">
                  <c:v>0</c:v>
                </c:pt>
                <c:pt idx="5">
                  <c:v>1</c:v>
                </c:pt>
                <c:pt idx="6">
                  <c:v>1</c:v>
                </c:pt>
                <c:pt idx="7">
                  <c:v>1</c:v>
                </c:pt>
                <c:pt idx="8">
                  <c:v>1</c:v>
                </c:pt>
                <c:pt idx="9">
                  <c:v>3</c:v>
                </c:pt>
                <c:pt idx="10">
                  <c:v>3</c:v>
                </c:pt>
                <c:pt idx="11">
                  <c:v>5</c:v>
                </c:pt>
                <c:pt idx="12">
                  <c:v>5</c:v>
                </c:pt>
                <c:pt idx="13">
                  <c:v>5</c:v>
                </c:pt>
                <c:pt idx="14">
                  <c:v>4</c:v>
                </c:pt>
                <c:pt idx="15">
                  <c:v>2</c:v>
                </c:pt>
                <c:pt idx="16">
                  <c:v>1</c:v>
                </c:pt>
                <c:pt idx="17">
                  <c:v>2</c:v>
                </c:pt>
                <c:pt idx="18">
                  <c:v>5</c:v>
                </c:pt>
                <c:pt idx="19">
                  <c:v>2</c:v>
                </c:pt>
                <c:pt idx="20">
                  <c:v>1</c:v>
                </c:pt>
                <c:pt idx="21">
                  <c:v>1</c:v>
                </c:pt>
                <c:pt idx="22">
                  <c:v>0</c:v>
                </c:pt>
                <c:pt idx="23">
                  <c:v>2</c:v>
                </c:pt>
                <c:pt idx="24">
                  <c:v>5</c:v>
                </c:pt>
                <c:pt idx="25">
                  <c:v>3</c:v>
                </c:pt>
                <c:pt idx="26">
                  <c:v>1</c:v>
                </c:pt>
                <c:pt idx="27">
                  <c:v>4</c:v>
                </c:pt>
                <c:pt idx="28">
                  <c:v>0</c:v>
                </c:pt>
                <c:pt idx="29">
                  <c:v>2</c:v>
                </c:pt>
                <c:pt idx="30">
                  <c:v>2</c:v>
                </c:pt>
                <c:pt idx="31">
                  <c:v>1</c:v>
                </c:pt>
              </c:numCache>
            </c:numRef>
          </c:val>
          <c:extLst>
            <c:ext xmlns:c16="http://schemas.microsoft.com/office/drawing/2014/chart" uri="{C3380CC4-5D6E-409C-BE32-E72D297353CC}">
              <c16:uniqueId val="{00000000-5423-4B77-B726-39B7EF5863B5}"/>
            </c:ext>
          </c:extLst>
        </c:ser>
        <c:dLbls>
          <c:showLegendKey val="0"/>
          <c:showVal val="0"/>
          <c:showCatName val="0"/>
          <c:showSerName val="0"/>
          <c:showPercent val="0"/>
          <c:showBubbleSize val="0"/>
        </c:dLbls>
        <c:gapWidth val="150"/>
        <c:shape val="box"/>
        <c:axId val="392463935"/>
        <c:axId val="349530319"/>
        <c:axId val="0"/>
      </c:bar3DChart>
      <c:catAx>
        <c:axId val="392463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530319"/>
        <c:crosses val="autoZero"/>
        <c:auto val="1"/>
        <c:lblAlgn val="ctr"/>
        <c:lblOffset val="100"/>
        <c:noMultiLvlLbl val="0"/>
      </c:catAx>
      <c:valAx>
        <c:axId val="349530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46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[Final_Fifa(1).xlsx]yellow red at home!PivotTable10</c:name>
    <c:fmtId val="0"/>
  </c:pivotSource>
  <c:chart>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marker>
          <c:symbol val="none"/>
        </c:marker>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marker>
          <c:symbol val="none"/>
        </c:marker>
      </c:pivotFmt>
    </c:pivotFmts>
    <c:plotArea>
      <c:layout/>
      <c:barChart>
        <c:barDir val="col"/>
        <c:grouping val="clustered"/>
        <c:varyColors val="0"/>
        <c:ser>
          <c:idx val="0"/>
          <c:order val="0"/>
          <c:tx>
            <c:strRef>
              <c:f>'yellow red at home'!$B$1</c:f>
              <c:strCache>
                <c:ptCount val="1"/>
                <c:pt idx="0">
                  <c:v>Sum of yellow cards team1</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invertIfNegative val="0"/>
          <c:cat>
            <c:strRef>
              <c:f>'yellow red at home'!$A$2:$A$34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'yellow red at home'!$B$2:$B$34</c:f>
              <c:numCache>
                <c:formatCode>General</c:formatCode>
                <c:ptCount val="32"/>
                <c:pt idx="0">
                  <c:v>7</c:v>
                </c:pt>
                <c:pt idx="1">
                  <c:v>2</c:v>
                </c:pt>
                <c:pt idx="2">
                  <c:v>4</c:v>
                </c:pt>
                <c:pt idx="3">
                  <c:v>1</c:v>
                </c:pt>
                <c:pt idx="4">
                  <c:v>7</c:v>
                </c:pt>
                <c:pt idx="5">
                  <c:v>4</c:v>
                </c:pt>
                <c:pt idx="6">
                  <c:v>1</c:v>
                </c:pt>
                <c:pt idx="7">
                  <c:v>4</c:v>
                </c:pt>
                <c:pt idx="8">
                  <c:v>2</c:v>
                </c:pt>
                <c:pt idx="9">
                  <c:v>0</c:v>
                </c:pt>
                <c:pt idx="10">
                  <c:v>1</c:v>
                </c:pt>
                <c:pt idx="11">
                  <c:v>2</c:v>
                </c:pt>
                <c:pt idx="12">
                  <c:v>0</c:v>
                </c:pt>
                <c:pt idx="13">
                  <c:v>2</c:v>
                </c:pt>
                <c:pt idx="14">
                  <c:v>3</c:v>
                </c:pt>
                <c:pt idx="15">
                  <c:v>6</c:v>
                </c:pt>
                <c:pt idx="16">
                  <c:v>4</c:v>
                </c:pt>
                <c:pt idx="17">
                  <c:v>2</c:v>
                </c:pt>
                <c:pt idx="18">
                  <c:v>5</c:v>
                </c:pt>
                <c:pt idx="19">
                  <c:v>11</c:v>
                </c:pt>
                <c:pt idx="20">
                  <c:v>4</c:v>
                </c:pt>
                <c:pt idx="21">
                  <c:v>5</c:v>
                </c:pt>
                <c:pt idx="22">
                  <c:v>7</c:v>
                </c:pt>
                <c:pt idx="23">
                  <c:v>6</c:v>
                </c:pt>
                <c:pt idx="24">
                  <c:v>2</c:v>
                </c:pt>
                <c:pt idx="25">
                  <c:v>7</c:v>
                </c:pt>
                <c:pt idx="26">
                  <c:v>1</c:v>
                </c:pt>
                <c:pt idx="27">
                  <c:v>2</c:v>
                </c:pt>
                <c:pt idx="28">
                  <c:v>4</c:v>
                </c:pt>
                <c:pt idx="29">
                  <c:v>4</c:v>
                </c:pt>
                <c:pt idx="30">
                  <c:v>1</c:v>
                </c:pt>
                <c:pt idx="31">
                  <c:v>3</c:v>
                </c:pt>
              </c:numCache>
            </c:numRef>
          </c:val>
          <c:extLst>
            <c:ext xmlns:c16="http://schemas.microsoft.com/office/drawing/2014/chart" uri="{C3380CC4-5D6E-409C-BE32-E72D297353CC}">
              <c16:uniqueId val="{00000000-4E37-41D5-A639-793C43FB0F87}"/>
            </c:ext>
          </c:extLst>
        </c:ser>
        <c:ser>
          <c:idx val="1"/>
          <c:order val="1"/>
          <c:tx>
            <c:strRef>
              <c:f>'yellow red at home'!$C$1</c:f>
              <c:strCache>
                <c:ptCount val="1"/>
                <c:pt idx="0">
                  <c:v>Sum of red cards team1</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38100" dist="25400" dir="5400000" rotWithShape="0">
                <a:srgbClr val="000000">
                  <a:alpha val="35000"/>
                </a:srgbClr>
              </a:outerShdw>
            </a:effectLst>
          </c:spPr>
          <c:invertIfNegative val="0"/>
          <c:cat>
            <c:strRef>
              <c:f>'yellow red at home'!$A$2:$A$34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'yellow red at home'!$C$2:$C$34</c:f>
              <c:numCache>
                <c:formatCode>General</c:formatCode>
                <c:ptCount val="32"/>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0</c:v>
                </c:pt>
                <c:pt idx="21">
                  <c:v>0</c:v>
                </c:pt>
                <c:pt idx="22">
                  <c:v>0</c:v>
                </c:pt>
                <c:pt idx="23">
                  <c:v>0</c:v>
                </c:pt>
                <c:pt idx="24">
                  <c:v>0</c:v>
                </c:pt>
                <c:pt idx="25">
                  <c:v>0</c:v>
                </c:pt>
                <c:pt idx="26">
                  <c:v>0</c:v>
                </c:pt>
                <c:pt idx="27">
                  <c:v>0</c:v>
                </c:pt>
                <c:pt idx="28">
                  <c:v>0</c:v>
                </c:pt>
                <c:pt idx="29">
                  <c:v>0</c:v>
                </c:pt>
                <c:pt idx="30">
                  <c:v>0</c:v>
                </c:pt>
                <c:pt idx="31">
                  <c:v>1</c:v>
                </c:pt>
              </c:numCache>
            </c:numRef>
          </c:val>
          <c:extLst>
            <c:ext xmlns:c16="http://schemas.microsoft.com/office/drawing/2014/chart" uri="{C3380CC4-5D6E-409C-BE32-E72D297353CC}">
              <c16:uniqueId val="{00000002-4E37-41D5-A639-793C43FB0F87}"/>
            </c:ext>
          </c:extLst>
        </c:ser>
        <c:dLbls>
          <c:showLegendKey val="0"/>
          <c:showVal val="0"/>
          <c:showCatName val="0"/>
          <c:showSerName val="0"/>
          <c:showPercent val="0"/>
          <c:showBubbleSize val="0"/>
        </c:dLbls>
        <c:gapWidth val="100"/>
        <c:overlap val="-24"/>
        <c:axId val="2015134319"/>
        <c:axId val="2004451199"/>
      </c:barChart>
      <c:catAx>
        <c:axId val="201513431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04451199"/>
        <c:crosses val="autoZero"/>
        <c:auto val="1"/>
        <c:lblAlgn val="ctr"/>
        <c:lblOffset val="100"/>
        <c:noMultiLvlLbl val="0"/>
      </c:catAx>
      <c:valAx>
        <c:axId val="200445119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513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[Final_Fifa(1).xlsx]y &amp;r away!PivotTable11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'y &amp;r away'!$B$1</c:f>
              <c:strCache>
                <c:ptCount val="1"/>
                <c:pt idx="0">
                  <c:v>Sum of red cards team2</c:v>
                </c:pt>
              </c:strCache>
            </c:strRef>
          </c:tx>
          <c:spPr>
            <a:solidFill>
              <a:schemeClr val="accent1"/>
            </a:solidFill>
            <a:ln>
              <a:noFill/>
            </a:ln>
            <a:effectLst/>
          </c:spPr>
          <c:invertIfNegative val="0"/>
          <c:cat>
            <c:strRef>
              <c:f>'y &amp;r away'!$A$2:$A$34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'y &amp;r away'!$B$2:$B$34</c:f>
              <c:numCache>
                <c:formatCode>General</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extLst>
            <c:ext xmlns:c16="http://schemas.microsoft.com/office/drawing/2014/chart" uri="{C3380CC4-5D6E-409C-BE32-E72D297353CC}">
              <c16:uniqueId val="{00000000-4C80-4B6D-B27B-2D96AB68865C}"/>
            </c:ext>
          </c:extLst>
        </c:ser>
        <c:ser>
          <c:idx val="1"/>
          <c:order val="1"/>
          <c:tx>
            <c:strRef>
              <c:f>'y &amp;r away'!$C$1</c:f>
              <c:strCache>
                <c:ptCount val="1"/>
                <c:pt idx="0">
                  <c:v>Sum of yellow cards team2</c:v>
                </c:pt>
              </c:strCache>
            </c:strRef>
          </c:tx>
          <c:spPr>
            <a:solidFill>
              <a:schemeClr val="accent2"/>
            </a:solidFill>
            <a:ln>
              <a:noFill/>
            </a:ln>
            <a:effectLst/>
          </c:spPr>
          <c:invertIfNegative val="0"/>
          <c:cat>
            <c:strRef>
              <c:f>'y &amp;r away'!$A$2:$A$34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'y &amp;r away'!$C$2:$C$34</c:f>
              <c:numCache>
                <c:formatCode>General</c:formatCode>
                <c:ptCount val="32"/>
                <c:pt idx="0">
                  <c:v>9</c:v>
                </c:pt>
                <c:pt idx="1">
                  <c:v>5</c:v>
                </c:pt>
                <c:pt idx="2">
                  <c:v>1</c:v>
                </c:pt>
                <c:pt idx="3">
                  <c:v>5</c:v>
                </c:pt>
                <c:pt idx="4">
                  <c:v>1</c:v>
                </c:pt>
                <c:pt idx="5">
                  <c:v>4</c:v>
                </c:pt>
                <c:pt idx="6">
                  <c:v>5</c:v>
                </c:pt>
                <c:pt idx="7">
                  <c:v>4</c:v>
                </c:pt>
                <c:pt idx="8">
                  <c:v>3</c:v>
                </c:pt>
                <c:pt idx="9">
                  <c:v>3</c:v>
                </c:pt>
                <c:pt idx="10">
                  <c:v>0</c:v>
                </c:pt>
                <c:pt idx="11">
                  <c:v>6</c:v>
                </c:pt>
                <c:pt idx="12">
                  <c:v>3</c:v>
                </c:pt>
                <c:pt idx="13">
                  <c:v>6</c:v>
                </c:pt>
                <c:pt idx="14">
                  <c:v>4</c:v>
                </c:pt>
                <c:pt idx="15">
                  <c:v>0</c:v>
                </c:pt>
                <c:pt idx="16">
                  <c:v>2</c:v>
                </c:pt>
                <c:pt idx="17">
                  <c:v>5</c:v>
                </c:pt>
                <c:pt idx="18">
                  <c:v>4</c:v>
                </c:pt>
                <c:pt idx="19">
                  <c:v>1</c:v>
                </c:pt>
                <c:pt idx="20">
                  <c:v>3</c:v>
                </c:pt>
                <c:pt idx="21">
                  <c:v>1</c:v>
                </c:pt>
                <c:pt idx="22">
                  <c:v>0</c:v>
                </c:pt>
                <c:pt idx="23">
                  <c:v>8</c:v>
                </c:pt>
                <c:pt idx="24">
                  <c:v>5</c:v>
                </c:pt>
                <c:pt idx="25">
                  <c:v>5</c:v>
                </c:pt>
                <c:pt idx="26">
                  <c:v>1</c:v>
                </c:pt>
                <c:pt idx="27">
                  <c:v>7</c:v>
                </c:pt>
                <c:pt idx="28">
                  <c:v>1</c:v>
                </c:pt>
                <c:pt idx="29">
                  <c:v>1</c:v>
                </c:pt>
                <c:pt idx="30">
                  <c:v>7</c:v>
                </c:pt>
                <c:pt idx="31">
                  <c:v>2</c:v>
                </c:pt>
              </c:numCache>
            </c:numRef>
          </c:val>
          <c:extLst>
            <c:ext xmlns:c16="http://schemas.microsoft.com/office/drawing/2014/chart" uri="{C3380CC4-5D6E-409C-BE32-E72D297353CC}">
              <c16:uniqueId val="{00000001-4C80-4B6D-B27B-2D96AB68865C}"/>
            </c:ext>
          </c:extLst>
        </c:ser>
        <c:dLbls>
          <c:showLegendKey val="0"/>
          <c:showVal val="0"/>
          <c:showCatName val="0"/>
          <c:showSerName val="0"/>
          <c:showPercent val="0"/>
          <c:showBubbleSize val="0"/>
        </c:dLbls>
        <c:gapWidth val="219"/>
        <c:overlap val="-27"/>
        <c:axId val="349997055"/>
        <c:axId val="350939359"/>
      </c:barChart>
      <c:catAx>
        <c:axId val="34999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939359"/>
        <c:crosses val="autoZero"/>
        <c:auto val="1"/>
        <c:lblAlgn val="ctr"/>
        <c:lblOffset val="100"/>
        <c:noMultiLvlLbl val="0"/>
      </c:catAx>
      <c:valAx>
        <c:axId val="35093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9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[Final_Fifa(1).xlsx]HF!PivotTable1</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FOULS COMMITTED AT HOME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s>
    <c:plotArea>
      <c:layout>
        <c:manualLayout>
          <c:layoutTarget val="inner"/>
          <c:xMode val="edge"/>
          <c:yMode val="edge"/>
          <c:x val="5.4089238845144348E-2"/>
          <c:y val="5.2060367454068252E-2"/>
          <c:w val="0.9081211723534558"/>
          <c:h val="0.63010644502770485"/>
        </c:manualLayout>
      </c:layout>
      <c:barChart>
        <c:barDir val="col"/>
        <c:grouping val="clustered"/>
        <c:varyColors val="0"/>
        <c:ser>
          <c:idx val="0"/>
          <c:order val="0"/>
          <c:tx>
            <c:strRef>
              <c:f>HF!$B$1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HF!$A$2:$A$34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HF!$B$2:$B$34</c:f>
              <c:numCache>
                <c:formatCode>General</c:formatCode>
                <c:ptCount val="32"/>
                <c:pt idx="0">
                  <c:v>82</c:v>
                </c:pt>
                <c:pt idx="1">
                  <c:v>10</c:v>
                </c:pt>
                <c:pt idx="2">
                  <c:v>28</c:v>
                </c:pt>
                <c:pt idx="3">
                  <c:v>42</c:v>
                </c:pt>
                <c:pt idx="4">
                  <c:v>27</c:v>
                </c:pt>
                <c:pt idx="5">
                  <c:v>14</c:v>
                </c:pt>
                <c:pt idx="6">
                  <c:v>9</c:v>
                </c:pt>
                <c:pt idx="7">
                  <c:v>49</c:v>
                </c:pt>
                <c:pt idx="8">
                  <c:v>10</c:v>
                </c:pt>
                <c:pt idx="9">
                  <c:v>11</c:v>
                </c:pt>
                <c:pt idx="10">
                  <c:v>55</c:v>
                </c:pt>
                <c:pt idx="11">
                  <c:v>39</c:v>
                </c:pt>
                <c:pt idx="12">
                  <c:v>14</c:v>
                </c:pt>
                <c:pt idx="13">
                  <c:v>11</c:v>
                </c:pt>
                <c:pt idx="14">
                  <c:v>10</c:v>
                </c:pt>
                <c:pt idx="15">
                  <c:v>31</c:v>
                </c:pt>
                <c:pt idx="16">
                  <c:v>20</c:v>
                </c:pt>
                <c:pt idx="17">
                  <c:v>16</c:v>
                </c:pt>
                <c:pt idx="18">
                  <c:v>34</c:v>
                </c:pt>
                <c:pt idx="19">
                  <c:v>44</c:v>
                </c:pt>
                <c:pt idx="20">
                  <c:v>26</c:v>
                </c:pt>
                <c:pt idx="21">
                  <c:v>45</c:v>
                </c:pt>
                <c:pt idx="22">
                  <c:v>27</c:v>
                </c:pt>
                <c:pt idx="23">
                  <c:v>18</c:v>
                </c:pt>
                <c:pt idx="24">
                  <c:v>13</c:v>
                </c:pt>
                <c:pt idx="25">
                  <c:v>13</c:v>
                </c:pt>
                <c:pt idx="26">
                  <c:v>23</c:v>
                </c:pt>
                <c:pt idx="27">
                  <c:v>10</c:v>
                </c:pt>
                <c:pt idx="28">
                  <c:v>21</c:v>
                </c:pt>
                <c:pt idx="29">
                  <c:v>10</c:v>
                </c:pt>
                <c:pt idx="30">
                  <c:v>10</c:v>
                </c:pt>
                <c:pt idx="31">
                  <c:v>19</c:v>
                </c:pt>
              </c:numCache>
            </c:numRef>
          </c:val>
          <c:extLst>
            <c:ext xmlns:c16="http://schemas.microsoft.com/office/drawing/2014/chart" uri="{C3380CC4-5D6E-409C-BE32-E72D297353CC}">
              <c16:uniqueId val="{00000000-2EF7-4E82-94B0-694CB12235D5}"/>
            </c:ext>
          </c:extLst>
        </c:ser>
        <c:dLbls>
          <c:showLegendKey val="0"/>
          <c:showVal val="0"/>
          <c:showCatName val="0"/>
          <c:showSerName val="0"/>
          <c:showPercent val="0"/>
          <c:showBubbleSize val="0"/>
        </c:dLbls>
        <c:gapWidth val="41"/>
        <c:axId val="1289066991"/>
        <c:axId val="1316153663"/>
      </c:barChart>
      <c:catAx>
        <c:axId val="1289066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316153663"/>
        <c:crosses val="autoZero"/>
        <c:auto val="1"/>
        <c:lblAlgn val="ctr"/>
        <c:lblOffset val="100"/>
        <c:noMultiLvlLbl val="0"/>
      </c:catAx>
      <c:valAx>
        <c:axId val="1316153663"/>
        <c:scaling>
          <c:orientation val="minMax"/>
        </c:scaling>
        <c:delete val="1"/>
        <c:axPos val="l"/>
        <c:numFmt formatCode="General" sourceLinked="1"/>
        <c:majorTickMark val="none"/>
        <c:minorTickMark val="none"/>
        <c:tickLblPos val="nextTo"/>
        <c:crossAx val="128906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[Final_Fifa(1).xlsx]AF!PivotTable2</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FOULS SCORED AWAY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s>
    <c:plotArea>
      <c:layout>
        <c:manualLayout>
          <c:layoutTarget val="inner"/>
          <c:xMode val="edge"/>
          <c:yMode val="edge"/>
          <c:x val="9.0460848643919511E-2"/>
          <c:y val="9.3727034120734909E-2"/>
          <c:w val="0.85812117235345586"/>
          <c:h val="0.69137576552930879"/>
        </c:manualLayout>
      </c:layout>
      <c:barChart>
        <c:barDir val="col"/>
        <c:grouping val="clustered"/>
        <c:varyColors val="0"/>
        <c:ser>
          <c:idx val="0"/>
          <c:order val="0"/>
          <c:tx>
            <c:strRef>
              <c:f>AF!$B$1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AF!$A$2:$A$34</c:f>
              <c:strCache>
                <c:ptCount val="32"/>
                <c:pt idx="0">
                  <c:v>ARGENTINA</c:v>
                </c:pt>
                <c:pt idx="1">
                  <c:v>AUSTRALIA</c:v>
                </c:pt>
                <c:pt idx="2">
                  <c:v>BELGIUM</c:v>
                </c:pt>
                <c:pt idx="3">
                  <c:v>BRAZIL</c:v>
                </c:pt>
                <c:pt idx="4">
                  <c:v>CAMEROON</c:v>
                </c:pt>
                <c:pt idx="5">
                  <c:v>CANADA</c:v>
                </c:pt>
                <c:pt idx="6">
                  <c:v>COSTA RICA</c:v>
                </c:pt>
                <c:pt idx="7">
                  <c:v>CROATIA</c:v>
                </c:pt>
                <c:pt idx="8">
                  <c:v>DENMARK</c:v>
                </c:pt>
                <c:pt idx="9">
                  <c:v>ECUADOR</c:v>
                </c:pt>
                <c:pt idx="10">
                  <c:v>ENGLAND</c:v>
                </c:pt>
                <c:pt idx="11">
                  <c:v>FRANCE</c:v>
                </c:pt>
                <c:pt idx="12">
                  <c:v>GERMANY</c:v>
                </c:pt>
                <c:pt idx="13">
                  <c:v>GHANA</c:v>
                </c:pt>
                <c:pt idx="14">
                  <c:v>IRAN</c:v>
                </c:pt>
                <c:pt idx="15">
                  <c:v>JAPAN</c:v>
                </c:pt>
                <c:pt idx="16">
                  <c:v>KOREA REPUBLIC</c:v>
                </c:pt>
                <c:pt idx="17">
                  <c:v>MEXICO</c:v>
                </c:pt>
                <c:pt idx="18">
                  <c:v>MOROCCO</c:v>
                </c:pt>
                <c:pt idx="19">
                  <c:v>NETHERLANDS</c:v>
                </c:pt>
                <c:pt idx="20">
                  <c:v>POLAND</c:v>
                </c:pt>
                <c:pt idx="21">
                  <c:v>PORTUGAL</c:v>
                </c:pt>
                <c:pt idx="22">
                  <c:v>QATAR</c:v>
                </c:pt>
                <c:pt idx="23">
                  <c:v>SAUDI ARABIA</c:v>
                </c:pt>
                <c:pt idx="24">
                  <c:v>SENEGAL</c:v>
                </c:pt>
                <c:pt idx="25">
                  <c:v>SERBIA</c:v>
                </c:pt>
                <c:pt idx="26">
                  <c:v>SPAIN</c:v>
                </c:pt>
                <c:pt idx="27">
                  <c:v>SWITZERLAND</c:v>
                </c:pt>
                <c:pt idx="28">
                  <c:v>TUNISIA</c:v>
                </c:pt>
                <c:pt idx="29">
                  <c:v>UNITED STATES</c:v>
                </c:pt>
                <c:pt idx="30">
                  <c:v>URUGUAY</c:v>
                </c:pt>
                <c:pt idx="31">
                  <c:v>WALES</c:v>
                </c:pt>
              </c:strCache>
            </c:strRef>
          </c:cat>
          <c:val>
            <c:numRef>
              <c:f>AF!$B$2:$B$34</c:f>
              <c:numCache>
                <c:formatCode>General</c:formatCode>
                <c:ptCount val="32"/>
                <c:pt idx="0">
                  <c:v>29</c:v>
                </c:pt>
                <c:pt idx="1">
                  <c:v>41</c:v>
                </c:pt>
                <c:pt idx="2">
                  <c:v>9</c:v>
                </c:pt>
                <c:pt idx="3">
                  <c:v>38</c:v>
                </c:pt>
                <c:pt idx="4">
                  <c:v>10</c:v>
                </c:pt>
                <c:pt idx="5">
                  <c:v>19</c:v>
                </c:pt>
                <c:pt idx="6">
                  <c:v>21</c:v>
                </c:pt>
                <c:pt idx="7">
                  <c:v>35</c:v>
                </c:pt>
                <c:pt idx="8">
                  <c:v>19</c:v>
                </c:pt>
                <c:pt idx="9">
                  <c:v>27</c:v>
                </c:pt>
                <c:pt idx="10">
                  <c:v>9</c:v>
                </c:pt>
                <c:pt idx="11">
                  <c:v>39</c:v>
                </c:pt>
                <c:pt idx="12">
                  <c:v>20</c:v>
                </c:pt>
                <c:pt idx="13">
                  <c:v>28</c:v>
                </c:pt>
                <c:pt idx="14">
                  <c:v>24</c:v>
                </c:pt>
                <c:pt idx="15">
                  <c:v>14</c:v>
                </c:pt>
                <c:pt idx="16">
                  <c:v>23</c:v>
                </c:pt>
                <c:pt idx="17">
                  <c:v>37</c:v>
                </c:pt>
                <c:pt idx="18">
                  <c:v>50</c:v>
                </c:pt>
                <c:pt idx="19">
                  <c:v>13</c:v>
                </c:pt>
                <c:pt idx="20">
                  <c:v>24</c:v>
                </c:pt>
                <c:pt idx="21">
                  <c:v>20</c:v>
                </c:pt>
                <c:pt idx="22">
                  <c:v>9</c:v>
                </c:pt>
                <c:pt idx="23">
                  <c:v>36</c:v>
                </c:pt>
                <c:pt idx="24">
                  <c:v>35</c:v>
                </c:pt>
                <c:pt idx="25">
                  <c:v>25</c:v>
                </c:pt>
                <c:pt idx="26">
                  <c:v>20</c:v>
                </c:pt>
                <c:pt idx="27">
                  <c:v>40</c:v>
                </c:pt>
                <c:pt idx="28">
                  <c:v>10</c:v>
                </c:pt>
                <c:pt idx="29">
                  <c:v>30</c:v>
                </c:pt>
                <c:pt idx="30">
                  <c:v>27</c:v>
                </c:pt>
                <c:pt idx="31">
                  <c:v>10</c:v>
                </c:pt>
              </c:numCache>
            </c:numRef>
          </c:val>
          <c:extLst>
            <c:ext xmlns:c16="http://schemas.microsoft.com/office/drawing/2014/chart" uri="{C3380CC4-5D6E-409C-BE32-E72D297353CC}">
              <c16:uniqueId val="{00000000-F927-45DA-9DD9-F0A034935CAA}"/>
            </c:ext>
          </c:extLst>
        </c:ser>
        <c:dLbls>
          <c:showLegendKey val="0"/>
          <c:showVal val="0"/>
          <c:showCatName val="0"/>
          <c:showSerName val="0"/>
          <c:showPercent val="0"/>
          <c:showBubbleSize val="0"/>
        </c:dLbls>
        <c:gapWidth val="41"/>
        <c:axId val="1289030191"/>
        <c:axId val="1222170831"/>
      </c:barChart>
      <c:catAx>
        <c:axId val="12890301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22170831"/>
        <c:crosses val="autoZero"/>
        <c:auto val="1"/>
        <c:lblAlgn val="ctr"/>
        <c:lblOffset val="100"/>
        <c:noMultiLvlLbl val="0"/>
      </c:catAx>
      <c:valAx>
        <c:axId val="1222170831"/>
        <c:scaling>
          <c:orientation val="minMax"/>
        </c:scaling>
        <c:delete val="1"/>
        <c:axPos val="l"/>
        <c:numFmt formatCode="General" sourceLinked="1"/>
        <c:majorTickMark val="none"/>
        <c:minorTickMark val="none"/>
        <c:tickLblPos val="nextTo"/>
        <c:crossAx val="128903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baseline="0">
                <a:solidFill>
                  <a:schemeClr val="dk1">
                    <a:lumMod val="75000"/>
                    <a:lumOff val="25000"/>
                  </a:schemeClr>
                </a:solidFill>
                <a:latin typeface="+mn-lt"/>
                <a:ea typeface="+mn-ea"/>
                <a:cs typeface="+mn-cs"/>
              </a:defRPr>
            </a:pPr>
            <a:r>
              <a:rPr lang="en-IN" sz="2800"/>
              <a:t>WIN %</a:t>
            </a:r>
          </a:p>
        </c:rich>
      </c:tx>
      <c:overlay val="0"/>
      <c:spPr>
        <a:noFill/>
        <a:ln>
          <a:noFill/>
        </a:ln>
        <a:effectLst/>
      </c:spPr>
      <c:txPr>
        <a:bodyPr rot="0" spcFirstLastPara="1" vertOverflow="ellipsis" vert="horz" wrap="square" anchor="ctr" anchorCtr="1"/>
        <a:lstStyle/>
        <a:p>
          <a:pPr>
            <a:defRPr sz="2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7276071737092957E-2"/>
          <c:y val="0.11469389403135308"/>
          <c:w val="0.83809096882431622"/>
          <c:h val="0.83634668142145052"/>
        </c:manualLayout>
      </c:layout>
      <c:pie3DChart>
        <c:varyColors val="1"/>
        <c:ser>
          <c:idx val="0"/>
          <c:order val="0"/>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F58-4303-9A88-2E7B9E062C6A}"/>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F58-4303-9A88-2E7B9E062C6A}"/>
              </c:ext>
            </c:extLst>
          </c:dPt>
          <c:dPt>
            <c:idx val="2"/>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F58-4303-9A88-2E7B9E062C6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Germany!$I$13:$K$13</c:f>
              <c:strCache>
                <c:ptCount val="3"/>
                <c:pt idx="0">
                  <c:v>Wins</c:v>
                </c:pt>
                <c:pt idx="1">
                  <c:v>Losses</c:v>
                </c:pt>
                <c:pt idx="2">
                  <c:v>Draw</c:v>
                </c:pt>
              </c:strCache>
            </c:strRef>
          </c:cat>
          <c:val>
            <c:numRef>
              <c:f>Germany!$I$14:$K$14</c:f>
              <c:numCache>
                <c:formatCode>General</c:formatCode>
                <c:ptCount val="3"/>
                <c:pt idx="0">
                  <c:v>1</c:v>
                </c:pt>
                <c:pt idx="1">
                  <c:v>1</c:v>
                </c:pt>
                <c:pt idx="2">
                  <c:v>1</c:v>
                </c:pt>
              </c:numCache>
            </c:numRef>
          </c:val>
          <c:extLst>
            <c:ext xmlns:c16="http://schemas.microsoft.com/office/drawing/2014/chart" uri="{C3380CC4-5D6E-409C-BE32-E72D297353CC}">
              <c16:uniqueId val="{00000000-7337-4930-BA81-C9171A3320E8}"/>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9234306260152043"/>
          <c:y val="0.20974436606472749"/>
          <c:w val="0.11446675805574733"/>
          <c:h val="0.1885781903111469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6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800" b="1" i="0" u="none" strike="noStrike" kern="1200" spc="0" baseline="0">
                <a:solidFill>
                  <a:schemeClr val="tx1">
                    <a:lumMod val="75000"/>
                    <a:lumOff val="25000"/>
                  </a:schemeClr>
                </a:solidFill>
                <a:latin typeface="+mn-lt"/>
                <a:ea typeface="+mn-ea"/>
                <a:cs typeface="+mn-cs"/>
              </a:defRPr>
            </a:pPr>
            <a:r>
              <a:rPr lang="en-IN" sz="2800" b="1">
                <a:solidFill>
                  <a:schemeClr val="tx1">
                    <a:lumMod val="75000"/>
                    <a:lumOff val="25000"/>
                  </a:schemeClr>
                </a:solidFill>
              </a:rPr>
              <a:t>Red &amp; Yellow Cards</a:t>
            </a: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manualLayout>
          <c:layoutTarget val="inner"/>
          <c:xMode val="edge"/>
          <c:yMode val="edge"/>
          <c:x val="6.0969278841824959E-2"/>
          <c:y val="2.3712008130655327E-2"/>
          <c:w val="0.8952596730354403"/>
          <c:h val="0.80548331952699803"/>
        </c:manualLayout>
      </c:layout>
      <c:barChart>
        <c:barDir val="col"/>
        <c:grouping val="clustered"/>
        <c:varyColors val="0"/>
        <c:ser>
          <c:idx val="0"/>
          <c:order val="0"/>
          <c:spPr>
            <a:solidFill>
              <a:srgbClr val="0070C0"/>
            </a:solidFill>
            <a:ln>
              <a:noFill/>
            </a:ln>
            <a:effectLst/>
          </c:spPr>
          <c:invertIfNegative val="0"/>
          <c:cat>
            <c:strRef>
              <c:f>Germany!$F$13:$G$13</c:f>
              <c:strCache>
                <c:ptCount val="2"/>
                <c:pt idx="0">
                  <c:v>Red Cards</c:v>
                </c:pt>
                <c:pt idx="1">
                  <c:v>Yellow Cards</c:v>
                </c:pt>
              </c:strCache>
            </c:strRef>
          </c:cat>
          <c:val>
            <c:numRef>
              <c:f>Germany!$F$14:$G$14</c:f>
              <c:numCache>
                <c:formatCode>General</c:formatCode>
                <c:ptCount val="2"/>
                <c:pt idx="0">
                  <c:v>0</c:v>
                </c:pt>
                <c:pt idx="1">
                  <c:v>3</c:v>
                </c:pt>
              </c:numCache>
            </c:numRef>
          </c:val>
          <c:extLst>
            <c:ext xmlns:c16="http://schemas.microsoft.com/office/drawing/2014/chart" uri="{C3380CC4-5D6E-409C-BE32-E72D297353CC}">
              <c16:uniqueId val="{00000000-DEC9-43A2-9F6D-712D5595A3C3}"/>
            </c:ext>
          </c:extLst>
        </c:ser>
        <c:dLbls>
          <c:showLegendKey val="0"/>
          <c:showVal val="0"/>
          <c:showCatName val="0"/>
          <c:showSerName val="0"/>
          <c:showPercent val="0"/>
          <c:showBubbleSize val="0"/>
        </c:dLbls>
        <c:gapWidth val="219"/>
        <c:overlap val="-27"/>
        <c:axId val="1271637071"/>
        <c:axId val="1279504383"/>
      </c:barChart>
      <c:catAx>
        <c:axId val="127163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279504383"/>
        <c:crosses val="autoZero"/>
        <c:auto val="1"/>
        <c:lblAlgn val="ctr"/>
        <c:lblOffset val="100"/>
        <c:noMultiLvlLbl val="0"/>
      </c:catAx>
      <c:valAx>
        <c:axId val="1279504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63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75000"/>
            <a:tint val="66000"/>
            <a:satMod val="160000"/>
          </a:schemeClr>
        </a:gs>
        <a:gs pos="50000">
          <a:schemeClr val="accent3">
            <a:lumMod val="75000"/>
            <a:tint val="44500"/>
            <a:satMod val="160000"/>
          </a:schemeClr>
        </a:gs>
        <a:gs pos="100000">
          <a:schemeClr val="accent3">
            <a:lumMod val="75000"/>
            <a:tint val="23500"/>
            <a:satMod val="160000"/>
          </a:schemeClr>
        </a:gs>
      </a:gsLst>
      <a:lin ang="189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IN" sz="2000" b="1"/>
              <a:t>Fouls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8318515917217512E-2"/>
          <c:y val="1.4978258749769763E-2"/>
          <c:w val="0.91493162798054095"/>
          <c:h val="0.74968060767155553"/>
        </c:manualLayout>
      </c:layout>
      <c:barChart>
        <c:barDir val="col"/>
        <c:grouping val="clustered"/>
        <c:varyColors val="0"/>
        <c:ser>
          <c:idx val="0"/>
          <c:order val="0"/>
          <c:spPr>
            <a:solidFill>
              <a:srgbClr val="A0A020"/>
            </a:solidFill>
            <a:ln>
              <a:noFill/>
            </a:ln>
            <a:effectLst/>
          </c:spPr>
          <c:invertIfNegative val="0"/>
          <c:cat>
            <c:strRef>
              <c:f>Germany!$L$13:$M$13</c:f>
              <c:strCache>
                <c:ptCount val="2"/>
                <c:pt idx="0">
                  <c:v>Fouls made</c:v>
                </c:pt>
                <c:pt idx="1">
                  <c:v>Fouls against</c:v>
                </c:pt>
              </c:strCache>
            </c:strRef>
          </c:cat>
          <c:val>
            <c:numRef>
              <c:f>Germany!$L$14:$M$14</c:f>
              <c:numCache>
                <c:formatCode>General</c:formatCode>
                <c:ptCount val="2"/>
                <c:pt idx="0">
                  <c:v>26</c:v>
                </c:pt>
                <c:pt idx="1">
                  <c:v>30</c:v>
                </c:pt>
              </c:numCache>
            </c:numRef>
          </c:val>
          <c:extLst>
            <c:ext xmlns:c16="http://schemas.microsoft.com/office/drawing/2014/chart" uri="{C3380CC4-5D6E-409C-BE32-E72D297353CC}">
              <c16:uniqueId val="{00000000-FD56-4DEB-8559-0084E0698422}"/>
            </c:ext>
          </c:extLst>
        </c:ser>
        <c:dLbls>
          <c:showLegendKey val="0"/>
          <c:showVal val="0"/>
          <c:showCatName val="0"/>
          <c:showSerName val="0"/>
          <c:showPercent val="0"/>
          <c:showBubbleSize val="0"/>
        </c:dLbls>
        <c:gapWidth val="219"/>
        <c:overlap val="-27"/>
        <c:axId val="248151631"/>
        <c:axId val="2039727951"/>
      </c:barChart>
      <c:catAx>
        <c:axId val="24815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39727951"/>
        <c:crosses val="autoZero"/>
        <c:auto val="1"/>
        <c:lblAlgn val="ctr"/>
        <c:lblOffset val="100"/>
        <c:noMultiLvlLbl val="0"/>
      </c:catAx>
      <c:valAx>
        <c:axId val="203972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15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r>
              <a:rPr lang="en-IN" sz="3200" b="1"/>
              <a:t>Goals</a:t>
            </a:r>
          </a:p>
        </c:rich>
      </c:tx>
      <c:overlay val="0"/>
      <c:spPr>
        <a:noFill/>
        <a:ln>
          <a:noFill/>
        </a:ln>
        <a:effectLst/>
      </c:spPr>
      <c:txPr>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4"/>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1A9D-4296-A0B1-61398188A1D5}"/>
              </c:ext>
            </c:extLst>
          </c:dPt>
          <c:dPt>
            <c:idx val="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1-1A9D-4296-A0B1-61398188A1D5}"/>
              </c:ext>
            </c:extLst>
          </c:dPt>
          <c:cat>
            <c:strRef>
              <c:f>Germany!$N$13:$O$13</c:f>
              <c:strCache>
                <c:ptCount val="2"/>
                <c:pt idx="0">
                  <c:v>Goals scored</c:v>
                </c:pt>
                <c:pt idx="1">
                  <c:v>Goals against</c:v>
                </c:pt>
              </c:strCache>
            </c:strRef>
          </c:cat>
          <c:val>
            <c:numRef>
              <c:f>Germany!$N$14:$O$14</c:f>
              <c:numCache>
                <c:formatCode>General</c:formatCode>
                <c:ptCount val="2"/>
                <c:pt idx="0">
                  <c:v>6</c:v>
                </c:pt>
                <c:pt idx="1">
                  <c:v>5</c:v>
                </c:pt>
              </c:numCache>
            </c:numRef>
          </c:val>
          <c:extLst>
            <c:ext xmlns:c16="http://schemas.microsoft.com/office/drawing/2014/chart" uri="{C3380CC4-5D6E-409C-BE32-E72D297353CC}">
              <c16:uniqueId val="{00000000-1A9D-4296-A0B1-61398188A1D5}"/>
            </c:ext>
          </c:extLst>
        </c:ser>
        <c:dLbls>
          <c:showLegendKey val="0"/>
          <c:showVal val="0"/>
          <c:showCatName val="0"/>
          <c:showSerName val="0"/>
          <c:showPercent val="0"/>
          <c:showBubbleSize val="0"/>
        </c:dLbls>
        <c:gapWidth val="150"/>
        <c:overlap val="100"/>
        <c:axId val="103760015"/>
        <c:axId val="1281781791"/>
      </c:barChart>
      <c:catAx>
        <c:axId val="10376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281781791"/>
        <c:crosses val="autoZero"/>
        <c:auto val="1"/>
        <c:lblAlgn val="ctr"/>
        <c:lblOffset val="100"/>
        <c:noMultiLvlLbl val="0"/>
      </c:catAx>
      <c:valAx>
        <c:axId val="1281781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6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3200" b="1" i="0" u="none" strike="noStrike" kern="1200" baseline="0">
                <a:solidFill>
                  <a:schemeClr val="dk1">
                    <a:lumMod val="75000"/>
                    <a:lumOff val="25000"/>
                  </a:schemeClr>
                </a:solidFill>
                <a:latin typeface="+mn-lt"/>
                <a:ea typeface="+mn-ea"/>
                <a:cs typeface="+mn-cs"/>
              </a:defRPr>
            </a:pPr>
            <a:r>
              <a:rPr lang="en-IN" sz="3200"/>
              <a:t>Possession %</a:t>
            </a:r>
          </a:p>
        </c:rich>
      </c:tx>
      <c:layout>
        <c:manualLayout>
          <c:xMode val="edge"/>
          <c:yMode val="edge"/>
          <c:x val="0.27165941459487436"/>
          <c:y val="0"/>
        </c:manualLayout>
      </c:layout>
      <c:overlay val="0"/>
      <c:spPr>
        <a:noFill/>
        <a:ln>
          <a:noFill/>
        </a:ln>
        <a:effectLst/>
      </c:spPr>
      <c:txPr>
        <a:bodyPr rot="0" spcFirstLastPara="1" vertOverflow="ellipsis" vert="horz" wrap="square" anchor="ctr" anchorCtr="1"/>
        <a:lstStyle/>
        <a:p>
          <a:pPr>
            <a:defRPr sz="32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1833391295140617E-2"/>
          <c:y val="0"/>
          <c:w val="0.80841215800054"/>
          <c:h val="1"/>
        </c:manualLayout>
      </c:layout>
      <c:pie3DChart>
        <c:varyColors val="1"/>
        <c:ser>
          <c:idx val="0"/>
          <c:order val="0"/>
          <c:dPt>
            <c:idx val="0"/>
            <c:bubble3D val="0"/>
            <c:explosion val="1"/>
            <c:spPr>
              <a:solidFill>
                <a:schemeClr val="accent5">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334-4E1B-9E83-313D4D45A89F}"/>
              </c:ext>
            </c:extLst>
          </c:dPt>
          <c:dPt>
            <c:idx val="1"/>
            <c:bubble3D val="0"/>
            <c:spPr>
              <a:solidFill>
                <a:schemeClr val="accent5">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82D-4E47-9C23-2A5557D252A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Germany!$C$13:$D$13</c:f>
              <c:strCache>
                <c:ptCount val="2"/>
                <c:pt idx="0">
                  <c:v>Possession %</c:v>
                </c:pt>
                <c:pt idx="1">
                  <c:v>No Possession</c:v>
                </c:pt>
              </c:strCache>
            </c:strRef>
          </c:cat>
          <c:val>
            <c:numRef>
              <c:f>Germany!$C$14:$D$14</c:f>
              <c:numCache>
                <c:formatCode>0%</c:formatCode>
                <c:ptCount val="2"/>
                <c:pt idx="0">
                  <c:v>0.52666666666666673</c:v>
                </c:pt>
                <c:pt idx="1">
                  <c:v>0.47333333333333327</c:v>
                </c:pt>
              </c:numCache>
            </c:numRef>
          </c:val>
          <c:extLst>
            <c:ext xmlns:c16="http://schemas.microsoft.com/office/drawing/2014/chart" uri="{C3380CC4-5D6E-409C-BE32-E72D297353CC}">
              <c16:uniqueId val="{00000000-D334-4E1B-9E83-313D4D45A89F}"/>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5510200248290062"/>
          <c:y val="0.74683731785663332"/>
          <c:w val="0.29421934967574648"/>
          <c:h val="0.1387512662968103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3200" b="1" i="0" u="none" strike="noStrike" kern="1200" baseline="0">
                <a:solidFill>
                  <a:schemeClr val="dk1">
                    <a:lumMod val="75000"/>
                    <a:lumOff val="25000"/>
                  </a:schemeClr>
                </a:solidFill>
                <a:latin typeface="+mn-lt"/>
                <a:ea typeface="+mn-ea"/>
                <a:cs typeface="+mn-cs"/>
              </a:defRPr>
            </a:pPr>
            <a:r>
              <a:rPr lang="en-IN" sz="3200"/>
              <a:t>WIN %</a:t>
            </a:r>
          </a:p>
        </c:rich>
      </c:tx>
      <c:layout>
        <c:manualLayout>
          <c:xMode val="edge"/>
          <c:yMode val="edge"/>
          <c:x val="0.5938106422954269"/>
          <c:y val="4.2845723556102278E-2"/>
        </c:manualLayout>
      </c:layout>
      <c:overlay val="0"/>
      <c:spPr>
        <a:noFill/>
        <a:ln>
          <a:noFill/>
        </a:ln>
        <a:effectLst/>
      </c:spPr>
      <c:txPr>
        <a:bodyPr rot="0" spcFirstLastPara="1" vertOverflow="ellipsis" vert="horz" wrap="square" anchor="ctr" anchorCtr="1"/>
        <a:lstStyle/>
        <a:p>
          <a:pPr>
            <a:defRPr sz="32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5">
                  <a:tint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767-4A4B-BD94-B679056DCCAD}"/>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767-4A4B-BD94-B679056DCCAD}"/>
              </c:ext>
            </c:extLst>
          </c:dPt>
          <c:dPt>
            <c:idx val="2"/>
            <c:bubble3D val="0"/>
            <c:spPr>
              <a:solidFill>
                <a:schemeClr val="accent5">
                  <a:shade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3767-4A4B-BD94-B679056DCCA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Belgium!$I$13:$K$13</c:f>
              <c:strCache>
                <c:ptCount val="3"/>
                <c:pt idx="0">
                  <c:v>Wins</c:v>
                </c:pt>
                <c:pt idx="1">
                  <c:v>Losses</c:v>
                </c:pt>
                <c:pt idx="2">
                  <c:v>Draw</c:v>
                </c:pt>
              </c:strCache>
            </c:strRef>
          </c:cat>
          <c:val>
            <c:numRef>
              <c:f>Belgium!$I$14:$K$14</c:f>
              <c:numCache>
                <c:formatCode>General</c:formatCode>
                <c:ptCount val="3"/>
                <c:pt idx="0">
                  <c:v>1</c:v>
                </c:pt>
                <c:pt idx="1">
                  <c:v>1</c:v>
                </c:pt>
                <c:pt idx="2">
                  <c:v>1</c:v>
                </c:pt>
              </c:numCache>
            </c:numRef>
          </c:val>
          <c:extLst>
            <c:ext xmlns:c16="http://schemas.microsoft.com/office/drawing/2014/chart" uri="{C3380CC4-5D6E-409C-BE32-E72D297353CC}">
              <c16:uniqueId val="{00000000-985F-4EDC-9EAE-16A02C0E2D5B}"/>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3986299918860798"/>
          <c:y val="0.40512487145755799"/>
          <c:w val="0.16055123235942301"/>
          <c:h val="0.26981799212541147"/>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24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IN" sz="1800" b="1"/>
              <a:t>Red &amp; Yellow Cards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465807035957005E-2"/>
          <c:y val="4.3600174568647732E-2"/>
          <c:w val="0.9160006626890751"/>
          <c:h val="0.77284514046873209"/>
        </c:manualLayout>
      </c:layout>
      <c:barChart>
        <c:barDir val="col"/>
        <c:grouping val="clustered"/>
        <c:varyColors val="0"/>
        <c:ser>
          <c:idx val="0"/>
          <c:order val="0"/>
          <c:spPr>
            <a:solidFill>
              <a:schemeClr val="accent1"/>
            </a:solidFill>
            <a:ln>
              <a:noFill/>
            </a:ln>
            <a:effectLst/>
          </c:spPr>
          <c:invertIfNegative val="0"/>
          <c:cat>
            <c:strRef>
              <c:f>Belgium!$F$13:$G$13</c:f>
              <c:strCache>
                <c:ptCount val="2"/>
                <c:pt idx="0">
                  <c:v>Red Cards</c:v>
                </c:pt>
                <c:pt idx="1">
                  <c:v>Yellow Cards</c:v>
                </c:pt>
              </c:strCache>
            </c:strRef>
          </c:cat>
          <c:val>
            <c:numRef>
              <c:f>Belgium!$F$14:$G$14</c:f>
              <c:numCache>
                <c:formatCode>General</c:formatCode>
                <c:ptCount val="2"/>
                <c:pt idx="0">
                  <c:v>0</c:v>
                </c:pt>
                <c:pt idx="1">
                  <c:v>5</c:v>
                </c:pt>
              </c:numCache>
            </c:numRef>
          </c:val>
          <c:extLst>
            <c:ext xmlns:c16="http://schemas.microsoft.com/office/drawing/2014/chart" uri="{C3380CC4-5D6E-409C-BE32-E72D297353CC}">
              <c16:uniqueId val="{00000000-E525-4D1D-BF5C-FC49B40405EA}"/>
            </c:ext>
          </c:extLst>
        </c:ser>
        <c:dLbls>
          <c:showLegendKey val="0"/>
          <c:showVal val="0"/>
          <c:showCatName val="0"/>
          <c:showSerName val="0"/>
          <c:showPercent val="0"/>
          <c:showBubbleSize val="0"/>
        </c:dLbls>
        <c:gapWidth val="219"/>
        <c:overlap val="-27"/>
        <c:axId val="2045598447"/>
        <c:axId val="249445199"/>
      </c:barChart>
      <c:catAx>
        <c:axId val="204559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49445199"/>
        <c:crosses val="autoZero"/>
        <c:auto val="1"/>
        <c:lblAlgn val="ctr"/>
        <c:lblOffset val="100"/>
        <c:noMultiLvlLbl val="0"/>
      </c:catAx>
      <c:valAx>
        <c:axId val="249445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59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6000">
          <a:schemeClr val="accent3">
            <a:lumMod val="60000"/>
            <a:lumOff val="40000"/>
          </a:schemeClr>
        </a:gs>
        <a:gs pos="0">
          <a:schemeClr val="accent1">
            <a:lumMod val="45000"/>
            <a:lumOff val="55000"/>
          </a:schemeClr>
        </a:gs>
        <a:gs pos="0">
          <a:schemeClr val="accent1">
            <a:lumMod val="45000"/>
            <a:lumOff val="55000"/>
          </a:schemeClr>
        </a:gs>
        <a:gs pos="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r>
              <a:rPr lang="en-IN" sz="3200">
                <a:solidFill>
                  <a:schemeClr val="tx1"/>
                </a:solidFill>
              </a:rPr>
              <a:t>Goals</a:t>
            </a:r>
          </a:p>
        </c:rich>
      </c:tx>
      <c:layout>
        <c:manualLayout>
          <c:xMode val="edge"/>
          <c:yMode val="edge"/>
          <c:x val="0.42158734152621163"/>
          <c:y val="0.14728220577928205"/>
        </c:manualLayout>
      </c:layout>
      <c:overlay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en-US"/>
        </a:p>
      </c:txPr>
    </c:title>
    <c:autoTitleDeleted val="0"/>
    <c:plotArea>
      <c:layout>
        <c:manualLayout>
          <c:layoutTarget val="inner"/>
          <c:xMode val="edge"/>
          <c:yMode val="edge"/>
          <c:x val="7.438787227122784E-2"/>
          <c:y val="5.1635855130818642E-2"/>
          <c:w val="0.90453860602802283"/>
          <c:h val="0.73770610020334859"/>
        </c:manualLayout>
      </c:layout>
      <c:barChart>
        <c:barDir val="col"/>
        <c:grouping val="stacked"/>
        <c:varyColors val="0"/>
        <c:ser>
          <c:idx val="0"/>
          <c:order val="0"/>
          <c:spPr>
            <a:solidFill>
              <a:schemeClr val="accent6">
                <a:lumMod val="60000"/>
                <a:lumOff val="40000"/>
              </a:schemeClr>
            </a:solidFill>
            <a:ln>
              <a:noFill/>
            </a:ln>
            <a:effectLst>
              <a:outerShdw blurRad="38100" dist="25400" dir="5400000" rotWithShape="0">
                <a:srgbClr val="000000">
                  <a:alpha val="35000"/>
                </a:srgbClr>
              </a:outerShdw>
            </a:effectLst>
          </c:spPr>
          <c:invertIfNegative val="0"/>
          <c:dPt>
            <c:idx val="0"/>
            <c:invertIfNegative val="0"/>
            <c:bubble3D val="0"/>
            <c:spPr>
              <a:solidFill>
                <a:schemeClr val="accent3">
                  <a:lumMod val="50000"/>
                </a:schemeClr>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1-E1C8-4D42-8FCA-2D3FB2BF3FB8}"/>
              </c:ext>
            </c:extLst>
          </c:dPt>
          <c:dPt>
            <c:idx val="1"/>
            <c:invertIfNegative val="0"/>
            <c:bubble3D val="0"/>
            <c:spPr>
              <a:solidFill>
                <a:schemeClr val="tx1"/>
              </a:solidFill>
              <a:ln>
                <a:noFill/>
              </a:ln>
              <a:effectLst>
                <a:outerShdw blurRad="38100" dist="25400" dir="5400000" rotWithShape="0">
                  <a:srgbClr val="000000">
                    <a:alpha val="35000"/>
                  </a:srgbClr>
                </a:outerShdw>
              </a:effectLst>
            </c:spPr>
            <c:extLst>
              <c:ext xmlns:c16="http://schemas.microsoft.com/office/drawing/2014/chart" uri="{C3380CC4-5D6E-409C-BE32-E72D297353CC}">
                <c16:uniqueId val="{00000000-E1C8-4D42-8FCA-2D3FB2BF3FB8}"/>
              </c:ext>
            </c:extLst>
          </c:dPt>
          <c:cat>
            <c:strRef>
              <c:f>Belgium!$N$13:$O$13</c:f>
              <c:strCache>
                <c:ptCount val="2"/>
                <c:pt idx="0">
                  <c:v>Goals scored</c:v>
                </c:pt>
                <c:pt idx="1">
                  <c:v>Goals against</c:v>
                </c:pt>
              </c:strCache>
            </c:strRef>
          </c:cat>
          <c:val>
            <c:numRef>
              <c:f>Belgium!$N$14:$O$14</c:f>
              <c:numCache>
                <c:formatCode>General</c:formatCode>
                <c:ptCount val="2"/>
                <c:pt idx="0">
                  <c:v>1</c:v>
                </c:pt>
                <c:pt idx="1">
                  <c:v>2</c:v>
                </c:pt>
              </c:numCache>
            </c:numRef>
          </c:val>
          <c:extLst>
            <c:ext xmlns:c16="http://schemas.microsoft.com/office/drawing/2014/chart" uri="{C3380CC4-5D6E-409C-BE32-E72D297353CC}">
              <c16:uniqueId val="{00000000-4DDD-4FDB-8EED-AFDF1A17A544}"/>
            </c:ext>
          </c:extLst>
        </c:ser>
        <c:dLbls>
          <c:showLegendKey val="0"/>
          <c:showVal val="0"/>
          <c:showCatName val="0"/>
          <c:showSerName val="0"/>
          <c:showPercent val="0"/>
          <c:showBubbleSize val="0"/>
        </c:dLbls>
        <c:gapWidth val="150"/>
        <c:overlap val="100"/>
        <c:axId val="2045589631"/>
        <c:axId val="249463439"/>
      </c:barChart>
      <c:catAx>
        <c:axId val="204558963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249463439"/>
        <c:crosses val="autoZero"/>
        <c:auto val="1"/>
        <c:lblAlgn val="ctr"/>
        <c:lblOffset val="100"/>
        <c:noMultiLvlLbl val="0"/>
      </c:catAx>
      <c:valAx>
        <c:axId val="24946343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crossAx val="2045589631"/>
        <c:crosses val="autoZero"/>
        <c:crossBetween val="between"/>
      </c:valA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66FF33">
            <a:tint val="66000"/>
            <a:satMod val="160000"/>
          </a:srgbClr>
        </a:gs>
        <a:gs pos="50000">
          <a:srgbClr val="66FF33">
            <a:tint val="44500"/>
            <a:satMod val="160000"/>
          </a:srgbClr>
        </a:gs>
        <a:gs pos="100000">
          <a:srgbClr val="66FF33">
            <a:tint val="23500"/>
            <a:satMod val="160000"/>
          </a:srgbClr>
        </a:gs>
      </a:gsLst>
      <a:lin ang="16200000" scaled="1"/>
      <a:tileRect/>
    </a:gra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3200" b="1" i="0" u="none" strike="noStrike" kern="1200" baseline="0">
                <a:solidFill>
                  <a:schemeClr val="dk1">
                    <a:lumMod val="75000"/>
                    <a:lumOff val="25000"/>
                  </a:schemeClr>
                </a:solidFill>
                <a:latin typeface="+mn-lt"/>
                <a:ea typeface="+mn-ea"/>
                <a:cs typeface="+mn-cs"/>
              </a:defRPr>
            </a:pPr>
            <a:r>
              <a:rPr lang="en-IN" sz="3200"/>
              <a:t>Possession %</a:t>
            </a:r>
          </a:p>
        </c:rich>
      </c:tx>
      <c:overlay val="0"/>
      <c:spPr>
        <a:noFill/>
        <a:ln>
          <a:noFill/>
        </a:ln>
        <a:effectLst/>
      </c:spPr>
      <c:txPr>
        <a:bodyPr rot="0" spcFirstLastPara="1" vertOverflow="ellipsis" vert="horz" wrap="square" anchor="ctr" anchorCtr="1"/>
        <a:lstStyle/>
        <a:p>
          <a:pPr>
            <a:defRPr sz="32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849183699908469E-2"/>
          <c:y val="0"/>
          <c:w val="0.79716656038540878"/>
          <c:h val="1"/>
        </c:manualLayout>
      </c:layout>
      <c:pie3DChart>
        <c:varyColors val="1"/>
        <c:ser>
          <c:idx val="0"/>
          <c:order val="0"/>
          <c:dPt>
            <c:idx val="0"/>
            <c:bubble3D val="0"/>
            <c:spPr>
              <a:solidFill>
                <a:schemeClr val="dk1">
                  <a:tint val="885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87F-42E6-9468-D3FE3F5A0D75}"/>
              </c:ext>
            </c:extLst>
          </c:dPt>
          <c:dPt>
            <c:idx val="1"/>
            <c:bubble3D val="0"/>
            <c:spPr>
              <a:solidFill>
                <a:schemeClr val="dk1">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EBD-4487-BEC6-A793A77C6DB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Belgium!$C$13:$D$13</c:f>
              <c:strCache>
                <c:ptCount val="2"/>
                <c:pt idx="0">
                  <c:v>Possession %</c:v>
                </c:pt>
                <c:pt idx="1">
                  <c:v>No Possession</c:v>
                </c:pt>
              </c:strCache>
            </c:strRef>
          </c:cat>
          <c:val>
            <c:numRef>
              <c:f>Belgium!$C$14:$D$14</c:f>
              <c:numCache>
                <c:formatCode>0%</c:formatCode>
                <c:ptCount val="2"/>
                <c:pt idx="0">
                  <c:v>0.49666666666666665</c:v>
                </c:pt>
                <c:pt idx="1">
                  <c:v>0.50333333333333341</c:v>
                </c:pt>
              </c:numCache>
            </c:numRef>
          </c:val>
          <c:extLst>
            <c:ext xmlns:c16="http://schemas.microsoft.com/office/drawing/2014/chart" uri="{C3380CC4-5D6E-409C-BE32-E72D297353CC}">
              <c16:uniqueId val="{00000000-B87F-42E6-9468-D3FE3F5A0D75}"/>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2694819185387072"/>
          <c:y val="0.20646214262772691"/>
          <c:w val="0.26554143851372741"/>
          <c:h val="0.138206712562509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IN" sz="2800">
                <a:solidFill>
                  <a:schemeClr val="tx1"/>
                </a:solidFill>
              </a:rPr>
              <a:t>Fouls</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2726558133136314E-2"/>
          <c:y val="0.17468845361994897"/>
          <c:w val="0.90282895888014003"/>
          <c:h val="0.71683690580344128"/>
        </c:manualLayout>
      </c:layout>
      <c:barChart>
        <c:barDir val="col"/>
        <c:grouping val="clustered"/>
        <c:varyColors val="0"/>
        <c:ser>
          <c:idx val="0"/>
          <c:order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Belgium!$L$13:$M$13</c:f>
              <c:strCache>
                <c:ptCount val="2"/>
                <c:pt idx="0">
                  <c:v>Fouls made</c:v>
                </c:pt>
                <c:pt idx="1">
                  <c:v>Fouls against</c:v>
                </c:pt>
              </c:strCache>
            </c:strRef>
          </c:cat>
          <c:val>
            <c:numRef>
              <c:f>Belgium!$L$14:$M$14</c:f>
              <c:numCache>
                <c:formatCode>General</c:formatCode>
                <c:ptCount val="2"/>
                <c:pt idx="0">
                  <c:v>30</c:v>
                </c:pt>
                <c:pt idx="1">
                  <c:v>35</c:v>
                </c:pt>
              </c:numCache>
            </c:numRef>
          </c:val>
          <c:extLst>
            <c:ext xmlns:c16="http://schemas.microsoft.com/office/drawing/2014/chart" uri="{C3380CC4-5D6E-409C-BE32-E72D297353CC}">
              <c16:uniqueId val="{00000000-12EB-4859-99B0-2A6A83D9A138}"/>
            </c:ext>
          </c:extLst>
        </c:ser>
        <c:dLbls>
          <c:showLegendKey val="0"/>
          <c:showVal val="0"/>
          <c:showCatName val="0"/>
          <c:showSerName val="0"/>
          <c:showPercent val="0"/>
          <c:showBubbleSize val="0"/>
        </c:dLbls>
        <c:gapWidth val="100"/>
        <c:overlap val="-24"/>
        <c:axId val="248090847"/>
        <c:axId val="2039717871"/>
      </c:barChart>
      <c:catAx>
        <c:axId val="248090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2039717871"/>
        <c:crosses val="autoZero"/>
        <c:auto val="1"/>
        <c:lblAlgn val="ctr"/>
        <c:lblOffset val="100"/>
        <c:noMultiLvlLbl val="0"/>
      </c:catAx>
      <c:valAx>
        <c:axId val="20397178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809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a:noFill/>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WINS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5">
                  <a:tint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34A-433C-93A1-5451F9E37DBC}"/>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34A-433C-93A1-5451F9E37DBC}"/>
              </c:ext>
            </c:extLst>
          </c:dPt>
          <c:dPt>
            <c:idx val="2"/>
            <c:bubble3D val="0"/>
            <c:spPr>
              <a:solidFill>
                <a:schemeClr val="accent5">
                  <a:shade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B34A-433C-93A1-5451F9E37DB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PORTUGAL!$L$11:$N$11</c:f>
              <c:strCache>
                <c:ptCount val="3"/>
                <c:pt idx="0">
                  <c:v>wins </c:v>
                </c:pt>
                <c:pt idx="1">
                  <c:v>losses</c:v>
                </c:pt>
                <c:pt idx="2">
                  <c:v>DRAW</c:v>
                </c:pt>
              </c:strCache>
            </c:strRef>
          </c:cat>
          <c:val>
            <c:numRef>
              <c:f>PORTUGAL!$L$12:$N$12</c:f>
              <c:numCache>
                <c:formatCode>General</c:formatCode>
                <c:ptCount val="3"/>
                <c:pt idx="0">
                  <c:v>3</c:v>
                </c:pt>
                <c:pt idx="1">
                  <c:v>2</c:v>
                </c:pt>
                <c:pt idx="2">
                  <c:v>0</c:v>
                </c:pt>
              </c:numCache>
            </c:numRef>
          </c:val>
          <c:extLst>
            <c:ext xmlns:c16="http://schemas.microsoft.com/office/drawing/2014/chart" uri="{C3380CC4-5D6E-409C-BE32-E72D297353CC}">
              <c16:uniqueId val="{00000000-7F50-4A51-8484-501B04E16916}"/>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703877741088816"/>
          <c:y val="0.16318146516782592"/>
          <c:w val="0.11076672504222203"/>
          <c:h val="0.1765165558408870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89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034363351639865E-2"/>
          <c:y val="8.4121976866456366E-2"/>
          <c:w val="0.86594322768477472"/>
          <c:h val="0.82343202762115308"/>
        </c:manualLayout>
      </c:layout>
      <c:barChart>
        <c:barDir val="col"/>
        <c:grouping val="clustered"/>
        <c:varyColors val="0"/>
        <c:ser>
          <c:idx val="0"/>
          <c:order val="0"/>
          <c:spPr>
            <a:solidFill>
              <a:schemeClr val="accent1"/>
            </a:solidFill>
            <a:ln>
              <a:noFill/>
            </a:ln>
            <a:effectLst/>
          </c:spPr>
          <c:invertIfNegative val="0"/>
          <c:cat>
            <c:strRef>
              <c:f>PORTUGAL!$H$11:$J$11</c:f>
              <c:strCache>
                <c:ptCount val="3"/>
                <c:pt idx="0">
                  <c:v>red cards</c:v>
                </c:pt>
                <c:pt idx="2">
                  <c:v>yellow cards</c:v>
                </c:pt>
              </c:strCache>
            </c:strRef>
          </c:cat>
          <c:val>
            <c:numRef>
              <c:f>PORTUGAL!$H$12:$J$12</c:f>
              <c:numCache>
                <c:formatCode>General</c:formatCode>
                <c:ptCount val="3"/>
                <c:pt idx="0">
                  <c:v>0</c:v>
                </c:pt>
                <c:pt idx="2">
                  <c:v>6</c:v>
                </c:pt>
              </c:numCache>
            </c:numRef>
          </c:val>
          <c:extLst>
            <c:ext xmlns:c16="http://schemas.microsoft.com/office/drawing/2014/chart" uri="{C3380CC4-5D6E-409C-BE32-E72D297353CC}">
              <c16:uniqueId val="{00000000-6CC0-480B-8BF0-0C32EC1A141A}"/>
            </c:ext>
          </c:extLst>
        </c:ser>
        <c:dLbls>
          <c:showLegendKey val="0"/>
          <c:showVal val="0"/>
          <c:showCatName val="0"/>
          <c:showSerName val="0"/>
          <c:showPercent val="0"/>
          <c:showBubbleSize val="0"/>
        </c:dLbls>
        <c:gapWidth val="219"/>
        <c:overlap val="-27"/>
        <c:axId val="498134400"/>
        <c:axId val="610960288"/>
      </c:barChart>
      <c:catAx>
        <c:axId val="49813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960288"/>
        <c:crosses val="autoZero"/>
        <c:auto val="1"/>
        <c:lblAlgn val="ctr"/>
        <c:lblOffset val="100"/>
        <c:noMultiLvlLbl val="0"/>
      </c:catAx>
      <c:valAx>
        <c:axId val="61096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34400"/>
        <c:crosses val="autoZero"/>
        <c:crossBetween val="between"/>
      </c:valAx>
      <c:spPr>
        <a:noFill/>
        <a:ln>
          <a:noFill/>
        </a:ln>
        <a:effectLst/>
      </c:spPr>
    </c:plotArea>
    <c:plotVisOnly val="1"/>
    <c:dispBlanksAs val="gap"/>
    <c:showDLblsOverMax val="0"/>
  </c:chart>
  <c:spPr>
    <a:gradFill flip="none" rotWithShape="1">
      <a:gsLst>
        <a:gs pos="0">
          <a:schemeClr val="accent4">
            <a:lumMod val="40000"/>
            <a:lumOff val="60000"/>
            <a:tint val="66000"/>
            <a:satMod val="160000"/>
          </a:schemeClr>
        </a:gs>
        <a:gs pos="50000">
          <a:schemeClr val="accent4">
            <a:lumMod val="40000"/>
            <a:lumOff val="60000"/>
            <a:tint val="44500"/>
            <a:satMod val="160000"/>
          </a:schemeClr>
        </a:gs>
        <a:gs pos="100000">
          <a:schemeClr val="accent4">
            <a:lumMod val="40000"/>
            <a:lumOff val="60000"/>
            <a:tint val="23500"/>
            <a:satMod val="16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1-AA2D-44A3-A089-C9B1CC554FE8}"/>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0-AA2D-44A3-A089-C9B1CC554FE8}"/>
              </c:ext>
            </c:extLst>
          </c:dPt>
          <c:cat>
            <c:strRef>
              <c:f>PORTUGAL!$R$11:$S$11</c:f>
              <c:strCache>
                <c:ptCount val="2"/>
                <c:pt idx="0">
                  <c:v>goals scored</c:v>
                </c:pt>
                <c:pt idx="1">
                  <c:v>goals against</c:v>
                </c:pt>
              </c:strCache>
            </c:strRef>
          </c:cat>
          <c:val>
            <c:numRef>
              <c:f>PORTUGAL!$R$12:$S$12</c:f>
              <c:numCache>
                <c:formatCode>General</c:formatCode>
                <c:ptCount val="2"/>
                <c:pt idx="0">
                  <c:v>12</c:v>
                </c:pt>
                <c:pt idx="1">
                  <c:v>6</c:v>
                </c:pt>
              </c:numCache>
            </c:numRef>
          </c:val>
          <c:extLst>
            <c:ext xmlns:c16="http://schemas.microsoft.com/office/drawing/2014/chart" uri="{C3380CC4-5D6E-409C-BE32-E72D297353CC}">
              <c16:uniqueId val="{00000000-A5A8-4F20-8309-3EB749241CC8}"/>
            </c:ext>
          </c:extLst>
        </c:ser>
        <c:dLbls>
          <c:showLegendKey val="0"/>
          <c:showVal val="0"/>
          <c:showCatName val="0"/>
          <c:showSerName val="0"/>
          <c:showPercent val="0"/>
          <c:showBubbleSize val="0"/>
        </c:dLbls>
        <c:gapWidth val="219"/>
        <c:overlap val="-27"/>
        <c:axId val="498110400"/>
        <c:axId val="346417728"/>
      </c:barChart>
      <c:catAx>
        <c:axId val="49811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6417728"/>
        <c:crosses val="autoZero"/>
        <c:auto val="1"/>
        <c:lblAlgn val="ctr"/>
        <c:lblOffset val="100"/>
        <c:noMultiLvlLbl val="0"/>
      </c:catAx>
      <c:valAx>
        <c:axId val="34641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10400"/>
        <c:crosses val="autoZero"/>
        <c:crossBetween val="between"/>
      </c:valAx>
      <c:spPr>
        <a:noFill/>
        <a:ln>
          <a:noFill/>
        </a:ln>
        <a:effectLst/>
      </c:spPr>
    </c:plotArea>
    <c:plotVisOnly val="1"/>
    <c:dispBlanksAs val="gap"/>
    <c:showDLblsOverMax val="0"/>
  </c:chart>
  <c:spPr>
    <a:gradFill flip="none" rotWithShape="1">
      <a:gsLst>
        <a:gs pos="0">
          <a:schemeClr val="accent4">
            <a:lumMod val="60000"/>
            <a:lumOff val="40000"/>
            <a:tint val="66000"/>
            <a:satMod val="160000"/>
          </a:schemeClr>
        </a:gs>
        <a:gs pos="50000">
          <a:schemeClr val="accent4">
            <a:lumMod val="60000"/>
            <a:lumOff val="40000"/>
            <a:tint val="44500"/>
            <a:satMod val="160000"/>
          </a:schemeClr>
        </a:gs>
        <a:gs pos="100000">
          <a:schemeClr val="accent4">
            <a:lumMod val="60000"/>
            <a:lumOff val="40000"/>
            <a:tint val="23500"/>
            <a:satMod val="160000"/>
          </a:schemeClr>
        </a:gs>
      </a:gsLst>
      <a:lin ang="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POSSESSION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ED9-4791-9735-E8D423AFFC42}"/>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ED9-4791-9735-E8D423AFFC4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PORTUGAL!$D$11:$E$11</c:f>
              <c:strCache>
                <c:ptCount val="2"/>
                <c:pt idx="0">
                  <c:v>possession %</c:v>
                </c:pt>
                <c:pt idx="1">
                  <c:v>no possession </c:v>
                </c:pt>
              </c:strCache>
            </c:strRef>
          </c:cat>
          <c:val>
            <c:numRef>
              <c:f>PORTUGAL!$D$12:$E$12</c:f>
              <c:numCache>
                <c:formatCode>0.000%</c:formatCode>
                <c:ptCount val="2"/>
                <c:pt idx="0" formatCode="0.00%">
                  <c:v>0.54200000000000004</c:v>
                </c:pt>
                <c:pt idx="1">
                  <c:v>0.45799999999999996</c:v>
                </c:pt>
              </c:numCache>
            </c:numRef>
          </c:val>
          <c:extLst>
            <c:ext xmlns:c16="http://schemas.microsoft.com/office/drawing/2014/chart" uri="{C3380CC4-5D6E-409C-BE32-E72D297353CC}">
              <c16:uniqueId val="{00000000-7A7A-4C80-AAFB-2A723438873E}"/>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5377591562522575"/>
          <c:y val="0.23445455842842339"/>
          <c:w val="0.22084182137783237"/>
          <c:h val="0.1288056191557615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PORTUGAL!$O$11:$P$11</c:f>
              <c:strCache>
                <c:ptCount val="2"/>
                <c:pt idx="0">
                  <c:v>fouls made</c:v>
                </c:pt>
                <c:pt idx="1">
                  <c:v>fouls against</c:v>
                </c:pt>
              </c:strCache>
            </c:strRef>
          </c:cat>
          <c:val>
            <c:numRef>
              <c:f>PORTUGAL!$O$12:$P$12</c:f>
              <c:numCache>
                <c:formatCode>General</c:formatCode>
                <c:ptCount val="2"/>
                <c:pt idx="0">
                  <c:v>55</c:v>
                </c:pt>
                <c:pt idx="1">
                  <c:v>61</c:v>
                </c:pt>
              </c:numCache>
            </c:numRef>
          </c:val>
          <c:extLst>
            <c:ext xmlns:c16="http://schemas.microsoft.com/office/drawing/2014/chart" uri="{C3380CC4-5D6E-409C-BE32-E72D297353CC}">
              <c16:uniqueId val="{00000000-C1B6-4A90-9F4D-3C3A95080815}"/>
            </c:ext>
          </c:extLst>
        </c:ser>
        <c:dLbls>
          <c:showLegendKey val="0"/>
          <c:showVal val="0"/>
          <c:showCatName val="0"/>
          <c:showSerName val="0"/>
          <c:showPercent val="0"/>
          <c:showBubbleSize val="0"/>
        </c:dLbls>
        <c:gapWidth val="219"/>
        <c:overlap val="-27"/>
        <c:axId val="498114000"/>
        <c:axId val="505928400"/>
      </c:barChart>
      <c:catAx>
        <c:axId val="49811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928400"/>
        <c:crosses val="autoZero"/>
        <c:auto val="1"/>
        <c:lblAlgn val="ctr"/>
        <c:lblOffset val="100"/>
        <c:noMultiLvlLbl val="0"/>
      </c:catAx>
      <c:valAx>
        <c:axId val="50592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14000"/>
        <c:crosses val="autoZero"/>
        <c:crossBetween val="between"/>
      </c:valAx>
      <c:spPr>
        <a:noFill/>
        <a:ln>
          <a:noFill/>
        </a:ln>
        <a:effectLst/>
      </c:spPr>
    </c:plotArea>
    <c:plotVisOnly val="1"/>
    <c:dispBlanksAs val="gap"/>
    <c:showDLblsOverMax val="0"/>
  </c:chart>
  <c:spPr>
    <a:gradFill flip="none" rotWithShape="1">
      <a:gsLst>
        <a:gs pos="0">
          <a:schemeClr val="accent2">
            <a:lumMod val="60000"/>
            <a:lumOff val="40000"/>
            <a:tint val="66000"/>
            <a:satMod val="160000"/>
          </a:schemeClr>
        </a:gs>
        <a:gs pos="50000">
          <a:schemeClr val="accent2">
            <a:lumMod val="60000"/>
            <a:lumOff val="40000"/>
            <a:tint val="44500"/>
            <a:satMod val="160000"/>
          </a:schemeClr>
        </a:gs>
        <a:gs pos="100000">
          <a:schemeClr val="accent2">
            <a:lumMod val="60000"/>
            <a:lumOff val="40000"/>
            <a:tint val="23500"/>
            <a:satMod val="160000"/>
          </a:schemeClr>
        </a:gs>
      </a:gsLst>
      <a:lin ang="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600" b="1" i="0" u="none" strike="noStrike" kern="1200" baseline="0">
                <a:solidFill>
                  <a:schemeClr val="dk1">
                    <a:lumMod val="75000"/>
                    <a:lumOff val="25000"/>
                  </a:schemeClr>
                </a:solidFill>
                <a:latin typeface="+mn-lt"/>
                <a:ea typeface="+mn-ea"/>
                <a:cs typeface="+mn-cs"/>
              </a:defRPr>
            </a:pPr>
            <a:r>
              <a:rPr lang="en-IN" sz="3600"/>
              <a:t>win %</a:t>
            </a:r>
          </a:p>
        </c:rich>
      </c:tx>
      <c:overlay val="0"/>
      <c:spPr>
        <a:noFill/>
        <a:ln>
          <a:noFill/>
        </a:ln>
        <a:effectLst/>
      </c:spPr>
      <c:txPr>
        <a:bodyPr rot="0" spcFirstLastPara="1" vertOverflow="ellipsis" vert="horz" wrap="square" anchor="ctr" anchorCtr="1"/>
        <a:lstStyle/>
        <a:p>
          <a:pPr>
            <a:defRPr sz="36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DCA-4812-991E-58FEBE6D5FE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5C6-420F-8B10-5189B36BADD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FRANCE!$M$13:$N$13</c:f>
              <c:strCache>
                <c:ptCount val="2"/>
                <c:pt idx="0">
                  <c:v>wins </c:v>
                </c:pt>
                <c:pt idx="1">
                  <c:v>losses</c:v>
                </c:pt>
              </c:strCache>
            </c:strRef>
          </c:cat>
          <c:val>
            <c:numRef>
              <c:f>FRANCE!$M$14:$N$14</c:f>
              <c:numCache>
                <c:formatCode>General</c:formatCode>
                <c:ptCount val="2"/>
                <c:pt idx="0">
                  <c:v>6</c:v>
                </c:pt>
                <c:pt idx="1">
                  <c:v>1</c:v>
                </c:pt>
              </c:numCache>
            </c:numRef>
          </c:val>
          <c:extLst>
            <c:ext xmlns:c16="http://schemas.microsoft.com/office/drawing/2014/chart" uri="{C3380CC4-5D6E-409C-BE32-E72D297353CC}">
              <c16:uniqueId val="{00000000-BDCA-4812-991E-58FEBE6D5FE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t>Fouls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992486809519275E-2"/>
          <c:y val="0.14567945415709363"/>
          <c:w val="0.90227903264015719"/>
          <c:h val="0.67527277561387122"/>
        </c:manualLayout>
      </c:layout>
      <c:barChart>
        <c:barDir val="col"/>
        <c:grouping val="clustered"/>
        <c:varyColors val="0"/>
        <c:ser>
          <c:idx val="0"/>
          <c:order val="0"/>
          <c:spPr>
            <a:solidFill>
              <a:schemeClr val="accent5"/>
            </a:solidFill>
            <a:ln>
              <a:noFill/>
            </a:ln>
            <a:effectLst/>
          </c:spPr>
          <c:invertIfNegative val="0"/>
          <c:cat>
            <c:strRef>
              <c:f>FRANCE!$P$13:$Q$13</c:f>
              <c:strCache>
                <c:ptCount val="2"/>
                <c:pt idx="0">
                  <c:v>fouls made</c:v>
                </c:pt>
                <c:pt idx="1">
                  <c:v>fouls against</c:v>
                </c:pt>
              </c:strCache>
            </c:strRef>
          </c:cat>
          <c:val>
            <c:numRef>
              <c:f>FRANCE!$P$14:$Q$14</c:f>
              <c:numCache>
                <c:formatCode>General</c:formatCode>
                <c:ptCount val="2"/>
                <c:pt idx="0">
                  <c:v>69</c:v>
                </c:pt>
                <c:pt idx="1">
                  <c:v>81</c:v>
                </c:pt>
              </c:numCache>
            </c:numRef>
          </c:val>
          <c:extLst>
            <c:ext xmlns:c16="http://schemas.microsoft.com/office/drawing/2014/chart" uri="{C3380CC4-5D6E-409C-BE32-E72D297353CC}">
              <c16:uniqueId val="{00000000-931A-432D-BEBD-78DBEB27F231}"/>
            </c:ext>
          </c:extLst>
        </c:ser>
        <c:dLbls>
          <c:showLegendKey val="0"/>
          <c:showVal val="0"/>
          <c:showCatName val="0"/>
          <c:showSerName val="0"/>
          <c:showPercent val="0"/>
          <c:showBubbleSize val="0"/>
        </c:dLbls>
        <c:gapWidth val="219"/>
        <c:overlap val="-27"/>
        <c:axId val="1068139743"/>
        <c:axId val="1102474911"/>
      </c:barChart>
      <c:catAx>
        <c:axId val="106813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102474911"/>
        <c:crosses val="autoZero"/>
        <c:auto val="1"/>
        <c:lblAlgn val="ctr"/>
        <c:lblOffset val="100"/>
        <c:noMultiLvlLbl val="0"/>
      </c:catAx>
      <c:valAx>
        <c:axId val="110247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139743"/>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946474402103503E-2"/>
          <c:y val="2.2773281373518622E-2"/>
          <c:w val="0.87007341229782176"/>
          <c:h val="0.86015742362658232"/>
        </c:manualLayout>
      </c:layout>
      <c:barChart>
        <c:barDir val="col"/>
        <c:grouping val="clustered"/>
        <c:varyColors val="0"/>
        <c:ser>
          <c:idx val="0"/>
          <c:order val="0"/>
          <c:spPr>
            <a:solidFill>
              <a:schemeClr val="tx2">
                <a:lumMod val="75000"/>
              </a:schemeClr>
            </a:solidFill>
            <a:ln>
              <a:noFill/>
            </a:ln>
            <a:effectLst/>
          </c:spPr>
          <c:invertIfNegative val="0"/>
          <c:cat>
            <c:strRef>
              <c:f>FRANCE!$I$13:$K$13</c:f>
              <c:strCache>
                <c:ptCount val="3"/>
                <c:pt idx="0">
                  <c:v>red cards</c:v>
                </c:pt>
                <c:pt idx="2">
                  <c:v>yellow cards</c:v>
                </c:pt>
              </c:strCache>
            </c:strRef>
          </c:cat>
          <c:val>
            <c:numRef>
              <c:f>FRANCE!$I$14:$K$14</c:f>
              <c:numCache>
                <c:formatCode>General</c:formatCode>
                <c:ptCount val="3"/>
                <c:pt idx="0">
                  <c:v>0</c:v>
                </c:pt>
                <c:pt idx="2">
                  <c:v>8</c:v>
                </c:pt>
              </c:numCache>
            </c:numRef>
          </c:val>
          <c:extLst>
            <c:ext xmlns:c16="http://schemas.microsoft.com/office/drawing/2014/chart" uri="{C3380CC4-5D6E-409C-BE32-E72D297353CC}">
              <c16:uniqueId val="{00000000-74D2-4DE8-AA28-44DD0054FBAE}"/>
            </c:ext>
          </c:extLst>
        </c:ser>
        <c:dLbls>
          <c:showLegendKey val="0"/>
          <c:showVal val="0"/>
          <c:showCatName val="0"/>
          <c:showSerName val="0"/>
          <c:showPercent val="0"/>
          <c:showBubbleSize val="0"/>
        </c:dLbls>
        <c:gapWidth val="219"/>
        <c:overlap val="-27"/>
        <c:axId val="1068130143"/>
        <c:axId val="1103511599"/>
      </c:barChart>
      <c:catAx>
        <c:axId val="106813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103511599"/>
        <c:crosses val="autoZero"/>
        <c:auto val="1"/>
        <c:lblAlgn val="ctr"/>
        <c:lblOffset val="100"/>
        <c:noMultiLvlLbl val="0"/>
      </c:catAx>
      <c:valAx>
        <c:axId val="1103511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130143"/>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Possession %</a:t>
            </a:r>
          </a:p>
        </c:rich>
      </c:tx>
      <c:layout>
        <c:manualLayout>
          <c:xMode val="edge"/>
          <c:yMode val="edge"/>
          <c:x val="0.49335571347271939"/>
          <c:y val="3.30075548315263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250348681148578E-2"/>
          <c:y val="0.13724541298948645"/>
          <c:w val="0.94674965131885147"/>
          <c:h val="0.75688948238955989"/>
        </c:manualLayout>
      </c:layout>
      <c:pie3DChart>
        <c:varyColors val="1"/>
        <c:ser>
          <c:idx val="0"/>
          <c:order val="0"/>
          <c:dPt>
            <c:idx val="0"/>
            <c:bubble3D val="0"/>
            <c:spPr>
              <a:gradFill rotWithShape="1">
                <a:gsLst>
                  <a:gs pos="0">
                    <a:schemeClr val="accent5">
                      <a:shade val="76000"/>
                      <a:tint val="96000"/>
                      <a:lumMod val="100000"/>
                    </a:schemeClr>
                  </a:gs>
                  <a:gs pos="78000">
                    <a:schemeClr val="accent5">
                      <a:shade val="76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E5C3-4D4B-8581-D45B20EEB76C}"/>
              </c:ext>
            </c:extLst>
          </c:dPt>
          <c:dPt>
            <c:idx val="1"/>
            <c:bubble3D val="0"/>
            <c:spPr>
              <a:gradFill rotWithShape="1">
                <a:gsLst>
                  <a:gs pos="0">
                    <a:schemeClr val="accent5">
                      <a:tint val="77000"/>
                      <a:tint val="96000"/>
                      <a:lumMod val="100000"/>
                    </a:schemeClr>
                  </a:gs>
                  <a:gs pos="78000">
                    <a:schemeClr val="accent5">
                      <a:tint val="77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FC85-4432-B64C-D1AFA4C93C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FRANCE!$D$13:$E$13</c:f>
              <c:strCache>
                <c:ptCount val="2"/>
                <c:pt idx="0">
                  <c:v>possession %</c:v>
                </c:pt>
                <c:pt idx="1">
                  <c:v>no possession </c:v>
                </c:pt>
              </c:strCache>
            </c:strRef>
          </c:cat>
          <c:val>
            <c:numRef>
              <c:f>FRANCE!$D$14:$E$14</c:f>
              <c:numCache>
                <c:formatCode>0.00%</c:formatCode>
                <c:ptCount val="2"/>
                <c:pt idx="0">
                  <c:v>0.44857142857142851</c:v>
                </c:pt>
                <c:pt idx="1">
                  <c:v>0.55142857142857149</c:v>
                </c:pt>
              </c:numCache>
            </c:numRef>
          </c:val>
          <c:extLst>
            <c:ext xmlns:c16="http://schemas.microsoft.com/office/drawing/2014/chart" uri="{C3380CC4-5D6E-409C-BE32-E72D297353CC}">
              <c16:uniqueId val="{00000000-FC85-4432-B64C-D1AFA4C93C66}"/>
            </c:ext>
          </c:extLst>
        </c:ser>
        <c:dLbls>
          <c:dLblPos val="ctr"/>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24921722782027692"/>
          <c:y val="0.87223862565318133"/>
          <c:w val="0.44631949370620522"/>
          <c:h val="4.6855909611190689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Goals</a:t>
            </a:r>
            <a:r>
              <a:rPr lang="en-IN" sz="1600" b="1" baseline="0"/>
              <a:t> scored</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9498108762625604E-2"/>
          <c:y val="0.10209730149785899"/>
          <c:w val="0.91311592333668212"/>
          <c:h val="0.79436305169762922"/>
        </c:manualLayout>
      </c:layout>
      <c:barChart>
        <c:barDir val="col"/>
        <c:grouping val="clustered"/>
        <c:varyColors val="0"/>
        <c:ser>
          <c:idx val="0"/>
          <c:order val="0"/>
          <c:spPr>
            <a:solidFill>
              <a:srgbClr val="FF0000"/>
            </a:solidFill>
            <a:ln>
              <a:noFill/>
            </a:ln>
            <a:effectLst/>
          </c:spPr>
          <c:invertIfNegative val="0"/>
          <c:cat>
            <c:strRef>
              <c:f>FRANCE!$S$13:$T$13</c:f>
              <c:strCache>
                <c:ptCount val="2"/>
                <c:pt idx="0">
                  <c:v>goals scored</c:v>
                </c:pt>
                <c:pt idx="1">
                  <c:v>goals against</c:v>
                </c:pt>
              </c:strCache>
            </c:strRef>
          </c:cat>
          <c:val>
            <c:numRef>
              <c:f>FRANCE!$S$14:$T$14</c:f>
              <c:numCache>
                <c:formatCode>General</c:formatCode>
                <c:ptCount val="2"/>
                <c:pt idx="0">
                  <c:v>16</c:v>
                </c:pt>
                <c:pt idx="1">
                  <c:v>8</c:v>
                </c:pt>
              </c:numCache>
            </c:numRef>
          </c:val>
          <c:extLst>
            <c:ext xmlns:c16="http://schemas.microsoft.com/office/drawing/2014/chart" uri="{C3380CC4-5D6E-409C-BE32-E72D297353CC}">
              <c16:uniqueId val="{00000000-5C36-44A6-9C5E-B85EE7203213}"/>
            </c:ext>
          </c:extLst>
        </c:ser>
        <c:dLbls>
          <c:showLegendKey val="0"/>
          <c:showVal val="0"/>
          <c:showCatName val="0"/>
          <c:showSerName val="0"/>
          <c:showPercent val="0"/>
          <c:showBubbleSize val="0"/>
        </c:dLbls>
        <c:gapWidth val="219"/>
        <c:overlap val="-27"/>
        <c:axId val="1068138143"/>
        <c:axId val="1095307167"/>
      </c:barChart>
      <c:catAx>
        <c:axId val="106813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095307167"/>
        <c:crosses val="autoZero"/>
        <c:auto val="1"/>
        <c:lblAlgn val="ctr"/>
        <c:lblOffset val="100"/>
        <c:noMultiLvlLbl val="0"/>
      </c:catAx>
      <c:valAx>
        <c:axId val="1095307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138143"/>
        <c:crosses val="autoZero"/>
        <c:crossBetween val="between"/>
      </c:valAx>
      <c:spPr>
        <a:noFill/>
        <a:ln>
          <a:noFill/>
        </a:ln>
        <a:effectLst/>
      </c:spPr>
    </c:plotArea>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800"/>
              <a:t>GOALS</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4.7109264082764918E-2"/>
          <c:y val="0.18015087564999388"/>
          <c:w val="0.90305993000874896"/>
          <c:h val="0.73758420822397197"/>
        </c:manualLayout>
      </c:layout>
      <c:barChart>
        <c:barDir val="col"/>
        <c:grouping val="clustered"/>
        <c:varyColors val="0"/>
        <c:ser>
          <c:idx val="0"/>
          <c:order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ARGENTINA!$S$13:$T$13</c:f>
              <c:strCache>
                <c:ptCount val="2"/>
                <c:pt idx="0">
                  <c:v>goals scored</c:v>
                </c:pt>
                <c:pt idx="1">
                  <c:v>goals against</c:v>
                </c:pt>
              </c:strCache>
            </c:strRef>
          </c:cat>
          <c:val>
            <c:numRef>
              <c:f>ARGENTINA!$S$14:$T$14</c:f>
              <c:numCache>
                <c:formatCode>General</c:formatCode>
                <c:ptCount val="2"/>
                <c:pt idx="0">
                  <c:v>15</c:v>
                </c:pt>
                <c:pt idx="1">
                  <c:v>8</c:v>
                </c:pt>
              </c:numCache>
            </c:numRef>
          </c:val>
          <c:extLst>
            <c:ext xmlns:c16="http://schemas.microsoft.com/office/drawing/2014/chart" uri="{C3380CC4-5D6E-409C-BE32-E72D297353CC}">
              <c16:uniqueId val="{00000000-81B0-41B2-8EEA-7BFF0A94D04C}"/>
            </c:ext>
          </c:extLst>
        </c:ser>
        <c:dLbls>
          <c:showLegendKey val="0"/>
          <c:showVal val="0"/>
          <c:showCatName val="0"/>
          <c:showSerName val="0"/>
          <c:showPercent val="0"/>
          <c:showBubbleSize val="0"/>
        </c:dLbls>
        <c:gapWidth val="100"/>
        <c:overlap val="-24"/>
        <c:axId val="1025020191"/>
        <c:axId val="1025708575"/>
      </c:barChart>
      <c:catAx>
        <c:axId val="1025020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1025708575"/>
        <c:crosses val="autoZero"/>
        <c:auto val="1"/>
        <c:lblAlgn val="ctr"/>
        <c:lblOffset val="100"/>
        <c:noMultiLvlLbl val="0"/>
      </c:catAx>
      <c:valAx>
        <c:axId val="10257085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502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800" b="1"/>
              <a:t>Red</a:t>
            </a:r>
            <a:r>
              <a:rPr lang="en-IN" sz="2800" b="1" baseline="0"/>
              <a:t> &amp; yellow card</a:t>
            </a:r>
            <a:endParaRPr lang="en-IN" sz="2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strRef>
              <c:f>ARGENTINA!$I$13:$K$13</c:f>
              <c:strCache>
                <c:ptCount val="3"/>
                <c:pt idx="0">
                  <c:v>red cards</c:v>
                </c:pt>
                <c:pt idx="2">
                  <c:v>yellow cards</c:v>
                </c:pt>
              </c:strCache>
            </c:strRef>
          </c:cat>
          <c:val>
            <c:numRef>
              <c:f>ARGENTINA!$I$14:$K$14</c:f>
              <c:numCache>
                <c:formatCode>General</c:formatCode>
                <c:ptCount val="3"/>
                <c:pt idx="0">
                  <c:v>0</c:v>
                </c:pt>
                <c:pt idx="2">
                  <c:v>17</c:v>
                </c:pt>
              </c:numCache>
            </c:numRef>
          </c:val>
          <c:extLst>
            <c:ext xmlns:c16="http://schemas.microsoft.com/office/drawing/2014/chart" uri="{C3380CC4-5D6E-409C-BE32-E72D297353CC}">
              <c16:uniqueId val="{00000000-D5B7-40D4-BA26-55E53DFBBA0B}"/>
            </c:ext>
          </c:extLst>
        </c:ser>
        <c:dLbls>
          <c:showLegendKey val="0"/>
          <c:showVal val="0"/>
          <c:showCatName val="0"/>
          <c:showSerName val="0"/>
          <c:showPercent val="0"/>
          <c:showBubbleSize val="0"/>
        </c:dLbls>
        <c:gapWidth val="219"/>
        <c:overlap val="-27"/>
        <c:axId val="1760121216"/>
        <c:axId val="1421001280"/>
      </c:barChart>
      <c:catAx>
        <c:axId val="176012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21001280"/>
        <c:crosses val="autoZero"/>
        <c:auto val="1"/>
        <c:lblAlgn val="ctr"/>
        <c:lblOffset val="100"/>
        <c:noMultiLvlLbl val="0"/>
      </c:catAx>
      <c:valAx>
        <c:axId val="142100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121216"/>
        <c:crosses val="autoZero"/>
        <c:crossBetween val="between"/>
      </c:valAx>
      <c:spPr>
        <a:noFill/>
        <a:ln>
          <a:noFill/>
        </a:ln>
        <a:effectLst/>
      </c:spPr>
    </c:plotArea>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b="100000"/>
      </a:path>
      <a:tileRect t="-100000" r="-100000"/>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r>
              <a:rPr lang="en-IN" sz="4000" b="1"/>
              <a:t>Fouls</a:t>
            </a: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strRef>
              <c:f>ARGENTINA!$P$13:$Q$13</c:f>
              <c:strCache>
                <c:ptCount val="2"/>
                <c:pt idx="0">
                  <c:v>fouls made</c:v>
                </c:pt>
                <c:pt idx="1">
                  <c:v>fouls against</c:v>
                </c:pt>
              </c:strCache>
            </c:strRef>
          </c:cat>
          <c:val>
            <c:numRef>
              <c:f>ARGENTINA!$P$14:$Q$14</c:f>
              <c:numCache>
                <c:formatCode>General</c:formatCode>
                <c:ptCount val="2"/>
                <c:pt idx="0">
                  <c:v>100</c:v>
                </c:pt>
                <c:pt idx="1">
                  <c:v>76</c:v>
                </c:pt>
              </c:numCache>
            </c:numRef>
          </c:val>
          <c:extLst>
            <c:ext xmlns:c16="http://schemas.microsoft.com/office/drawing/2014/chart" uri="{C3380CC4-5D6E-409C-BE32-E72D297353CC}">
              <c16:uniqueId val="{00000000-882B-4807-8349-8AEFD2C930CB}"/>
            </c:ext>
          </c:extLst>
        </c:ser>
        <c:dLbls>
          <c:showLegendKey val="0"/>
          <c:showVal val="0"/>
          <c:showCatName val="0"/>
          <c:showSerName val="0"/>
          <c:showPercent val="0"/>
          <c:showBubbleSize val="0"/>
        </c:dLbls>
        <c:gapWidth val="219"/>
        <c:overlap val="-27"/>
        <c:axId val="1760158416"/>
        <c:axId val="1582299920"/>
      </c:barChart>
      <c:catAx>
        <c:axId val="176015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582299920"/>
        <c:crosses val="autoZero"/>
        <c:auto val="1"/>
        <c:lblAlgn val="ctr"/>
        <c:lblOffset val="100"/>
        <c:noMultiLvlLbl val="0"/>
      </c:catAx>
      <c:valAx>
        <c:axId val="158229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158416"/>
        <c:crosses val="autoZero"/>
        <c:crossBetween val="between"/>
      </c:valAx>
      <c:spPr>
        <a:noFill/>
        <a:ln>
          <a:noFill/>
        </a:ln>
        <a:effectLst/>
      </c:spPr>
    </c:plotArea>
    <c:plotVisOnly val="1"/>
    <c:dispBlanksAs val="gap"/>
    <c:showDLblsOverMax val="0"/>
  </c:chart>
  <c:spPr>
    <a:gradFill flip="none" rotWithShape="1">
      <a:gsLst>
        <a:gs pos="0">
          <a:srgbClr val="FFC000">
            <a:tint val="66000"/>
            <a:satMod val="160000"/>
          </a:srgbClr>
        </a:gs>
        <a:gs pos="50000">
          <a:srgbClr val="FFC000">
            <a:tint val="44500"/>
            <a:satMod val="160000"/>
          </a:srgbClr>
        </a:gs>
        <a:gs pos="100000">
          <a:srgbClr val="FFC000">
            <a:tint val="23500"/>
            <a:satMod val="160000"/>
          </a:srgb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4400" b="1" i="0" u="none" strike="noStrike" kern="1200" baseline="0">
                <a:solidFill>
                  <a:schemeClr val="dk1">
                    <a:lumMod val="75000"/>
                    <a:lumOff val="25000"/>
                  </a:schemeClr>
                </a:solidFill>
                <a:latin typeface="+mn-lt"/>
                <a:ea typeface="+mn-ea"/>
                <a:cs typeface="+mn-cs"/>
              </a:defRPr>
            </a:pPr>
            <a:r>
              <a:rPr lang="en-US" sz="4400"/>
              <a:t>WIN %</a:t>
            </a:r>
          </a:p>
        </c:rich>
      </c:tx>
      <c:overlay val="0"/>
      <c:spPr>
        <a:noFill/>
        <a:ln>
          <a:noFill/>
        </a:ln>
        <a:effectLst/>
      </c:spPr>
      <c:txPr>
        <a:bodyPr rot="0" spcFirstLastPara="1" vertOverflow="ellipsis" vert="horz" wrap="square" anchor="ctr" anchorCtr="1"/>
        <a:lstStyle/>
        <a:p>
          <a:pPr>
            <a:defRPr sz="44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9A2-434A-A696-90D917DA5AD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9A2-434A-A696-90D917DA5ADB}"/>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59A2-434A-A696-90D917DA5AD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8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ARGENTINA!$M$13:$O$13</c:f>
              <c:strCache>
                <c:ptCount val="3"/>
                <c:pt idx="0">
                  <c:v>wins </c:v>
                </c:pt>
                <c:pt idx="1">
                  <c:v>losses</c:v>
                </c:pt>
                <c:pt idx="2">
                  <c:v>DRAW</c:v>
                </c:pt>
              </c:strCache>
            </c:strRef>
          </c:cat>
          <c:val>
            <c:numRef>
              <c:f>ARGENTINA!$M$14:$O$14</c:f>
              <c:numCache>
                <c:formatCode>General</c:formatCode>
                <c:ptCount val="3"/>
                <c:pt idx="0">
                  <c:v>4</c:v>
                </c:pt>
                <c:pt idx="1">
                  <c:v>1</c:v>
                </c:pt>
                <c:pt idx="2">
                  <c:v>2</c:v>
                </c:pt>
              </c:numCache>
            </c:numRef>
          </c:val>
          <c:extLst>
            <c:ext xmlns:c16="http://schemas.microsoft.com/office/drawing/2014/chart" uri="{C3380CC4-5D6E-409C-BE32-E72D297353CC}">
              <c16:uniqueId val="{00000000-6EC3-433F-9E5F-72FB6DF5007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0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Percentage</a:t>
            </a:r>
            <a:r>
              <a:rPr lang="en-IN" baseline="0"/>
              <a:t> of average Possession</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727086199760725E-2"/>
          <c:y val="7.0160568270331236E-2"/>
          <c:w val="0.80586962343002289"/>
          <c:h val="0.87660770222251583"/>
        </c:manualLayout>
      </c:layout>
      <c:pie3DChart>
        <c:varyColors val="1"/>
        <c:ser>
          <c:idx val="0"/>
          <c:order val="0"/>
          <c:dPt>
            <c:idx val="0"/>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EED-409D-936A-F92D8865A549}"/>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EED-409D-936A-F92D8865A54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8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ARGENTINA!$D$13:$E$13</c:f>
              <c:strCache>
                <c:ptCount val="2"/>
                <c:pt idx="0">
                  <c:v>possession %</c:v>
                </c:pt>
                <c:pt idx="1">
                  <c:v>no possession </c:v>
                </c:pt>
              </c:strCache>
            </c:strRef>
          </c:cat>
          <c:val>
            <c:numRef>
              <c:f>ARGENTINA!$D$14:$E$14</c:f>
              <c:numCache>
                <c:formatCode>0.00%</c:formatCode>
                <c:ptCount val="2"/>
                <c:pt idx="0">
                  <c:v>0.51142857142857134</c:v>
                </c:pt>
                <c:pt idx="1">
                  <c:v>0.48857142857142866</c:v>
                </c:pt>
              </c:numCache>
            </c:numRef>
          </c:val>
          <c:extLst>
            <c:ext xmlns:c16="http://schemas.microsoft.com/office/drawing/2014/chart" uri="{C3380CC4-5D6E-409C-BE32-E72D297353CC}">
              <c16:uniqueId val="{00000000-E385-4216-8085-EC5DAD3DB3A2}"/>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6650299388730803"/>
          <c:y val="0.55685416125753451"/>
          <c:w val="0.20251701513590151"/>
          <c:h val="0.1375591654389342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800" b="1" i="0" u="none" strike="noStrike" kern="1200" baseline="0">
                <a:solidFill>
                  <a:schemeClr val="dk1">
                    <a:lumMod val="75000"/>
                    <a:lumOff val="25000"/>
                  </a:schemeClr>
                </a:solidFill>
                <a:latin typeface="+mn-lt"/>
                <a:ea typeface="+mn-ea"/>
                <a:cs typeface="+mn-cs"/>
              </a:defRPr>
            </a:pPr>
            <a:r>
              <a:rPr lang="en-IN" sz="2800"/>
              <a:t>WIN %</a:t>
            </a:r>
          </a:p>
        </c:rich>
      </c:tx>
      <c:overlay val="0"/>
      <c:spPr>
        <a:noFill/>
        <a:ln>
          <a:noFill/>
        </a:ln>
        <a:effectLst/>
      </c:spPr>
      <c:txPr>
        <a:bodyPr rot="0" spcFirstLastPara="1" vertOverflow="ellipsis" vert="horz" wrap="square" anchor="ctr" anchorCtr="1"/>
        <a:lstStyle/>
        <a:p>
          <a:pPr>
            <a:defRPr sz="2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091797506931955E-2"/>
          <c:y val="8.1840557169487377E-2"/>
          <c:w val="0.82959556890192121"/>
          <c:h val="0.8350462143499161"/>
        </c:manualLayout>
      </c:layout>
      <c:pie3DChart>
        <c:varyColors val="1"/>
        <c:ser>
          <c:idx val="0"/>
          <c:order val="0"/>
          <c:dPt>
            <c:idx val="0"/>
            <c:bubble3D val="0"/>
            <c:spPr>
              <a:solidFill>
                <a:schemeClr val="accent2">
                  <a:shade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17E-46CB-B6B9-F57F756A93E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17E-46CB-B6B9-F57F756A93E1}"/>
              </c:ext>
            </c:extLst>
          </c:dPt>
          <c:dPt>
            <c:idx val="2"/>
            <c:bubble3D val="0"/>
            <c:spPr>
              <a:solidFill>
                <a:schemeClr val="accent2">
                  <a:tint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17E-46CB-B6B9-F57F756A93E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NETHERLANDS!$M$11:$O$11</c:f>
              <c:strCache>
                <c:ptCount val="3"/>
                <c:pt idx="0">
                  <c:v>wins </c:v>
                </c:pt>
                <c:pt idx="1">
                  <c:v>losses</c:v>
                </c:pt>
                <c:pt idx="2">
                  <c:v>DRAW</c:v>
                </c:pt>
              </c:strCache>
            </c:strRef>
          </c:cat>
          <c:val>
            <c:numRef>
              <c:f>NETHERLANDS!$M$12:$O$12</c:f>
              <c:numCache>
                <c:formatCode>General</c:formatCode>
                <c:ptCount val="3"/>
                <c:pt idx="0">
                  <c:v>3</c:v>
                </c:pt>
                <c:pt idx="1">
                  <c:v>0</c:v>
                </c:pt>
                <c:pt idx="2">
                  <c:v>2</c:v>
                </c:pt>
              </c:numCache>
            </c:numRef>
          </c:val>
          <c:extLst>
            <c:ext xmlns:c16="http://schemas.microsoft.com/office/drawing/2014/chart" uri="{C3380CC4-5D6E-409C-BE32-E72D297353CC}">
              <c16:uniqueId val="{00000000-1746-4725-942B-91BAC32761EB}"/>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82920056595679426"/>
          <c:y val="0.2812673131256116"/>
          <c:w val="0.12282209800622533"/>
          <c:h val="0.2079722437810792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8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IN" sz="3600">
                <a:solidFill>
                  <a:schemeClr val="tx1"/>
                </a:solidFill>
              </a:rPr>
              <a:t>Goals</a:t>
            </a:r>
          </a:p>
        </c:rich>
      </c:tx>
      <c:overlay val="0"/>
      <c:spPr>
        <a:noFill/>
        <a:ln>
          <a:noFill/>
        </a:ln>
        <a:effectLst/>
      </c:spPr>
      <c:txPr>
        <a:bodyPr rot="0" spcFirstLastPara="1" vertOverflow="ellipsis" vert="horz" wrap="square" anchor="ctr" anchorCtr="1"/>
        <a:lstStyle/>
        <a:p>
          <a:pPr>
            <a:defRPr sz="3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3.0046157456841662E-2"/>
          <c:y val="0.15841501051180895"/>
          <c:w val="0.94462725482348731"/>
          <c:h val="0.75868148752561804"/>
        </c:manualLayout>
      </c:layout>
      <c:barChart>
        <c:barDir val="col"/>
        <c:grouping val="stacked"/>
        <c:varyColors val="0"/>
        <c:ser>
          <c:idx val="0"/>
          <c:order val="0"/>
          <c:spPr>
            <a:solidFill>
              <a:schemeClr val="accent5">
                <a:lumMod val="75000"/>
              </a:schemeClr>
            </a:soli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NETHERLANDS!$S$11:$T$11</c:f>
              <c:strCache>
                <c:ptCount val="2"/>
                <c:pt idx="0">
                  <c:v>goals scored</c:v>
                </c:pt>
                <c:pt idx="1">
                  <c:v>goals against</c:v>
                </c:pt>
              </c:strCache>
            </c:strRef>
          </c:cat>
          <c:val>
            <c:numRef>
              <c:f>NETHERLANDS!$S$12:$T$12</c:f>
              <c:numCache>
                <c:formatCode>General</c:formatCode>
                <c:ptCount val="2"/>
                <c:pt idx="0">
                  <c:v>10</c:v>
                </c:pt>
                <c:pt idx="1">
                  <c:v>4</c:v>
                </c:pt>
              </c:numCache>
            </c:numRef>
          </c:val>
          <c:extLst>
            <c:ext xmlns:c16="http://schemas.microsoft.com/office/drawing/2014/chart" uri="{C3380CC4-5D6E-409C-BE32-E72D297353CC}">
              <c16:uniqueId val="{00000000-D53D-4B61-A9EC-BFA5A18ADF38}"/>
            </c:ext>
          </c:extLst>
        </c:ser>
        <c:dLbls>
          <c:showLegendKey val="0"/>
          <c:showVal val="0"/>
          <c:showCatName val="0"/>
          <c:showSerName val="0"/>
          <c:showPercent val="0"/>
          <c:showBubbleSize val="0"/>
        </c:dLbls>
        <c:gapWidth val="150"/>
        <c:overlap val="100"/>
        <c:axId val="1771197583"/>
        <c:axId val="1765033391"/>
      </c:barChart>
      <c:catAx>
        <c:axId val="17711975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mn-lt"/>
                <a:ea typeface="+mn-ea"/>
                <a:cs typeface="+mn-cs"/>
              </a:defRPr>
            </a:pPr>
            <a:endParaRPr lang="en-US"/>
          </a:p>
        </c:txPr>
        <c:crossAx val="1765033391"/>
        <c:crosses val="autoZero"/>
        <c:auto val="1"/>
        <c:lblAlgn val="ctr"/>
        <c:lblOffset val="100"/>
        <c:noMultiLvlLbl val="0"/>
      </c:catAx>
      <c:valAx>
        <c:axId val="17650333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119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0" scaled="1"/>
      <a:tileRect/>
    </a:gradFill>
    <a:ln>
      <a:noFill/>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4000"/>
              <a:t>Fouls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57893521679714E-2"/>
          <c:y val="1.5748405533875742E-2"/>
          <c:w val="0.90092558660930344"/>
          <c:h val="0.88383265081872076"/>
        </c:manualLayout>
      </c:layout>
      <c:barChart>
        <c:barDir val="col"/>
        <c:grouping val="clustered"/>
        <c:varyColors val="0"/>
        <c:ser>
          <c:idx val="0"/>
          <c:order val="0"/>
          <c:spPr>
            <a:solidFill>
              <a:srgbClr val="0070C0"/>
            </a:solidFill>
            <a:ln>
              <a:noFill/>
            </a:ln>
            <a:effectLst/>
          </c:spPr>
          <c:invertIfNegative val="0"/>
          <c:cat>
            <c:strRef>
              <c:f>NETHERLANDS!$P$11:$Q$11</c:f>
              <c:strCache>
                <c:ptCount val="2"/>
                <c:pt idx="0">
                  <c:v>fouls made</c:v>
                </c:pt>
                <c:pt idx="1">
                  <c:v>fouls against</c:v>
                </c:pt>
              </c:strCache>
            </c:strRef>
          </c:cat>
          <c:val>
            <c:numRef>
              <c:f>NETHERLANDS!$P$12:$Q$12</c:f>
              <c:numCache>
                <c:formatCode>General</c:formatCode>
                <c:ptCount val="2"/>
                <c:pt idx="0">
                  <c:v>87</c:v>
                </c:pt>
                <c:pt idx="1">
                  <c:v>69</c:v>
                </c:pt>
              </c:numCache>
            </c:numRef>
          </c:val>
          <c:extLst>
            <c:ext xmlns:c16="http://schemas.microsoft.com/office/drawing/2014/chart" uri="{C3380CC4-5D6E-409C-BE32-E72D297353CC}">
              <c16:uniqueId val="{00000000-5563-401F-8040-702012970911}"/>
            </c:ext>
          </c:extLst>
        </c:ser>
        <c:dLbls>
          <c:showLegendKey val="0"/>
          <c:showVal val="0"/>
          <c:showCatName val="0"/>
          <c:showSerName val="0"/>
          <c:showPercent val="0"/>
          <c:showBubbleSize val="0"/>
        </c:dLbls>
        <c:gapWidth val="219"/>
        <c:overlap val="-27"/>
        <c:axId val="1771207791"/>
        <c:axId val="1765054031"/>
      </c:barChart>
      <c:catAx>
        <c:axId val="177120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765054031"/>
        <c:crosses val="autoZero"/>
        <c:auto val="1"/>
        <c:lblAlgn val="ctr"/>
        <c:lblOffset val="100"/>
        <c:noMultiLvlLbl val="0"/>
      </c:catAx>
      <c:valAx>
        <c:axId val="1765054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20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FFC000">
            <a:tint val="66000"/>
            <a:satMod val="160000"/>
          </a:srgbClr>
        </a:gs>
        <a:gs pos="50000">
          <a:srgbClr val="FFC000">
            <a:tint val="44500"/>
            <a:satMod val="160000"/>
          </a:srgbClr>
        </a:gs>
        <a:gs pos="100000">
          <a:srgbClr val="FFC000">
            <a:tint val="23500"/>
            <a:satMod val="160000"/>
          </a:srgbClr>
        </a:gs>
      </a:gsLst>
      <a:path path="circle">
        <a:fillToRect l="50000" t="50000" r="50000" b="5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2800" b="1"/>
              <a:t>Red</a:t>
            </a:r>
            <a:r>
              <a:rPr lang="en-IN" sz="2800" b="1" baseline="0"/>
              <a:t> &amp; Yellow Cards</a:t>
            </a:r>
            <a:endParaRPr lang="en-IN" sz="2800" b="1"/>
          </a:p>
        </c:rich>
      </c:tx>
      <c:layout>
        <c:manualLayout>
          <c:xMode val="edge"/>
          <c:yMode val="edge"/>
          <c:x val="4.0080021309419428E-2"/>
          <c:y val="3.497510433518188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137154629035958E-2"/>
          <c:y val="0.10407087324792544"/>
          <c:w val="0.90517777912479414"/>
          <c:h val="0.78113885863920485"/>
        </c:manualLayout>
      </c:layout>
      <c:barChart>
        <c:barDir val="col"/>
        <c:grouping val="clustered"/>
        <c:varyColors val="0"/>
        <c:ser>
          <c:idx val="0"/>
          <c:order val="0"/>
          <c:spPr>
            <a:solidFill>
              <a:srgbClr val="7030A0"/>
            </a:solidFill>
            <a:ln>
              <a:noFill/>
            </a:ln>
            <a:effectLst/>
          </c:spPr>
          <c:invertIfNegative val="0"/>
          <c:cat>
            <c:strRef>
              <c:f>NETHERLANDS!$I$11:$K$11</c:f>
              <c:strCache>
                <c:ptCount val="3"/>
                <c:pt idx="0">
                  <c:v>red cards</c:v>
                </c:pt>
                <c:pt idx="2">
                  <c:v>yellow cards</c:v>
                </c:pt>
              </c:strCache>
            </c:strRef>
          </c:cat>
          <c:val>
            <c:numRef>
              <c:f>NETHERLANDS!$I$12:$K$12</c:f>
              <c:numCache>
                <c:formatCode>General</c:formatCode>
                <c:ptCount val="3"/>
                <c:pt idx="0">
                  <c:v>1</c:v>
                </c:pt>
                <c:pt idx="2">
                  <c:v>13</c:v>
                </c:pt>
              </c:numCache>
            </c:numRef>
          </c:val>
          <c:extLst>
            <c:ext xmlns:c16="http://schemas.microsoft.com/office/drawing/2014/chart" uri="{C3380CC4-5D6E-409C-BE32-E72D297353CC}">
              <c16:uniqueId val="{00000000-7411-4BCF-841D-74F7C9D5C530}"/>
            </c:ext>
          </c:extLst>
        </c:ser>
        <c:dLbls>
          <c:showLegendKey val="0"/>
          <c:showVal val="0"/>
          <c:showCatName val="0"/>
          <c:showSerName val="0"/>
          <c:showPercent val="0"/>
          <c:showBubbleSize val="0"/>
        </c:dLbls>
        <c:gapWidth val="219"/>
        <c:overlap val="-27"/>
        <c:axId val="1771266719"/>
        <c:axId val="1279511551"/>
      </c:barChart>
      <c:catAx>
        <c:axId val="177126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279511551"/>
        <c:crosses val="autoZero"/>
        <c:auto val="1"/>
        <c:lblAlgn val="ctr"/>
        <c:lblOffset val="100"/>
        <c:noMultiLvlLbl val="0"/>
      </c:catAx>
      <c:valAx>
        <c:axId val="1279511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2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E5E699"/>
        </a:gs>
        <a:gs pos="61000">
          <a:srgbClr val="D0E584"/>
        </a:gs>
        <a:gs pos="45000">
          <a:schemeClr val="accent1">
            <a:lumMod val="60000"/>
            <a:lumOff val="40000"/>
          </a:schemeClr>
        </a:gs>
        <a:gs pos="100000">
          <a:srgbClr val="FFC000">
            <a:tint val="44500"/>
            <a:satMod val="160000"/>
          </a:srgbClr>
        </a:gs>
        <a:gs pos="100000">
          <a:srgbClr val="FFC000">
            <a:tint val="23500"/>
            <a:satMod val="160000"/>
          </a:srgbClr>
        </a:gs>
      </a:gsLst>
      <a:path path="circle">
        <a:fillToRect l="50000" t="50000" r="50000" b="5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2800"/>
              <a:t>Possession %</a:t>
            </a:r>
          </a:p>
        </c:rich>
      </c:tx>
      <c:layout>
        <c:manualLayout>
          <c:xMode val="edge"/>
          <c:yMode val="edge"/>
          <c:x val="0.31221117521151898"/>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519710447834354E-3"/>
          <c:y val="7.4748189705553095E-2"/>
          <c:w val="0.86579487831469704"/>
          <c:h val="0.88673865879052371"/>
        </c:manualLayout>
      </c:layout>
      <c:pie3DChart>
        <c:varyColors val="1"/>
        <c:ser>
          <c:idx val="0"/>
          <c:order val="0"/>
          <c:explosion val="5"/>
          <c:dPt>
            <c:idx val="0"/>
            <c:bubble3D val="0"/>
            <c:explosion val="0"/>
            <c:spPr>
              <a:solidFill>
                <a:schemeClr val="accent4">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CA9-4C88-AAD9-8BEC80134CFB}"/>
              </c:ext>
            </c:extLst>
          </c:dPt>
          <c:dPt>
            <c:idx val="1"/>
            <c:bubble3D val="0"/>
            <c:explosion val="0"/>
            <c:spPr>
              <a:solidFill>
                <a:schemeClr val="accent4">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CA9-4C88-AAD9-8BEC80134CF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NETHERLANDS!$D$11:$E$11</c:f>
              <c:strCache>
                <c:ptCount val="2"/>
                <c:pt idx="0">
                  <c:v>possession %</c:v>
                </c:pt>
                <c:pt idx="1">
                  <c:v>no possession </c:v>
                </c:pt>
              </c:strCache>
            </c:strRef>
          </c:cat>
          <c:val>
            <c:numRef>
              <c:f>NETHERLANDS!$D$12:$E$12</c:f>
              <c:numCache>
                <c:formatCode>0.00%</c:formatCode>
                <c:ptCount val="2"/>
                <c:pt idx="0">
                  <c:v>0.45</c:v>
                </c:pt>
                <c:pt idx="1">
                  <c:v>0.55000000000000004</c:v>
                </c:pt>
              </c:numCache>
            </c:numRef>
          </c:val>
          <c:extLst>
            <c:ext xmlns:c16="http://schemas.microsoft.com/office/drawing/2014/chart" uri="{C3380CC4-5D6E-409C-BE32-E72D297353CC}">
              <c16:uniqueId val="{00000000-DABF-4F1A-A1F4-A529204FC471}"/>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5516508087996772"/>
          <c:y val="0.76992432636588437"/>
          <c:w val="0.29674093653663192"/>
          <c:h val="0.15117355703391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6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Wins%</a:t>
            </a:r>
          </a:p>
        </c:rich>
      </c:tx>
      <c:layout>
        <c:manualLayout>
          <c:xMode val="edge"/>
          <c:yMode val="edge"/>
          <c:x val="0.64753675702041669"/>
          <c:y val="0.1145967884926777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9498525073746312E-2"/>
          <c:y val="4.841714313815635E-2"/>
          <c:w val="0.80193226952825591"/>
          <c:h val="0.85131066693075064"/>
        </c:manualLayout>
      </c:layout>
      <c:pie3D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A26-4420-A49F-F995C5E170E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A26-4420-A49F-F995C5E170EF}"/>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0A26-4420-A49F-F995C5E170EF}"/>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2735-4C40-8E1B-9274FF41296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ENGLAND!$M$12:$P$12</c:f>
              <c:strCache>
                <c:ptCount val="4"/>
                <c:pt idx="1">
                  <c:v>wins </c:v>
                </c:pt>
                <c:pt idx="2">
                  <c:v>losses</c:v>
                </c:pt>
                <c:pt idx="3">
                  <c:v>DRAW</c:v>
                </c:pt>
              </c:strCache>
            </c:strRef>
          </c:cat>
          <c:val>
            <c:numRef>
              <c:f>ENGLAND!$M$13:$P$13</c:f>
              <c:numCache>
                <c:formatCode>General</c:formatCode>
                <c:ptCount val="4"/>
                <c:pt idx="0">
                  <c:v>0</c:v>
                </c:pt>
                <c:pt idx="1">
                  <c:v>3</c:v>
                </c:pt>
                <c:pt idx="2">
                  <c:v>1</c:v>
                </c:pt>
                <c:pt idx="3">
                  <c:v>1</c:v>
                </c:pt>
              </c:numCache>
            </c:numRef>
          </c:val>
          <c:extLst>
            <c:ext xmlns:c16="http://schemas.microsoft.com/office/drawing/2014/chart" uri="{C3380CC4-5D6E-409C-BE32-E72D297353CC}">
              <c16:uniqueId val="{00000000-E3A9-42C4-AC8F-7D8E769539BC}"/>
            </c:ext>
          </c:extLst>
        </c:ser>
        <c:dLbls>
          <c:dLblPos val="ctr"/>
          <c:showLegendKey val="0"/>
          <c:showVal val="0"/>
          <c:showCatName val="0"/>
          <c:showSerName val="0"/>
          <c:showPercent val="1"/>
          <c:showBubbleSize val="0"/>
          <c:showLeaderLines val="1"/>
        </c:dLbls>
      </c:pie3DChart>
      <c:spPr>
        <a:noFill/>
        <a:ln>
          <a:noFill/>
        </a:ln>
        <a:effectLst/>
      </c:spPr>
    </c:plotArea>
    <c:legend>
      <c:legendPos val="r"/>
      <c:legendEntry>
        <c:idx val="0"/>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Goals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solidFill>
              <a:srgbClr val="FFFF00"/>
            </a:soli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ENGLAND!$T$12:$U$12</c:f>
              <c:strCache>
                <c:ptCount val="2"/>
                <c:pt idx="0">
                  <c:v>goals scored</c:v>
                </c:pt>
                <c:pt idx="1">
                  <c:v>goals against</c:v>
                </c:pt>
              </c:strCache>
            </c:strRef>
          </c:cat>
          <c:val>
            <c:numRef>
              <c:f>ENGLAND!$T$13:$U$13</c:f>
              <c:numCache>
                <c:formatCode>General</c:formatCode>
                <c:ptCount val="2"/>
                <c:pt idx="0">
                  <c:v>13</c:v>
                </c:pt>
                <c:pt idx="1">
                  <c:v>4</c:v>
                </c:pt>
              </c:numCache>
            </c:numRef>
          </c:val>
          <c:extLst>
            <c:ext xmlns:c16="http://schemas.microsoft.com/office/drawing/2014/chart" uri="{C3380CC4-5D6E-409C-BE32-E72D297353CC}">
              <c16:uniqueId val="{00000000-DA0D-4471-842A-5DF74C6D6D12}"/>
            </c:ext>
          </c:extLst>
        </c:ser>
        <c:dLbls>
          <c:showLegendKey val="0"/>
          <c:showVal val="0"/>
          <c:showCatName val="0"/>
          <c:showSerName val="0"/>
          <c:showPercent val="0"/>
          <c:showBubbleSize val="0"/>
        </c:dLbls>
        <c:gapWidth val="100"/>
        <c:overlap val="-24"/>
        <c:axId val="94853647"/>
        <c:axId val="2078924191"/>
      </c:barChart>
      <c:catAx>
        <c:axId val="948536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8924191"/>
        <c:crosses val="autoZero"/>
        <c:auto val="1"/>
        <c:lblAlgn val="ctr"/>
        <c:lblOffset val="100"/>
        <c:noMultiLvlLbl val="0"/>
      </c:catAx>
      <c:valAx>
        <c:axId val="20789241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85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Percentage of average Possession</a:t>
            </a:r>
          </a:p>
          <a:p>
            <a:pPr>
              <a:defRPr/>
            </a:pPr>
            <a:endParaRPr lang="en-IN"/>
          </a:p>
        </c:rich>
      </c:tx>
      <c:layout>
        <c:manualLayout>
          <c:xMode val="edge"/>
          <c:yMode val="edge"/>
          <c:x val="0.20079432671681627"/>
          <c:y val="2.301367264165601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6617581893172443"/>
          <c:w val="0.90201983601607316"/>
          <c:h val="0.7310423825887743"/>
        </c:manualLayout>
      </c:layout>
      <c:pie3DChart>
        <c:varyColors val="1"/>
        <c:ser>
          <c:idx val="0"/>
          <c:order val="0"/>
          <c:dPt>
            <c:idx val="0"/>
            <c:bubble3D val="0"/>
            <c:spPr>
              <a:solidFill>
                <a:schemeClr val="accent3">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D60-4F8D-9BCB-0C583C929E31}"/>
              </c:ext>
            </c:extLst>
          </c:dPt>
          <c:dPt>
            <c:idx val="1"/>
            <c:bubble3D val="0"/>
            <c:spPr>
              <a:solidFill>
                <a:schemeClr val="accent3">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475-4C0F-8327-831CEF45679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ENGLAND!$D$12:$E$12</c:f>
              <c:strCache>
                <c:ptCount val="2"/>
                <c:pt idx="0">
                  <c:v>possession %</c:v>
                </c:pt>
                <c:pt idx="1">
                  <c:v>no possession </c:v>
                </c:pt>
              </c:strCache>
            </c:strRef>
          </c:cat>
          <c:val>
            <c:numRef>
              <c:f>ENGLAND!$D$13:$E$13</c:f>
              <c:numCache>
                <c:formatCode>0.00%</c:formatCode>
                <c:ptCount val="2"/>
                <c:pt idx="0">
                  <c:v>0.57800000000000007</c:v>
                </c:pt>
                <c:pt idx="1">
                  <c:v>0.42199999999999993</c:v>
                </c:pt>
              </c:numCache>
            </c:numRef>
          </c:val>
          <c:extLst>
            <c:ext xmlns:c16="http://schemas.microsoft.com/office/drawing/2014/chart" uri="{C3380CC4-5D6E-409C-BE32-E72D297353CC}">
              <c16:uniqueId val="{00000000-C475-4C0F-8327-831CEF45679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Red</a:t>
            </a:r>
            <a:r>
              <a:rPr lang="en-IN" baseline="0"/>
              <a:t> and Yellow Cards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171067392140721E-2"/>
          <c:y val="6.6619344003379558E-2"/>
          <c:w val="0.88750972525897587"/>
          <c:h val="0.72502588763112163"/>
        </c:manualLayout>
      </c:layout>
      <c:barChart>
        <c:barDir val="col"/>
        <c:grouping val="clustered"/>
        <c:varyColors val="0"/>
        <c:ser>
          <c:idx val="0"/>
          <c:order val="0"/>
          <c:spPr>
            <a:solidFill>
              <a:srgbClr val="FF0000"/>
            </a:solidFill>
            <a:ln>
              <a:noFill/>
            </a:ln>
            <a:effectLst/>
          </c:spPr>
          <c:invertIfNegative val="0"/>
          <c:cat>
            <c:strRef>
              <c:f>ENGLAND!$J$12:$L$12</c:f>
              <c:strCache>
                <c:ptCount val="3"/>
                <c:pt idx="0">
                  <c:v>red cards</c:v>
                </c:pt>
                <c:pt idx="2">
                  <c:v>yellow cards</c:v>
                </c:pt>
              </c:strCache>
            </c:strRef>
          </c:cat>
          <c:val>
            <c:numRef>
              <c:f>ENGLAND!$J$13:$L$13</c:f>
              <c:numCache>
                <c:formatCode>General</c:formatCode>
                <c:ptCount val="3"/>
                <c:pt idx="0">
                  <c:v>0</c:v>
                </c:pt>
                <c:pt idx="2">
                  <c:v>1</c:v>
                </c:pt>
              </c:numCache>
            </c:numRef>
          </c:val>
          <c:extLst>
            <c:ext xmlns:c16="http://schemas.microsoft.com/office/drawing/2014/chart" uri="{C3380CC4-5D6E-409C-BE32-E72D297353CC}">
              <c16:uniqueId val="{00000000-57F9-4BBB-B9D1-AD92C74649BA}"/>
            </c:ext>
          </c:extLst>
        </c:ser>
        <c:dLbls>
          <c:showLegendKey val="0"/>
          <c:showVal val="0"/>
          <c:showCatName val="0"/>
          <c:showSerName val="0"/>
          <c:showPercent val="0"/>
          <c:showBubbleSize val="0"/>
        </c:dLbls>
        <c:gapWidth val="219"/>
        <c:overlap val="-27"/>
        <c:axId val="1212475215"/>
        <c:axId val="1171796431"/>
      </c:barChart>
      <c:catAx>
        <c:axId val="121247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71796431"/>
        <c:crosses val="autoZero"/>
        <c:auto val="1"/>
        <c:lblAlgn val="ctr"/>
        <c:lblOffset val="100"/>
        <c:noMultiLvlLbl val="0"/>
      </c:catAx>
      <c:valAx>
        <c:axId val="1171796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47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Fouls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ENGLAND!$Q$12:$R$12</c:f>
              <c:strCache>
                <c:ptCount val="2"/>
                <c:pt idx="0">
                  <c:v>fouls made</c:v>
                </c:pt>
                <c:pt idx="1">
                  <c:v>fouls against</c:v>
                </c:pt>
              </c:strCache>
            </c:strRef>
          </c:cat>
          <c:val>
            <c:numRef>
              <c:f>ENGLAND!$Q$13:$R$13</c:f>
              <c:numCache>
                <c:formatCode>General</c:formatCode>
                <c:ptCount val="2"/>
                <c:pt idx="0">
                  <c:v>53</c:v>
                </c:pt>
                <c:pt idx="1">
                  <c:v>68</c:v>
                </c:pt>
              </c:numCache>
            </c:numRef>
          </c:val>
          <c:extLst>
            <c:ext xmlns:c16="http://schemas.microsoft.com/office/drawing/2014/chart" uri="{C3380CC4-5D6E-409C-BE32-E72D297353CC}">
              <c16:uniqueId val="{00000000-3E60-4C85-9303-FF13235E925C}"/>
            </c:ext>
          </c:extLst>
        </c:ser>
        <c:dLbls>
          <c:showLegendKey val="0"/>
          <c:showVal val="0"/>
          <c:showCatName val="0"/>
          <c:showSerName val="0"/>
          <c:showPercent val="0"/>
          <c:showBubbleSize val="0"/>
        </c:dLbls>
        <c:gapWidth val="219"/>
        <c:overlap val="-27"/>
        <c:axId val="1432419183"/>
        <c:axId val="1208784959"/>
      </c:barChart>
      <c:catAx>
        <c:axId val="143241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784959"/>
        <c:crosses val="autoZero"/>
        <c:auto val="1"/>
        <c:lblAlgn val="ctr"/>
        <c:lblOffset val="100"/>
        <c:noMultiLvlLbl val="0"/>
      </c:catAx>
      <c:valAx>
        <c:axId val="120878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41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Goals &amp; Matches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Messi!$B$69:$B$70</c:f>
              <c:strCache>
                <c:ptCount val="2"/>
                <c:pt idx="0">
                  <c:v>Goals</c:v>
                </c:pt>
                <c:pt idx="1">
                  <c:v>Match</c:v>
                </c:pt>
              </c:strCache>
            </c:strRef>
          </c:cat>
          <c:val>
            <c:numRef>
              <c:f>Messi!$C$69:$C$70</c:f>
              <c:numCache>
                <c:formatCode>General</c:formatCode>
                <c:ptCount val="2"/>
                <c:pt idx="0">
                  <c:v>7</c:v>
                </c:pt>
                <c:pt idx="1">
                  <c:v>7</c:v>
                </c:pt>
              </c:numCache>
            </c:numRef>
          </c:val>
          <c:extLst>
            <c:ext xmlns:c16="http://schemas.microsoft.com/office/drawing/2014/chart" uri="{C3380CC4-5D6E-409C-BE32-E72D297353CC}">
              <c16:uniqueId val="{00000000-0B2F-423F-81B0-CD0F4FDF4108}"/>
            </c:ext>
          </c:extLst>
        </c:ser>
        <c:dLbls>
          <c:showLegendKey val="0"/>
          <c:showVal val="1"/>
          <c:showCatName val="0"/>
          <c:showSerName val="0"/>
          <c:showPercent val="0"/>
          <c:showBubbleSize val="0"/>
        </c:dLbls>
        <c:gapWidth val="84"/>
        <c:gapDepth val="53"/>
        <c:shape val="box"/>
        <c:axId val="632028272"/>
        <c:axId val="437935808"/>
        <c:axId val="0"/>
      </c:bar3DChart>
      <c:catAx>
        <c:axId val="632028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7935808"/>
        <c:crosses val="autoZero"/>
        <c:auto val="1"/>
        <c:lblAlgn val="ctr"/>
        <c:lblOffset val="100"/>
        <c:noMultiLvlLbl val="0"/>
      </c:catAx>
      <c:valAx>
        <c:axId val="437935808"/>
        <c:scaling>
          <c:orientation val="minMax"/>
        </c:scaling>
        <c:delete val="1"/>
        <c:axPos val="l"/>
        <c:numFmt formatCode="General" sourceLinked="1"/>
        <c:majorTickMark val="out"/>
        <c:minorTickMark val="none"/>
        <c:tickLblPos val="nextTo"/>
        <c:crossAx val="63202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77144187621708E-2"/>
          <c:y val="9.4899169632265717E-2"/>
          <c:w val="0.83654397031016281"/>
          <c:h val="0.68705037315175466"/>
        </c:manualLayout>
      </c:layout>
      <c:barChart>
        <c:barDir val="col"/>
        <c:grouping val="clustered"/>
        <c:varyColors val="0"/>
        <c:ser>
          <c:idx val="0"/>
          <c:order val="0"/>
          <c:spPr>
            <a:solidFill>
              <a:schemeClr val="accent1"/>
            </a:solidFill>
            <a:ln>
              <a:noFill/>
            </a:ln>
            <a:effectLst/>
          </c:spPr>
          <c:invertIfNegative val="0"/>
          <c:cat>
            <c:strRef>
              <c:f>BRAZIL!$H$11:$J$11</c:f>
              <c:strCache>
                <c:ptCount val="3"/>
                <c:pt idx="0">
                  <c:v>red cards</c:v>
                </c:pt>
                <c:pt idx="2">
                  <c:v>yellow cards</c:v>
                </c:pt>
              </c:strCache>
            </c:strRef>
          </c:cat>
          <c:val>
            <c:numRef>
              <c:f>BRAZIL!$H$12:$J$12</c:f>
              <c:numCache>
                <c:formatCode>General</c:formatCode>
                <c:ptCount val="3"/>
                <c:pt idx="0">
                  <c:v>0</c:v>
                </c:pt>
                <c:pt idx="2">
                  <c:v>6</c:v>
                </c:pt>
              </c:numCache>
            </c:numRef>
          </c:val>
          <c:extLst>
            <c:ext xmlns:c16="http://schemas.microsoft.com/office/drawing/2014/chart" uri="{C3380CC4-5D6E-409C-BE32-E72D297353CC}">
              <c16:uniqueId val="{00000000-6E3E-486F-8B20-197B81589592}"/>
            </c:ext>
          </c:extLst>
        </c:ser>
        <c:dLbls>
          <c:showLegendKey val="0"/>
          <c:showVal val="0"/>
          <c:showCatName val="0"/>
          <c:showSerName val="0"/>
          <c:showPercent val="0"/>
          <c:showBubbleSize val="0"/>
        </c:dLbls>
        <c:gapWidth val="219"/>
        <c:overlap val="-27"/>
        <c:axId val="987607855"/>
        <c:axId val="30630879"/>
      </c:barChart>
      <c:catAx>
        <c:axId val="98760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0630879"/>
        <c:crosses val="autoZero"/>
        <c:auto val="1"/>
        <c:lblAlgn val="ctr"/>
        <c:lblOffset val="100"/>
        <c:noMultiLvlLbl val="0"/>
      </c:catAx>
      <c:valAx>
        <c:axId val="30630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607855"/>
        <c:crosses val="autoZero"/>
        <c:crossBetween val="between"/>
      </c:valAx>
      <c:spPr>
        <a:noFill/>
        <a:ln>
          <a:noFill/>
        </a:ln>
        <a:effectLst/>
      </c:spPr>
    </c:plotArea>
    <c:plotVisOnly val="1"/>
    <c:dispBlanksAs val="gap"/>
    <c:showDLblsOverMax val="0"/>
  </c:chart>
  <c:spPr>
    <a:gradFill flip="none" rotWithShape="1">
      <a:gsLst>
        <a:gs pos="0">
          <a:srgbClr val="FFC000">
            <a:tint val="66000"/>
            <a:satMod val="160000"/>
          </a:srgbClr>
        </a:gs>
        <a:gs pos="50000">
          <a:srgbClr val="FFC000">
            <a:tint val="44500"/>
            <a:satMod val="160000"/>
          </a:srgbClr>
        </a:gs>
        <a:gs pos="100000">
          <a:srgbClr val="FFC000">
            <a:tint val="23500"/>
            <a:satMod val="160000"/>
          </a:srgbClr>
        </a:gs>
      </a:gsLst>
      <a:lin ang="108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Fouls</a:t>
            </a:r>
          </a:p>
        </c:rich>
      </c:tx>
      <c:layout>
        <c:manualLayout>
          <c:xMode val="edge"/>
          <c:yMode val="edge"/>
          <c:x val="0.3794061302681993"/>
          <c:y val="0.2057390362750406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376675616697334E-2"/>
          <c:y val="9.2284999296582237E-2"/>
          <c:w val="0.88830914813809192"/>
          <c:h val="0.75438653408858414"/>
        </c:manualLayout>
      </c:layout>
      <c:barChart>
        <c:barDir val="col"/>
        <c:grouping val="clustered"/>
        <c:varyColors val="0"/>
        <c:ser>
          <c:idx val="0"/>
          <c:order val="0"/>
          <c:spPr>
            <a:solidFill>
              <a:srgbClr val="00B0F0"/>
            </a:solidFill>
            <a:ln>
              <a:noFill/>
            </a:ln>
            <a:effectLst/>
          </c:spPr>
          <c:invertIfNegative val="0"/>
          <c:cat>
            <c:strRef>
              <c:f>BRAZIL!$O$11:$P$11</c:f>
              <c:strCache>
                <c:ptCount val="2"/>
                <c:pt idx="0">
                  <c:v>fouls made</c:v>
                </c:pt>
                <c:pt idx="1">
                  <c:v>fouls against</c:v>
                </c:pt>
              </c:strCache>
            </c:strRef>
          </c:cat>
          <c:val>
            <c:numRef>
              <c:f>BRAZIL!$O$12:$P$12</c:f>
              <c:numCache>
                <c:formatCode>General</c:formatCode>
                <c:ptCount val="2"/>
                <c:pt idx="0">
                  <c:v>63</c:v>
                </c:pt>
                <c:pt idx="1">
                  <c:v>71</c:v>
                </c:pt>
              </c:numCache>
            </c:numRef>
          </c:val>
          <c:extLst>
            <c:ext xmlns:c16="http://schemas.microsoft.com/office/drawing/2014/chart" uri="{C3380CC4-5D6E-409C-BE32-E72D297353CC}">
              <c16:uniqueId val="{00000000-49F7-41A8-9095-4253434B54C2}"/>
            </c:ext>
          </c:extLst>
        </c:ser>
        <c:dLbls>
          <c:showLegendKey val="0"/>
          <c:showVal val="0"/>
          <c:showCatName val="0"/>
          <c:showSerName val="0"/>
          <c:showPercent val="0"/>
          <c:showBubbleSize val="0"/>
        </c:dLbls>
        <c:gapWidth val="219"/>
        <c:overlap val="-27"/>
        <c:axId val="987608655"/>
        <c:axId val="1797680399"/>
      </c:barChart>
      <c:catAx>
        <c:axId val="98760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797680399"/>
        <c:crosses val="autoZero"/>
        <c:auto val="1"/>
        <c:lblAlgn val="ctr"/>
        <c:lblOffset val="100"/>
        <c:noMultiLvlLbl val="0"/>
      </c:catAx>
      <c:valAx>
        <c:axId val="179768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608655"/>
        <c:crosses val="autoZero"/>
        <c:crossBetween val="between"/>
      </c:valAx>
      <c:spPr>
        <a:noFill/>
        <a:ln>
          <a:noFill/>
        </a:ln>
        <a:effectLst/>
      </c:spPr>
    </c:plotArea>
    <c:plotVisOnly val="1"/>
    <c:dispBlanksAs val="gap"/>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89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Goals</a:t>
            </a:r>
          </a:p>
        </c:rich>
      </c:tx>
      <c:layout>
        <c:manualLayout>
          <c:xMode val="edge"/>
          <c:yMode val="edge"/>
          <c:x val="0.57775082252042442"/>
          <c:y val="0.29220779220779219"/>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7715888506894386E-2"/>
          <c:y val="2.0684739582377376E-2"/>
          <c:w val="0.91120429928653279"/>
          <c:h val="0.77290764790764788"/>
        </c:manualLayout>
      </c:layout>
      <c:barChart>
        <c:barDir val="col"/>
        <c:grouping val="clustered"/>
        <c:varyColors val="0"/>
        <c:ser>
          <c:idx val="0"/>
          <c:order val="0"/>
          <c:spPr>
            <a:solidFill>
              <a:srgbClr val="7030A0"/>
            </a:solidFill>
            <a:ln>
              <a:noFill/>
            </a:ln>
            <a:effectLst/>
          </c:spPr>
          <c:invertIfNegative val="0"/>
          <c:cat>
            <c:strRef>
              <c:f>BRAZIL!$R$11:$S$11</c:f>
              <c:strCache>
                <c:ptCount val="2"/>
                <c:pt idx="0">
                  <c:v>goals scored</c:v>
                </c:pt>
                <c:pt idx="1">
                  <c:v>goals against</c:v>
                </c:pt>
              </c:strCache>
            </c:strRef>
          </c:cat>
          <c:val>
            <c:numRef>
              <c:f>BRAZIL!$R$12:$S$12</c:f>
              <c:numCache>
                <c:formatCode>General</c:formatCode>
                <c:ptCount val="2"/>
                <c:pt idx="0">
                  <c:v>8</c:v>
                </c:pt>
                <c:pt idx="1">
                  <c:v>3</c:v>
                </c:pt>
              </c:numCache>
            </c:numRef>
          </c:val>
          <c:extLst>
            <c:ext xmlns:c16="http://schemas.microsoft.com/office/drawing/2014/chart" uri="{C3380CC4-5D6E-409C-BE32-E72D297353CC}">
              <c16:uniqueId val="{00000000-4CFB-47EB-A1D0-AB4C6ABFEED0}"/>
            </c:ext>
          </c:extLst>
        </c:ser>
        <c:dLbls>
          <c:showLegendKey val="0"/>
          <c:showVal val="0"/>
          <c:showCatName val="0"/>
          <c:showSerName val="0"/>
          <c:showPercent val="0"/>
          <c:showBubbleSize val="0"/>
        </c:dLbls>
        <c:gapWidth val="219"/>
        <c:overlap val="-27"/>
        <c:axId val="1370432207"/>
        <c:axId val="1103422575"/>
      </c:barChart>
      <c:catAx>
        <c:axId val="137043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03422575"/>
        <c:crosses val="autoZero"/>
        <c:auto val="1"/>
        <c:lblAlgn val="ctr"/>
        <c:lblOffset val="100"/>
        <c:noMultiLvlLbl val="0"/>
      </c:catAx>
      <c:valAx>
        <c:axId val="110342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432207"/>
        <c:crosses val="autoZero"/>
        <c:crossBetween val="between"/>
      </c:valAx>
      <c:spPr>
        <a:noFill/>
        <a:ln>
          <a:noFill/>
        </a:ln>
        <a:effectLst/>
      </c:spPr>
    </c:plotArea>
    <c:plotVisOnly val="1"/>
    <c:dispBlanksAs val="gap"/>
    <c:showDLblsOverMax val="0"/>
  </c:chart>
  <c:spPr>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WIN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1939605110336819E-2"/>
          <c:y val="0.13991228070175438"/>
          <c:w val="0.80622788005157897"/>
          <c:h val="0.77236842105263159"/>
        </c:manualLayout>
      </c:layout>
      <c:pie3DChart>
        <c:varyColors val="1"/>
        <c:ser>
          <c:idx val="0"/>
          <c:order val="0"/>
          <c:dPt>
            <c:idx val="0"/>
            <c:bubble3D val="0"/>
            <c:spPr>
              <a:solidFill>
                <a:schemeClr val="accent4">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E34-48D2-8DA8-70C8BEE0146E}"/>
              </c:ext>
            </c:extLst>
          </c:dPt>
          <c:dPt>
            <c:idx val="1"/>
            <c:bubble3D val="0"/>
            <c:spPr>
              <a:solidFill>
                <a:schemeClr val="accent4">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E34-48D2-8DA8-70C8BEE0146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BRAZIL!$L$11:$M$11</c:f>
              <c:strCache>
                <c:ptCount val="2"/>
                <c:pt idx="0">
                  <c:v>wins </c:v>
                </c:pt>
                <c:pt idx="1">
                  <c:v>losses</c:v>
                </c:pt>
              </c:strCache>
            </c:strRef>
          </c:cat>
          <c:val>
            <c:numRef>
              <c:f>BRAZIL!$L$12:$M$12</c:f>
              <c:numCache>
                <c:formatCode>General</c:formatCode>
                <c:ptCount val="2"/>
                <c:pt idx="0">
                  <c:v>4</c:v>
                </c:pt>
                <c:pt idx="1">
                  <c:v>1</c:v>
                </c:pt>
              </c:numCache>
            </c:numRef>
          </c:val>
          <c:extLst>
            <c:ext xmlns:c16="http://schemas.microsoft.com/office/drawing/2014/chart" uri="{C3380CC4-5D6E-409C-BE32-E72D297353CC}">
              <c16:uniqueId val="{00000000-D97A-48AB-B62E-F705E22030C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Possession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074-4E23-820C-2C0521BD9988}"/>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074-4E23-820C-2C0521BD998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BRAZIL!$D$11:$E$11</c:f>
              <c:strCache>
                <c:ptCount val="2"/>
                <c:pt idx="0">
                  <c:v>possession %</c:v>
                </c:pt>
                <c:pt idx="1">
                  <c:v>no possession </c:v>
                </c:pt>
              </c:strCache>
            </c:strRef>
          </c:cat>
          <c:val>
            <c:numRef>
              <c:f>BRAZIL!$D$12:$E$12</c:f>
              <c:numCache>
                <c:formatCode>0.00%</c:formatCode>
                <c:ptCount val="2"/>
                <c:pt idx="0">
                  <c:v>0.50400000000000011</c:v>
                </c:pt>
                <c:pt idx="1">
                  <c:v>0.49599999999999989</c:v>
                </c:pt>
              </c:numCache>
            </c:numRef>
          </c:val>
          <c:extLst>
            <c:ext xmlns:c16="http://schemas.microsoft.com/office/drawing/2014/chart" uri="{C3380CC4-5D6E-409C-BE32-E72D297353CC}">
              <c16:uniqueId val="{00000000-A9D6-4019-A723-7C8A528B999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Goals &amp; Matches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Mbappe!$B$70:$B$71</c:f>
              <c:strCache>
                <c:ptCount val="2"/>
                <c:pt idx="0">
                  <c:v>Goals</c:v>
                </c:pt>
                <c:pt idx="1">
                  <c:v>Matches</c:v>
                </c:pt>
              </c:strCache>
            </c:strRef>
          </c:cat>
          <c:val>
            <c:numRef>
              <c:f>Mbappe!$C$70:$C$71</c:f>
              <c:numCache>
                <c:formatCode>General</c:formatCode>
                <c:ptCount val="2"/>
                <c:pt idx="0">
                  <c:v>8</c:v>
                </c:pt>
                <c:pt idx="1">
                  <c:v>7</c:v>
                </c:pt>
              </c:numCache>
            </c:numRef>
          </c:val>
          <c:extLst>
            <c:ext xmlns:c16="http://schemas.microsoft.com/office/drawing/2014/chart" uri="{C3380CC4-5D6E-409C-BE32-E72D297353CC}">
              <c16:uniqueId val="{00000000-0F0B-472C-B863-9B9C96CAA0D4}"/>
            </c:ext>
          </c:extLst>
        </c:ser>
        <c:dLbls>
          <c:showLegendKey val="0"/>
          <c:showVal val="1"/>
          <c:showCatName val="0"/>
          <c:showSerName val="0"/>
          <c:showPercent val="0"/>
          <c:showBubbleSize val="0"/>
        </c:dLbls>
        <c:gapWidth val="84"/>
        <c:gapDepth val="53"/>
        <c:shape val="box"/>
        <c:axId val="2128110400"/>
        <c:axId val="664863792"/>
        <c:axId val="0"/>
      </c:bar3DChart>
      <c:catAx>
        <c:axId val="2128110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4863792"/>
        <c:crosses val="autoZero"/>
        <c:auto val="1"/>
        <c:lblAlgn val="ctr"/>
        <c:lblOffset val="100"/>
        <c:noMultiLvlLbl val="0"/>
      </c:catAx>
      <c:valAx>
        <c:axId val="664863792"/>
        <c:scaling>
          <c:orientation val="minMax"/>
        </c:scaling>
        <c:delete val="1"/>
        <c:axPos val="l"/>
        <c:numFmt formatCode="General" sourceLinked="1"/>
        <c:majorTickMark val="out"/>
        <c:minorTickMark val="none"/>
        <c:tickLblPos val="nextTo"/>
        <c:crossAx val="212811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Goals &amp; Matches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Alvarez!$C$52:$C$53</c:f>
              <c:strCache>
                <c:ptCount val="2"/>
                <c:pt idx="0">
                  <c:v>Goals</c:v>
                </c:pt>
                <c:pt idx="1">
                  <c:v>Matches</c:v>
                </c:pt>
              </c:strCache>
            </c:strRef>
          </c:cat>
          <c:val>
            <c:numRef>
              <c:f>Alvarez!$D$52:$D$53</c:f>
              <c:numCache>
                <c:formatCode>General</c:formatCode>
                <c:ptCount val="2"/>
                <c:pt idx="0">
                  <c:v>4</c:v>
                </c:pt>
                <c:pt idx="1">
                  <c:v>7</c:v>
                </c:pt>
              </c:numCache>
            </c:numRef>
          </c:val>
          <c:extLst>
            <c:ext xmlns:c16="http://schemas.microsoft.com/office/drawing/2014/chart" uri="{C3380CC4-5D6E-409C-BE32-E72D297353CC}">
              <c16:uniqueId val="{00000000-F871-4340-8914-969B2C5ADD1B}"/>
            </c:ext>
          </c:extLst>
        </c:ser>
        <c:dLbls>
          <c:showLegendKey val="0"/>
          <c:showVal val="1"/>
          <c:showCatName val="0"/>
          <c:showSerName val="0"/>
          <c:showPercent val="0"/>
          <c:showBubbleSize val="0"/>
        </c:dLbls>
        <c:gapWidth val="84"/>
        <c:gapDepth val="53"/>
        <c:shape val="box"/>
        <c:axId val="1480344272"/>
        <c:axId val="435092288"/>
        <c:axId val="0"/>
      </c:bar3DChart>
      <c:catAx>
        <c:axId val="1480344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5092288"/>
        <c:crosses val="autoZero"/>
        <c:auto val="1"/>
        <c:lblAlgn val="ctr"/>
        <c:lblOffset val="100"/>
        <c:noMultiLvlLbl val="0"/>
      </c:catAx>
      <c:valAx>
        <c:axId val="435092288"/>
        <c:scaling>
          <c:orientation val="minMax"/>
        </c:scaling>
        <c:delete val="1"/>
        <c:axPos val="l"/>
        <c:numFmt formatCode="General" sourceLinked="1"/>
        <c:majorTickMark val="out"/>
        <c:minorTickMark val="none"/>
        <c:tickLblPos val="nextTo"/>
        <c:crossAx val="148034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Goals &amp; Matches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Giroud!$B$54:$B$55</c:f>
              <c:strCache>
                <c:ptCount val="2"/>
                <c:pt idx="0">
                  <c:v>Goals</c:v>
                </c:pt>
                <c:pt idx="1">
                  <c:v>Matches</c:v>
                </c:pt>
              </c:strCache>
            </c:strRef>
          </c:cat>
          <c:val>
            <c:numRef>
              <c:f>Giroud!$C$54:$C$55</c:f>
              <c:numCache>
                <c:formatCode>General</c:formatCode>
                <c:ptCount val="2"/>
                <c:pt idx="0">
                  <c:v>4</c:v>
                </c:pt>
                <c:pt idx="1">
                  <c:v>6</c:v>
                </c:pt>
              </c:numCache>
            </c:numRef>
          </c:val>
          <c:extLst>
            <c:ext xmlns:c16="http://schemas.microsoft.com/office/drawing/2014/chart" uri="{C3380CC4-5D6E-409C-BE32-E72D297353CC}">
              <c16:uniqueId val="{00000000-EDD8-4EE0-87C2-FB5497E266E8}"/>
            </c:ext>
          </c:extLst>
        </c:ser>
        <c:dLbls>
          <c:showLegendKey val="0"/>
          <c:showVal val="1"/>
          <c:showCatName val="0"/>
          <c:showSerName val="0"/>
          <c:showPercent val="0"/>
          <c:showBubbleSize val="0"/>
        </c:dLbls>
        <c:gapWidth val="84"/>
        <c:gapDepth val="53"/>
        <c:shape val="box"/>
        <c:axId val="1480356336"/>
        <c:axId val="435089888"/>
        <c:axId val="0"/>
      </c:bar3DChart>
      <c:catAx>
        <c:axId val="1480356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5089888"/>
        <c:crosses val="autoZero"/>
        <c:auto val="1"/>
        <c:lblAlgn val="ctr"/>
        <c:lblOffset val="100"/>
        <c:noMultiLvlLbl val="0"/>
      </c:catAx>
      <c:valAx>
        <c:axId val="435089888"/>
        <c:scaling>
          <c:orientation val="minMax"/>
        </c:scaling>
        <c:delete val="1"/>
        <c:axPos val="l"/>
        <c:numFmt formatCode="General" sourceLinked="1"/>
        <c:majorTickMark val="out"/>
        <c:minorTickMark val="none"/>
        <c:tickLblPos val="nextTo"/>
        <c:crossAx val="148035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Goals &amp; Matches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chemeClr val="accent1">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Rashford!$B$79:$B$80</c:f>
              <c:strCache>
                <c:ptCount val="2"/>
                <c:pt idx="0">
                  <c:v>Goals</c:v>
                </c:pt>
                <c:pt idx="1">
                  <c:v>Matches</c:v>
                </c:pt>
              </c:strCache>
            </c:strRef>
          </c:cat>
          <c:val>
            <c:numRef>
              <c:f>Rashford!$C$79:$C$80</c:f>
              <c:numCache>
                <c:formatCode>General</c:formatCode>
                <c:ptCount val="2"/>
                <c:pt idx="0">
                  <c:v>3</c:v>
                </c:pt>
                <c:pt idx="1">
                  <c:v>5</c:v>
                </c:pt>
              </c:numCache>
            </c:numRef>
          </c:val>
          <c:extLst>
            <c:ext xmlns:c16="http://schemas.microsoft.com/office/drawing/2014/chart" uri="{C3380CC4-5D6E-409C-BE32-E72D297353CC}">
              <c16:uniqueId val="{00000000-6D56-4485-9EC1-A459D526C562}"/>
            </c:ext>
          </c:extLst>
        </c:ser>
        <c:dLbls>
          <c:showLegendKey val="0"/>
          <c:showVal val="1"/>
          <c:showCatName val="0"/>
          <c:showSerName val="0"/>
          <c:showPercent val="0"/>
          <c:showBubbleSize val="0"/>
        </c:dLbls>
        <c:gapWidth val="84"/>
        <c:gapDepth val="53"/>
        <c:shape val="box"/>
        <c:axId val="2063997296"/>
        <c:axId val="664904112"/>
        <c:axId val="0"/>
      </c:bar3DChart>
      <c:catAx>
        <c:axId val="2063997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4904112"/>
        <c:crosses val="autoZero"/>
        <c:auto val="1"/>
        <c:lblAlgn val="ctr"/>
        <c:lblOffset val="100"/>
        <c:noMultiLvlLbl val="0"/>
      </c:catAx>
      <c:valAx>
        <c:axId val="664904112"/>
        <c:scaling>
          <c:orientation val="minMax"/>
        </c:scaling>
        <c:delete val="1"/>
        <c:axPos val="l"/>
        <c:numFmt formatCode="General" sourceLinked="1"/>
        <c:majorTickMark val="out"/>
        <c:minorTickMark val="none"/>
        <c:tickLblPos val="nextTo"/>
        <c:crossAx val="206399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4">
  <a:schemeClr val="accent4"/>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Reversed" id="25">
  <a:schemeClr val="accent5"/>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2.xml><?xml version="1.0" encoding="utf-8"?>
<cs:colorStyle xmlns:cs="http://schemas.microsoft.com/office/drawing/2012/chartStyle" xmlns:a="http://schemas.openxmlformats.org/drawingml/2006/main" meth="withinLinearReversed" id="23">
  <a:schemeClr val="accent3"/>
</cs:colorStyle>
</file>

<file path=xl/charts/colors23.xml><?xml version="1.0" encoding="utf-8"?>
<cs:colorStyle xmlns:cs="http://schemas.microsoft.com/office/drawing/2012/chartStyle" xmlns:a="http://schemas.openxmlformats.org/drawingml/2006/main" meth="withinLinearReversed" id="25">
  <a:schemeClr val="accent5"/>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 id="18">
  <a:schemeClr val="accent5"/>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8">
  <a:schemeClr val="accent5"/>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withinLinear" id="15">
  <a:schemeClr val="accent2"/>
</cs:colorStyle>
</file>

<file path=xl/charts/colors3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withinLinear" id="15">
  <a:schemeClr val="accent2"/>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withinLinear" id="15">
  <a:schemeClr val="accent2"/>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withinLinearReversed" id="24">
  <a:schemeClr val="accent4"/>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withinLinear" id="16">
  <a:schemeClr val="accent3"/>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withinLinearReversed" id="24">
  <a:schemeClr val="accent4"/>
</cs:colorStyle>
</file>

<file path=xl/charts/colors5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Germany!A1"/><Relationship Id="rId13" Type="http://schemas.openxmlformats.org/officeDocument/2006/relationships/hyperlink" Target="#PORTUGAL!A1"/><Relationship Id="rId18" Type="http://schemas.openxmlformats.org/officeDocument/2006/relationships/image" Target="../media/image9.png"/><Relationship Id="rId3" Type="http://schemas.openxmlformats.org/officeDocument/2006/relationships/hyperlink" Target="#ARGENTINA!A1"/><Relationship Id="rId21" Type="http://schemas.openxmlformats.org/officeDocument/2006/relationships/hyperlink" Target="#Mbappe!A1"/><Relationship Id="rId7" Type="http://schemas.openxmlformats.org/officeDocument/2006/relationships/hyperlink" Target="#Belgium!A1"/><Relationship Id="rId12" Type="http://schemas.openxmlformats.org/officeDocument/2006/relationships/image" Target="../media/image4.png"/><Relationship Id="rId17" Type="http://schemas.openxmlformats.org/officeDocument/2006/relationships/image" Target="../media/image8.png"/><Relationship Id="rId25" Type="http://schemas.openxmlformats.org/officeDocument/2006/relationships/hyperlink" Target="#Rashford!A1"/><Relationship Id="rId2" Type="http://schemas.openxmlformats.org/officeDocument/2006/relationships/hyperlink" Target="#TEAM!A1"/><Relationship Id="rId16" Type="http://schemas.openxmlformats.org/officeDocument/2006/relationships/image" Target="../media/image7.png"/><Relationship Id="rId20" Type="http://schemas.openxmlformats.org/officeDocument/2006/relationships/hyperlink" Target="https://en.wikipedia.org/wiki/File:Fifa_world_cup_org.png" TargetMode="External"/><Relationship Id="rId1" Type="http://schemas.openxmlformats.org/officeDocument/2006/relationships/hyperlink" Target="#SUMMARY!A1"/><Relationship Id="rId6" Type="http://schemas.openxmlformats.org/officeDocument/2006/relationships/hyperlink" Target="#ENGLAND!A1"/><Relationship Id="rId11" Type="http://schemas.openxmlformats.org/officeDocument/2006/relationships/image" Target="../media/image3.png"/><Relationship Id="rId24" Type="http://schemas.openxmlformats.org/officeDocument/2006/relationships/hyperlink" Target="#Giroud!A1"/><Relationship Id="rId5" Type="http://schemas.openxmlformats.org/officeDocument/2006/relationships/hyperlink" Target="#BRAZIL!A1"/><Relationship Id="rId15" Type="http://schemas.openxmlformats.org/officeDocument/2006/relationships/image" Target="../media/image6.png"/><Relationship Id="rId23" Type="http://schemas.openxmlformats.org/officeDocument/2006/relationships/hyperlink" Target="#Alvarez!A1"/><Relationship Id="rId10" Type="http://schemas.openxmlformats.org/officeDocument/2006/relationships/image" Target="../media/image2.png"/><Relationship Id="rId19" Type="http://schemas.openxmlformats.org/officeDocument/2006/relationships/image" Target="../media/image10.jpeg"/><Relationship Id="rId4" Type="http://schemas.openxmlformats.org/officeDocument/2006/relationships/hyperlink" Target="#FRANCE!A1"/><Relationship Id="rId9" Type="http://schemas.openxmlformats.org/officeDocument/2006/relationships/hyperlink" Target="#NETHERLANDS!A1"/><Relationship Id="rId14" Type="http://schemas.openxmlformats.org/officeDocument/2006/relationships/image" Target="../media/image5.png"/><Relationship Id="rId22" Type="http://schemas.openxmlformats.org/officeDocument/2006/relationships/hyperlink" Target="#Messi!A1"/></Relationships>
</file>

<file path=xl/drawings/_rels/drawing2.xml.rels><?xml version="1.0" encoding="UTF-8" standalone="yes"?>
<Relationships xmlns="http://schemas.openxmlformats.org/package/2006/relationships"><Relationship Id="rId3" Type="http://schemas.openxmlformats.org/officeDocument/2006/relationships/hyperlink" Target="https://www.fussballnationalmannschaft.net/sieht-der-wm-ball-aus-1232380.html" TargetMode="External"/><Relationship Id="rId2" Type="http://schemas.openxmlformats.org/officeDocument/2006/relationships/image" Target="../media/image12.jpeg"/><Relationship Id="rId1" Type="http://schemas.openxmlformats.org/officeDocument/2006/relationships/hyperlink" Target="#'HOME PAGE'!A1"/></Relationships>
</file>

<file path=xl/drawings/_rels/drawing3.xml.rels><?xml version="1.0" encoding="UTF-8" standalone="yes"?>
<Relationships xmlns="http://schemas.openxmlformats.org/package/2006/relationships"><Relationship Id="rId8" Type="http://schemas.openxmlformats.org/officeDocument/2006/relationships/image" Target="../media/image14.jpeg"/><Relationship Id="rId3" Type="http://schemas.openxmlformats.org/officeDocument/2006/relationships/chart" Target="../charts/chart3.xml"/><Relationship Id="rId7" Type="http://schemas.openxmlformats.org/officeDocument/2006/relationships/hyperlink" Target="#'HOME PAGE'!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hyperlink" Target="https://www.fussballnationalmannschaft.net/sieht-der-wm-ball-aus-1232380.html" TargetMode="Externa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8" Type="http://schemas.openxmlformats.org/officeDocument/2006/relationships/hyperlink" Target="https://ronaldo.com/football-news/top-10-candidates-to-win-the-qatar-2022-fifa-world-cup/5/" TargetMode="External"/><Relationship Id="rId3" Type="http://schemas.openxmlformats.org/officeDocument/2006/relationships/chart" Target="../charts/chart15.xml"/><Relationship Id="rId7" Type="http://schemas.openxmlformats.org/officeDocument/2006/relationships/image" Target="../media/image16.jpg"/><Relationship Id="rId12" Type="http://schemas.openxmlformats.org/officeDocument/2006/relationships/chart" Target="../charts/chart17.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hyperlink" Target="https://www.fifaworldcupnews.com/germany-squad-2022-fifa-world-cup/" TargetMode="External"/><Relationship Id="rId11" Type="http://schemas.openxmlformats.org/officeDocument/2006/relationships/hyperlink" Target="https://www.fussballnationalmannschaft.net/sieht-der-wm-ball-aus-1232380.html" TargetMode="External"/><Relationship Id="rId5" Type="http://schemas.openxmlformats.org/officeDocument/2006/relationships/image" Target="../media/image15.jpg"/><Relationship Id="rId10" Type="http://schemas.openxmlformats.org/officeDocument/2006/relationships/image" Target="../media/image17.jpeg"/><Relationship Id="rId4" Type="http://schemas.openxmlformats.org/officeDocument/2006/relationships/chart" Target="../charts/chart16.xml"/><Relationship Id="rId9" Type="http://schemas.openxmlformats.org/officeDocument/2006/relationships/hyperlink" Target="#'HOME PAGE'!A1"/></Relationships>
</file>

<file path=xl/drawings/_rels/drawing11.xml.rels><?xml version="1.0" encoding="UTF-8" standalone="yes"?>
<Relationships xmlns="http://schemas.openxmlformats.org/package/2006/relationships"><Relationship Id="rId8" Type="http://schemas.openxmlformats.org/officeDocument/2006/relationships/hyperlink" Target="https://www.premiumtimesng.com/sports/worldcup2018/274627-belgium-v-japan-hazard-to-lead-belgium-against-blue-samurais.html?share=twitter" TargetMode="External"/><Relationship Id="rId3" Type="http://schemas.openxmlformats.org/officeDocument/2006/relationships/chart" Target="../charts/chart20.xml"/><Relationship Id="rId7" Type="http://schemas.openxmlformats.org/officeDocument/2006/relationships/image" Target="../media/image19.jpg"/><Relationship Id="rId12" Type="http://schemas.openxmlformats.org/officeDocument/2006/relationships/chart" Target="../charts/chart22.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hyperlink" Target="https://www.gettyimages.com/detail/news-photo/team-belgium-during-the-fifa-world-cup-qatar-2022-group-f-news-photo/1245146673" TargetMode="External"/><Relationship Id="rId11" Type="http://schemas.openxmlformats.org/officeDocument/2006/relationships/hyperlink" Target="https://www.fussballnationalmannschaft.net/sieht-der-wm-ball-aus-1232380.html" TargetMode="External"/><Relationship Id="rId5" Type="http://schemas.openxmlformats.org/officeDocument/2006/relationships/image" Target="../media/image18.jpg"/><Relationship Id="rId10" Type="http://schemas.openxmlformats.org/officeDocument/2006/relationships/image" Target="../media/image17.jpeg"/><Relationship Id="rId4" Type="http://schemas.openxmlformats.org/officeDocument/2006/relationships/chart" Target="../charts/chart21.xml"/><Relationship Id="rId9" Type="http://schemas.openxmlformats.org/officeDocument/2006/relationships/hyperlink" Target="#'HOME PAGE'!A1"/></Relationships>
</file>

<file path=xl/drawings/_rels/drawing12.xml.rels><?xml version="1.0" encoding="UTF-8" standalone="yes"?>
<Relationships xmlns="http://schemas.openxmlformats.org/package/2006/relationships"><Relationship Id="rId8" Type="http://schemas.openxmlformats.org/officeDocument/2006/relationships/image" Target="../media/image21.jpg"/><Relationship Id="rId3" Type="http://schemas.openxmlformats.org/officeDocument/2006/relationships/chart" Target="../charts/chart23.xml"/><Relationship Id="rId7" Type="http://schemas.openxmlformats.org/officeDocument/2006/relationships/chart" Target="../charts/chart27.xml"/><Relationship Id="rId12" Type="http://schemas.openxmlformats.org/officeDocument/2006/relationships/hyperlink" Target="https://www.fussballnationalmannschaft.net/sieht-der-wm-ball-aus-1232380.html" TargetMode="External"/><Relationship Id="rId2" Type="http://schemas.openxmlformats.org/officeDocument/2006/relationships/hyperlink" Target="https://www.mstar.com.my/sukan/2020/10/12/ronaldo-sahkan-piala-dunia-2022-menjadi-penyertaannya-yang-terakhir-bersama-portugal" TargetMode="External"/><Relationship Id="rId1" Type="http://schemas.openxmlformats.org/officeDocument/2006/relationships/image" Target="../media/image20.jpg"/><Relationship Id="rId6" Type="http://schemas.openxmlformats.org/officeDocument/2006/relationships/chart" Target="../charts/chart26.xml"/><Relationship Id="rId11" Type="http://schemas.openxmlformats.org/officeDocument/2006/relationships/image" Target="../media/image22.jpeg"/><Relationship Id="rId5" Type="http://schemas.openxmlformats.org/officeDocument/2006/relationships/chart" Target="../charts/chart25.xml"/><Relationship Id="rId10" Type="http://schemas.openxmlformats.org/officeDocument/2006/relationships/hyperlink" Target="#'HOME PAGE'!A1"/><Relationship Id="rId4" Type="http://schemas.openxmlformats.org/officeDocument/2006/relationships/chart" Target="../charts/chart24.xml"/><Relationship Id="rId9" Type="http://schemas.openxmlformats.org/officeDocument/2006/relationships/hyperlink" Target="https://www.onfm.pt/2020/12/08/fica-a-conhecer-o-calendario-de-portugal-no-mundial2022/" TargetMode="External"/></Relationships>
</file>

<file path=xl/drawings/_rels/drawing13.xml.rels><?xml version="1.0" encoding="UTF-8" standalone="yes"?>
<Relationships xmlns="http://schemas.openxmlformats.org/package/2006/relationships"><Relationship Id="rId8" Type="http://schemas.openxmlformats.org/officeDocument/2006/relationships/image" Target="../media/image25.jpeg"/><Relationship Id="rId3" Type="http://schemas.openxmlformats.org/officeDocument/2006/relationships/image" Target="../media/image23.jpg"/><Relationship Id="rId7" Type="http://schemas.openxmlformats.org/officeDocument/2006/relationships/hyperlink" Target="#'HOME PAGE'!A1"/><Relationship Id="rId12" Type="http://schemas.openxmlformats.org/officeDocument/2006/relationships/chart" Target="../charts/chart32.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hyperlink" Target="https://880maryannbyrdgossip.blogspot.com/2022/11/fifa-world-cup-2022-france-team-players.html" TargetMode="External"/><Relationship Id="rId11" Type="http://schemas.openxmlformats.org/officeDocument/2006/relationships/chart" Target="../charts/chart31.xml"/><Relationship Id="rId5" Type="http://schemas.openxmlformats.org/officeDocument/2006/relationships/image" Target="../media/image24.jpg"/><Relationship Id="rId10" Type="http://schemas.openxmlformats.org/officeDocument/2006/relationships/chart" Target="../charts/chart30.xml"/><Relationship Id="rId4" Type="http://schemas.openxmlformats.org/officeDocument/2006/relationships/hyperlink" Target="https://www.trendradars.com/channels/article-2853265-france-world-cup-squad-2022-all-25-players-on-french-national-football-team-roster-for-qatar-3/" TargetMode="External"/><Relationship Id="rId9" Type="http://schemas.openxmlformats.org/officeDocument/2006/relationships/hyperlink" Target="https://www.fussballnationalmannschaft.net/sieht-der-wm-ball-aus-1232380.html"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HOME PAGE'!A1"/><Relationship Id="rId13" Type="http://schemas.openxmlformats.org/officeDocument/2006/relationships/image" Target="../media/image30.svg"/><Relationship Id="rId18" Type="http://schemas.openxmlformats.org/officeDocument/2006/relationships/image" Target="../media/image35.jpeg"/><Relationship Id="rId3" Type="http://schemas.openxmlformats.org/officeDocument/2006/relationships/chart" Target="../charts/chart35.xml"/><Relationship Id="rId7" Type="http://schemas.openxmlformats.org/officeDocument/2006/relationships/chart" Target="../charts/chart36.xml"/><Relationship Id="rId12" Type="http://schemas.openxmlformats.org/officeDocument/2006/relationships/image" Target="../media/image29.png"/><Relationship Id="rId17" Type="http://schemas.openxmlformats.org/officeDocument/2006/relationships/image" Target="../media/image34.svg"/><Relationship Id="rId2" Type="http://schemas.openxmlformats.org/officeDocument/2006/relationships/chart" Target="../charts/chart34.xml"/><Relationship Id="rId16" Type="http://schemas.openxmlformats.org/officeDocument/2006/relationships/image" Target="../media/image33.png"/><Relationship Id="rId20" Type="http://schemas.openxmlformats.org/officeDocument/2006/relationships/hyperlink" Target="https://creativecommons.org/licenses/by-sa/3.0/" TargetMode="External"/><Relationship Id="rId1" Type="http://schemas.openxmlformats.org/officeDocument/2006/relationships/chart" Target="../charts/chart33.xml"/><Relationship Id="rId6" Type="http://schemas.openxmlformats.org/officeDocument/2006/relationships/image" Target="../media/image27.jpeg"/><Relationship Id="rId11" Type="http://schemas.openxmlformats.org/officeDocument/2006/relationships/chart" Target="../charts/chart37.xml"/><Relationship Id="rId5" Type="http://schemas.openxmlformats.org/officeDocument/2006/relationships/hyperlink" Target="https://youtu.be/zhEWqfP6V_w?si=2utc67a0bRc4Zswl" TargetMode="External"/><Relationship Id="rId15" Type="http://schemas.openxmlformats.org/officeDocument/2006/relationships/image" Target="../media/image32.svg"/><Relationship Id="rId10" Type="http://schemas.openxmlformats.org/officeDocument/2006/relationships/hyperlink" Target="https://www.fussballnationalmannschaft.net/sieht-der-wm-ball-aus-1232380.html" TargetMode="External"/><Relationship Id="rId19" Type="http://schemas.openxmlformats.org/officeDocument/2006/relationships/hyperlink" Target="https://commons.wikimedia.org/wiki/File:Germany_players_celebrate_winning_the_2014_FIFA_World_Cup.jpg" TargetMode="External"/><Relationship Id="rId4" Type="http://schemas.openxmlformats.org/officeDocument/2006/relationships/image" Target="../media/image26.jpeg"/><Relationship Id="rId9" Type="http://schemas.openxmlformats.org/officeDocument/2006/relationships/image" Target="../media/image28.jpeg"/><Relationship Id="rId14"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7.jpg"/><Relationship Id="rId3" Type="http://schemas.openxmlformats.org/officeDocument/2006/relationships/chart" Target="../charts/chart40.xml"/><Relationship Id="rId7" Type="http://schemas.openxmlformats.org/officeDocument/2006/relationships/hyperlink" Target="https://dohanews.co/worldcup/main-teams/netherlands-national-squad/" TargetMode="External"/><Relationship Id="rId12" Type="http://schemas.openxmlformats.org/officeDocument/2006/relationships/hyperlink" Target="https://www.fussballnationalmannschaft.net/sieht-der-wm-ball-aus-1232380.html" TargetMode="Externa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image" Target="../media/image36.jpg"/><Relationship Id="rId11" Type="http://schemas.openxmlformats.org/officeDocument/2006/relationships/image" Target="../media/image14.jpeg"/><Relationship Id="rId5" Type="http://schemas.openxmlformats.org/officeDocument/2006/relationships/chart" Target="../charts/chart42.xml"/><Relationship Id="rId10" Type="http://schemas.openxmlformats.org/officeDocument/2006/relationships/hyperlink" Target="#'HOME PAGE'!A1"/><Relationship Id="rId4" Type="http://schemas.openxmlformats.org/officeDocument/2006/relationships/chart" Target="../charts/chart41.xml"/><Relationship Id="rId9" Type="http://schemas.openxmlformats.org/officeDocument/2006/relationships/hyperlink" Target="https://www.panasiabiz.com/46194/senegal-vs-netherlands-live-streaming-how-to-watch-fifa-world-cup-2022-qatar-online/" TargetMode="External"/></Relationships>
</file>

<file path=xl/drawings/_rels/drawing16.xml.rels><?xml version="1.0" encoding="UTF-8" standalone="yes"?>
<Relationships xmlns="http://schemas.openxmlformats.org/package/2006/relationships"><Relationship Id="rId3" Type="http://schemas.openxmlformats.org/officeDocument/2006/relationships/chart" Target="../charts/chart45.xml"/><Relationship Id="rId7" Type="http://schemas.openxmlformats.org/officeDocument/2006/relationships/image" Target="../media/image39.jpeg"/><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image" Target="../media/image38.jpeg"/><Relationship Id="rId5" Type="http://schemas.openxmlformats.org/officeDocument/2006/relationships/chart" Target="../charts/chart47.xml"/><Relationship Id="rId4" Type="http://schemas.openxmlformats.org/officeDocument/2006/relationships/chart" Target="../charts/chart46.xml"/></Relationships>
</file>

<file path=xl/drawings/_rels/drawing17.xml.rels><?xml version="1.0" encoding="UTF-8" standalone="yes"?>
<Relationships xmlns="http://schemas.openxmlformats.org/package/2006/relationships"><Relationship Id="rId3" Type="http://schemas.openxmlformats.org/officeDocument/2006/relationships/hyperlink" Target="https://www.fussballnationalmannschaft.net/sieht-der-wm-ball-aus-1232380.html" TargetMode="External"/><Relationship Id="rId2" Type="http://schemas.openxmlformats.org/officeDocument/2006/relationships/image" Target="../media/image14.jpeg"/><Relationship Id="rId1" Type="http://schemas.openxmlformats.org/officeDocument/2006/relationships/hyperlink" Target="#'HOME PAGE'!A1"/></Relationships>
</file>

<file path=xl/drawings/_rels/drawing18.xml.rels><?xml version="1.0" encoding="UTF-8" standalone="yes"?>
<Relationships xmlns="http://schemas.openxmlformats.org/package/2006/relationships"><Relationship Id="rId3" Type="http://schemas.openxmlformats.org/officeDocument/2006/relationships/hyperlink" Target="https://www.fussballnationalmannschaft.net/sieht-der-wm-ball-aus-1232380.html" TargetMode="External"/><Relationship Id="rId2" Type="http://schemas.openxmlformats.org/officeDocument/2006/relationships/image" Target="../media/image41.jpeg"/><Relationship Id="rId1" Type="http://schemas.openxmlformats.org/officeDocument/2006/relationships/hyperlink" Target="#'HOME PAGE'!A1"/><Relationship Id="rId5" Type="http://schemas.openxmlformats.org/officeDocument/2006/relationships/chart" Target="../charts/chart48.xml"/><Relationship Id="rId4" Type="http://schemas.openxmlformats.org/officeDocument/2006/relationships/image" Target="../media/image42.png"/></Relationships>
</file>

<file path=xl/drawings/_rels/drawing19.xml.rels><?xml version="1.0" encoding="UTF-8" standalone="yes"?>
<Relationships xmlns="http://schemas.openxmlformats.org/package/2006/relationships"><Relationship Id="rId8" Type="http://schemas.openxmlformats.org/officeDocument/2006/relationships/hyperlink" Target="https://1freewallpapers.com/brazil-team-prediction-for-fifa-world-cup-2014/es" TargetMode="External"/><Relationship Id="rId3" Type="http://schemas.openxmlformats.org/officeDocument/2006/relationships/chart" Target="../charts/chart49.xml"/><Relationship Id="rId7" Type="http://schemas.openxmlformats.org/officeDocument/2006/relationships/image" Target="../media/image44.jpg"/><Relationship Id="rId12" Type="http://schemas.openxmlformats.org/officeDocument/2006/relationships/chart" Target="../charts/chart53.xml"/><Relationship Id="rId2" Type="http://schemas.openxmlformats.org/officeDocument/2006/relationships/hyperlink" Target="https://www.fifaworldcupnews.com/brazil-national-football-team/" TargetMode="External"/><Relationship Id="rId1" Type="http://schemas.openxmlformats.org/officeDocument/2006/relationships/image" Target="../media/image43.jpg"/><Relationship Id="rId6" Type="http://schemas.openxmlformats.org/officeDocument/2006/relationships/chart" Target="../charts/chart52.xml"/><Relationship Id="rId11" Type="http://schemas.openxmlformats.org/officeDocument/2006/relationships/hyperlink" Target="https://www.fussballnationalmannschaft.net/sieht-der-wm-ball-aus-1232380.html" TargetMode="External"/><Relationship Id="rId5" Type="http://schemas.openxmlformats.org/officeDocument/2006/relationships/chart" Target="../charts/chart51.xml"/><Relationship Id="rId10" Type="http://schemas.openxmlformats.org/officeDocument/2006/relationships/image" Target="../media/image45.jpeg"/><Relationship Id="rId4" Type="http://schemas.openxmlformats.org/officeDocument/2006/relationships/chart" Target="../charts/chart50.xml"/><Relationship Id="rId9" Type="http://schemas.openxmlformats.org/officeDocument/2006/relationships/hyperlink" Target="#'HOME PAGE'!A1"/></Relationships>
</file>

<file path=xl/drawings/_rels/drawing20.xml.rels><?xml version="1.0" encoding="UTF-8" standalone="yes"?>
<Relationships xmlns="http://schemas.openxmlformats.org/package/2006/relationships"><Relationship Id="rId3" Type="http://schemas.openxmlformats.org/officeDocument/2006/relationships/hyperlink" Target="https://www.fussballnationalmannschaft.net/sieht-der-wm-ball-aus-1232380.html" TargetMode="External"/><Relationship Id="rId2" Type="http://schemas.openxmlformats.org/officeDocument/2006/relationships/image" Target="../media/image47.jpeg"/><Relationship Id="rId1" Type="http://schemas.openxmlformats.org/officeDocument/2006/relationships/hyperlink" Target="#'HOME PAGE'!A1"/><Relationship Id="rId6" Type="http://schemas.openxmlformats.org/officeDocument/2006/relationships/chart" Target="../charts/chart54.xml"/><Relationship Id="rId5" Type="http://schemas.openxmlformats.org/officeDocument/2006/relationships/image" Target="../media/image48.png"/><Relationship Id="rId4" Type="http://schemas.openxmlformats.org/officeDocument/2006/relationships/hyperlink" Target="https://youtu.be/5pzgfGgI4X8?si=cAhfT11H8Ll9oB-u" TargetMode="External"/></Relationships>
</file>

<file path=xl/drawings/_rels/drawing21.xml.rels><?xml version="1.0" encoding="UTF-8" standalone="yes"?>
<Relationships xmlns="http://schemas.openxmlformats.org/package/2006/relationships"><Relationship Id="rId3" Type="http://schemas.openxmlformats.org/officeDocument/2006/relationships/hyperlink" Target="https://www.fussballnationalmannschaft.net/sieht-der-wm-ball-aus-1232380.html" TargetMode="External"/><Relationship Id="rId2" Type="http://schemas.openxmlformats.org/officeDocument/2006/relationships/image" Target="../media/image47.jpeg"/><Relationship Id="rId1" Type="http://schemas.openxmlformats.org/officeDocument/2006/relationships/hyperlink" Target="#'HOME PAGE'!A1"/><Relationship Id="rId6" Type="http://schemas.openxmlformats.org/officeDocument/2006/relationships/chart" Target="../charts/chart55.xml"/><Relationship Id="rId5" Type="http://schemas.openxmlformats.org/officeDocument/2006/relationships/image" Target="../media/image50.png"/><Relationship Id="rId4" Type="http://schemas.openxmlformats.org/officeDocument/2006/relationships/hyperlink" Target="https://youtu.be/nwQ600CLBxQ?si=n9Z5m_KA561TNvIt" TargetMode="External"/></Relationships>
</file>

<file path=xl/drawings/_rels/drawing22.xml.rels><?xml version="1.0" encoding="UTF-8" standalone="yes"?>
<Relationships xmlns="http://schemas.openxmlformats.org/package/2006/relationships"><Relationship Id="rId3" Type="http://schemas.openxmlformats.org/officeDocument/2006/relationships/hyperlink" Target="https://www.fussballnationalmannschaft.net/sieht-der-wm-ball-aus-1232380.html" TargetMode="External"/><Relationship Id="rId2" Type="http://schemas.openxmlformats.org/officeDocument/2006/relationships/image" Target="../media/image47.jpeg"/><Relationship Id="rId1" Type="http://schemas.openxmlformats.org/officeDocument/2006/relationships/hyperlink" Target="#'HOME PAGE'!A1"/><Relationship Id="rId6" Type="http://schemas.openxmlformats.org/officeDocument/2006/relationships/chart" Target="../charts/chart56.xml"/><Relationship Id="rId5" Type="http://schemas.openxmlformats.org/officeDocument/2006/relationships/image" Target="../media/image52.png"/><Relationship Id="rId4" Type="http://schemas.openxmlformats.org/officeDocument/2006/relationships/hyperlink" Target="https://youtu.be/tR0D_06GMwc?si=23PD5Q8atD7_9eOL" TargetMode="External"/></Relationships>
</file>

<file path=xl/drawings/_rels/drawing23.xml.rels><?xml version="1.0" encoding="UTF-8" standalone="yes"?>
<Relationships xmlns="http://schemas.openxmlformats.org/package/2006/relationships"><Relationship Id="rId3" Type="http://schemas.openxmlformats.org/officeDocument/2006/relationships/hyperlink" Target="https://www.fussballnationalmannschaft.net/sieht-der-wm-ball-aus-1232380.html" TargetMode="External"/><Relationship Id="rId2" Type="http://schemas.openxmlformats.org/officeDocument/2006/relationships/image" Target="../media/image47.jpeg"/><Relationship Id="rId1" Type="http://schemas.openxmlformats.org/officeDocument/2006/relationships/hyperlink" Target="#'HOME PAGE'!A1"/><Relationship Id="rId6" Type="http://schemas.openxmlformats.org/officeDocument/2006/relationships/chart" Target="../charts/chart57.xml"/><Relationship Id="rId5" Type="http://schemas.openxmlformats.org/officeDocument/2006/relationships/image" Target="../media/image54.png"/><Relationship Id="rId4" Type="http://schemas.openxmlformats.org/officeDocument/2006/relationships/hyperlink" Target="https://youtu.be/PjjslpwKA8M?si=68TCkDRTrwS_O3-0" TargetMode="External"/></Relationships>
</file>

<file path=xl/drawings/drawing1.xml><?xml version="1.0" encoding="utf-8"?>
<xdr:wsDr xmlns:xdr="http://schemas.openxmlformats.org/drawingml/2006/spreadsheetDrawing" xmlns:a="http://schemas.openxmlformats.org/drawingml/2006/main">
  <xdr:oneCellAnchor>
    <xdr:from>
      <xdr:col>10</xdr:col>
      <xdr:colOff>418174</xdr:colOff>
      <xdr:row>10</xdr:row>
      <xdr:rowOff>18799</xdr:rowOff>
    </xdr:from>
    <xdr:ext cx="184731" cy="846322"/>
    <xdr:sp macro="" textlink="">
      <xdr:nvSpPr>
        <xdr:cNvPr id="2" name="Rectangle 1">
          <a:extLst>
            <a:ext uri="{FF2B5EF4-FFF2-40B4-BE49-F238E27FC236}">
              <a16:creationId xmlns:a16="http://schemas.microsoft.com/office/drawing/2014/main" id="{00000000-0008-0000-0000-000002000000}"/>
            </a:ext>
          </a:extLst>
        </xdr:cNvPr>
        <xdr:cNvSpPr/>
      </xdr:nvSpPr>
      <xdr:spPr>
        <a:xfrm>
          <a:off x="7123774" y="2731519"/>
          <a:ext cx="184731" cy="846322"/>
        </a:xfrm>
        <a:prstGeom prst="rect">
          <a:avLst/>
        </a:prstGeom>
        <a:noFill/>
      </xdr:spPr>
      <xdr:txBody>
        <a:bodyPr wrap="none" lIns="91440" tIns="45720" rIns="91440" bIns="45720">
          <a:spAutoFit/>
        </a:bodyPr>
        <a:lstStyle/>
        <a:p>
          <a:pPr algn="ctr"/>
          <a:endPar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oneCellAnchor>
  <xdr:oneCellAnchor>
    <xdr:from>
      <xdr:col>9</xdr:col>
      <xdr:colOff>1379030</xdr:colOff>
      <xdr:row>1</xdr:row>
      <xdr:rowOff>403567</xdr:rowOff>
    </xdr:from>
    <xdr:ext cx="2348848" cy="1164421"/>
    <xdr:sp macro="" textlink="">
      <xdr:nvSpPr>
        <xdr:cNvPr id="3" name="Rectangle 2">
          <a:extLst>
            <a:ext uri="{FF2B5EF4-FFF2-40B4-BE49-F238E27FC236}">
              <a16:creationId xmlns:a16="http://schemas.microsoft.com/office/drawing/2014/main" id="{00000000-0008-0000-0000-000003000000}"/>
            </a:ext>
          </a:extLst>
        </xdr:cNvPr>
        <xdr:cNvSpPr/>
      </xdr:nvSpPr>
      <xdr:spPr>
        <a:xfrm>
          <a:off x="7667623" y="1182314"/>
          <a:ext cx="2348848" cy="1164421"/>
        </a:xfrm>
        <a:prstGeom prst="rect">
          <a:avLst/>
        </a:prstGeom>
        <a:noFill/>
      </xdr:spPr>
      <xdr:txBody>
        <a:bodyPr wrap="none" lIns="91440" tIns="45720" rIns="91440" bIns="45720">
          <a:spAutoFit/>
        </a:bodyPr>
        <a:lstStyle/>
        <a:p>
          <a:pPr algn="ctr"/>
          <a:r>
            <a:rPr lang="en-US" sz="7200" b="1" cap="none" spc="0">
              <a:ln w="9525">
                <a:solidFill>
                  <a:schemeClr val="bg1"/>
                </a:solidFill>
                <a:prstDash val="solid"/>
              </a:ln>
              <a:solidFill>
                <a:srgbClr val="FF0000"/>
              </a:solidFill>
              <a:effectLst>
                <a:outerShdw blurRad="12700" dist="38100" dir="2700000" algn="tl" rotWithShape="0">
                  <a:schemeClr val="accent5">
                    <a:lumMod val="60000"/>
                    <a:lumOff val="40000"/>
                  </a:schemeClr>
                </a:outerShdw>
              </a:effectLst>
            </a:rPr>
            <a:t>2022</a:t>
          </a:r>
        </a:p>
      </xdr:txBody>
    </xdr:sp>
    <xdr:clientData/>
  </xdr:oneCellAnchor>
  <xdr:oneCellAnchor>
    <xdr:from>
      <xdr:col>6</xdr:col>
      <xdr:colOff>266836</xdr:colOff>
      <xdr:row>0</xdr:row>
      <xdr:rowOff>145492</xdr:rowOff>
    </xdr:from>
    <xdr:ext cx="6914009" cy="1075103"/>
    <xdr:sp macro="" textlink="">
      <xdr:nvSpPr>
        <xdr:cNvPr id="4" name="Rectangle 3">
          <a:extLst>
            <a:ext uri="{FF2B5EF4-FFF2-40B4-BE49-F238E27FC236}">
              <a16:creationId xmlns:a16="http://schemas.microsoft.com/office/drawing/2014/main" id="{00000000-0008-0000-0000-000004000000}"/>
            </a:ext>
          </a:extLst>
        </xdr:cNvPr>
        <xdr:cNvSpPr/>
      </xdr:nvSpPr>
      <xdr:spPr>
        <a:xfrm>
          <a:off x="3934484" y="145492"/>
          <a:ext cx="6914009" cy="1075103"/>
        </a:xfrm>
        <a:prstGeom prst="rect">
          <a:avLst/>
        </a:prstGeom>
        <a:noFill/>
      </xdr:spPr>
      <xdr:txBody>
        <a:bodyPr wrap="none" lIns="91440" tIns="45720" rIns="91440" bIns="45720">
          <a:spAutoFit/>
        </a:bodyPr>
        <a:lstStyle/>
        <a:p>
          <a:pPr algn="ctr"/>
          <a:r>
            <a:rPr lang="en-US" sz="6600" b="1" cap="none" spc="0">
              <a:ln w="9525">
                <a:solidFill>
                  <a:schemeClr val="bg1"/>
                </a:solidFill>
                <a:prstDash val="solid"/>
              </a:ln>
              <a:solidFill>
                <a:srgbClr val="002060"/>
              </a:solidFill>
              <a:effectLst>
                <a:outerShdw blurRad="12700" dist="38100" dir="2700000" algn="tl" rotWithShape="0">
                  <a:schemeClr val="accent5">
                    <a:lumMod val="60000"/>
                    <a:lumOff val="40000"/>
                  </a:schemeClr>
                </a:outerShdw>
              </a:effectLst>
            </a:rPr>
            <a:t>FIFA WORLD CUP</a:t>
          </a:r>
        </a:p>
      </xdr:txBody>
    </xdr:sp>
    <xdr:clientData/>
  </xdr:oneCellAnchor>
  <xdr:oneCellAnchor>
    <xdr:from>
      <xdr:col>11</xdr:col>
      <xdr:colOff>472835</xdr:colOff>
      <xdr:row>3</xdr:row>
      <xdr:rowOff>208378</xdr:rowOff>
    </xdr:from>
    <xdr:ext cx="2921246" cy="507831"/>
    <xdr:sp macro="" textlink="">
      <xdr:nvSpPr>
        <xdr:cNvPr id="5" name="Rectangle 4">
          <a:hlinkClick xmlns:r="http://schemas.openxmlformats.org/officeDocument/2006/relationships" r:id="rId1"/>
          <a:extLst>
            <a:ext uri="{FF2B5EF4-FFF2-40B4-BE49-F238E27FC236}">
              <a16:creationId xmlns:a16="http://schemas.microsoft.com/office/drawing/2014/main" id="{00000000-0008-0000-0000-000005000000}"/>
            </a:ext>
          </a:extLst>
        </xdr:cNvPr>
        <xdr:cNvSpPr/>
      </xdr:nvSpPr>
      <xdr:spPr>
        <a:xfrm>
          <a:off x="9558220" y="3273125"/>
          <a:ext cx="2921246" cy="507831"/>
        </a:xfrm>
        <a:prstGeom prst="rect">
          <a:avLst/>
        </a:prstGeom>
        <a:solidFill>
          <a:srgbClr val="FFFF00"/>
        </a:solidFill>
      </xdr:spPr>
      <xdr:txBody>
        <a:bodyPr wrap="square" lIns="91440" tIns="45720" rIns="91440" bIns="45720">
          <a:spAutoFit/>
        </a:bodyPr>
        <a:lstStyle/>
        <a:p>
          <a:pPr algn="ctr"/>
          <a:r>
            <a:rPr lang="en-US" sz="2800" b="1" cap="none" spc="50">
              <a:ln w="9525" cmpd="sng">
                <a:solidFill>
                  <a:schemeClr val="accent1"/>
                </a:solidFill>
                <a:prstDash val="solid"/>
              </a:ln>
              <a:solidFill>
                <a:srgbClr val="002060"/>
              </a:solidFill>
              <a:effectLst>
                <a:glow rad="38100">
                  <a:schemeClr val="accent1">
                    <a:alpha val="40000"/>
                  </a:schemeClr>
                </a:glow>
              </a:effectLst>
              <a:latin typeface="Arial Rounded MT Bold" panose="020F0704030504030204" pitchFamily="34" charset="0"/>
            </a:rPr>
            <a:t>SUMMARY</a:t>
          </a:r>
          <a:endParaRPr lang="en-US" sz="3600" b="1" cap="none" spc="50">
            <a:ln w="9525" cmpd="sng">
              <a:solidFill>
                <a:schemeClr val="accent1"/>
              </a:solidFill>
              <a:prstDash val="solid"/>
            </a:ln>
            <a:solidFill>
              <a:srgbClr val="002060"/>
            </a:solidFill>
            <a:effectLst>
              <a:glow rad="38100">
                <a:schemeClr val="accent1">
                  <a:alpha val="40000"/>
                </a:schemeClr>
              </a:glow>
            </a:effectLst>
            <a:latin typeface="Arial Rounded MT Bold" panose="020F0704030504030204" pitchFamily="34" charset="0"/>
          </a:endParaRPr>
        </a:p>
      </xdr:txBody>
    </xdr:sp>
    <xdr:clientData/>
  </xdr:oneCellAnchor>
  <xdr:oneCellAnchor>
    <xdr:from>
      <xdr:col>8</xdr:col>
      <xdr:colOff>84552</xdr:colOff>
      <xdr:row>3</xdr:row>
      <xdr:rowOff>178819</xdr:rowOff>
    </xdr:from>
    <xdr:ext cx="3229410" cy="371640"/>
    <xdr:sp macro="" textlink="">
      <xdr:nvSpPr>
        <xdr:cNvPr id="8" name="Rectangle 7">
          <a:extLst>
            <a:ext uri="{FF2B5EF4-FFF2-40B4-BE49-F238E27FC236}">
              <a16:creationId xmlns:a16="http://schemas.microsoft.com/office/drawing/2014/main" id="{00000000-0008-0000-0000-000008000000}"/>
            </a:ext>
          </a:extLst>
        </xdr:cNvPr>
        <xdr:cNvSpPr/>
      </xdr:nvSpPr>
      <xdr:spPr>
        <a:xfrm>
          <a:off x="5449032" y="3188719"/>
          <a:ext cx="3229410" cy="371640"/>
        </a:xfrm>
        <a:prstGeom prst="rect">
          <a:avLst/>
        </a:prstGeom>
        <a:solidFill>
          <a:srgbClr val="FFFF00"/>
        </a:solidFill>
      </xdr:spPr>
      <xdr:txBody>
        <a:bodyPr wrap="none" lIns="91440" tIns="45720" rIns="91440" bIns="45720">
          <a:spAutoFit/>
        </a:bodyPr>
        <a:lstStyle/>
        <a:p>
          <a:pPr algn="ctr"/>
          <a:r>
            <a:rPr lang="en-US" sz="2000" b="1" cap="none" spc="0">
              <a:ln w="6600">
                <a:solidFill>
                  <a:schemeClr val="accent2"/>
                </a:solidFill>
                <a:prstDash val="solid"/>
              </a:ln>
              <a:solidFill>
                <a:srgbClr val="002060"/>
              </a:solidFill>
              <a:effectLst>
                <a:outerShdw dist="38100" dir="2700000" algn="tl" rotWithShape="0">
                  <a:schemeClr val="accent2"/>
                </a:outerShdw>
              </a:effectLst>
            </a:rPr>
            <a:t>TOP PERFORMING</a:t>
          </a:r>
          <a:r>
            <a:rPr lang="en-US" sz="2000" b="1" cap="none" spc="0" baseline="0">
              <a:ln w="6600">
                <a:solidFill>
                  <a:schemeClr val="accent2"/>
                </a:solidFill>
                <a:prstDash val="solid"/>
              </a:ln>
              <a:solidFill>
                <a:srgbClr val="002060"/>
              </a:solidFill>
              <a:effectLst>
                <a:outerShdw dist="38100" dir="2700000" algn="tl" rotWithShape="0">
                  <a:schemeClr val="accent2"/>
                </a:outerShdw>
              </a:effectLst>
            </a:rPr>
            <a:t> PLAYERS</a:t>
          </a:r>
          <a:endParaRPr lang="en-IN" sz="2000" b="1" cap="none" spc="0">
            <a:ln w="6600">
              <a:solidFill>
                <a:schemeClr val="accent2"/>
              </a:solidFill>
              <a:prstDash val="solid"/>
            </a:ln>
            <a:solidFill>
              <a:srgbClr val="002060"/>
            </a:solidFill>
            <a:effectLst>
              <a:outerShdw dist="38100" dir="2700000" algn="tl" rotWithShape="0">
                <a:schemeClr val="accent2"/>
              </a:outerShdw>
            </a:effectLst>
          </a:endParaRPr>
        </a:p>
      </xdr:txBody>
    </xdr:sp>
    <xdr:clientData/>
  </xdr:oneCellAnchor>
  <xdr:twoCellAnchor>
    <xdr:from>
      <xdr:col>18</xdr:col>
      <xdr:colOff>364922</xdr:colOff>
      <xdr:row>6</xdr:row>
      <xdr:rowOff>493625</xdr:rowOff>
    </xdr:from>
    <xdr:to>
      <xdr:col>21</xdr:col>
      <xdr:colOff>75362</xdr:colOff>
      <xdr:row>7</xdr:row>
      <xdr:rowOff>27298</xdr:rowOff>
    </xdr:to>
    <xdr:sp macro="" textlink="">
      <xdr:nvSpPr>
        <xdr:cNvPr id="9" name="TextBox 8">
          <a:hlinkClick xmlns:r="http://schemas.openxmlformats.org/officeDocument/2006/relationships" r:id="rId2"/>
          <a:extLst>
            <a:ext uri="{FF2B5EF4-FFF2-40B4-BE49-F238E27FC236}">
              <a16:creationId xmlns:a16="http://schemas.microsoft.com/office/drawing/2014/main" id="{00000000-0008-0000-0000-000009000000}"/>
            </a:ext>
          </a:extLst>
        </xdr:cNvPr>
        <xdr:cNvSpPr txBox="1"/>
      </xdr:nvSpPr>
      <xdr:spPr>
        <a:xfrm>
          <a:off x="13729230" y="5894614"/>
          <a:ext cx="1544264" cy="31242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OUR</a:t>
          </a:r>
          <a:r>
            <a:rPr lang="en-IN" sz="1100" b="1" baseline="0"/>
            <a:t> TEAM DETAILS</a:t>
          </a:r>
          <a:endParaRPr lang="en-IN" sz="1100" b="1"/>
        </a:p>
      </xdr:txBody>
    </xdr:sp>
    <xdr:clientData/>
  </xdr:twoCellAnchor>
  <xdr:oneCellAnchor>
    <xdr:from>
      <xdr:col>0</xdr:col>
      <xdr:colOff>353850</xdr:colOff>
      <xdr:row>2</xdr:row>
      <xdr:rowOff>127907</xdr:rowOff>
    </xdr:from>
    <xdr:ext cx="5433154" cy="526363"/>
    <xdr:sp macro="" textlink="">
      <xdr:nvSpPr>
        <xdr:cNvPr id="10" name="Rectangle 9">
          <a:extLst>
            <a:ext uri="{FF2B5EF4-FFF2-40B4-BE49-F238E27FC236}">
              <a16:creationId xmlns:a16="http://schemas.microsoft.com/office/drawing/2014/main" id="{00000000-0008-0000-0000-00000A000000}"/>
            </a:ext>
          </a:extLst>
        </xdr:cNvPr>
        <xdr:cNvSpPr/>
      </xdr:nvSpPr>
      <xdr:spPr>
        <a:xfrm>
          <a:off x="353850" y="2078962"/>
          <a:ext cx="5433154" cy="526363"/>
        </a:xfrm>
        <a:prstGeom prst="rect">
          <a:avLst/>
        </a:prstGeom>
        <a:solidFill>
          <a:srgbClr val="FFFF00"/>
        </a:solidFill>
      </xdr:spPr>
      <xdr:txBody>
        <a:bodyPr wrap="none" lIns="91440" tIns="45720" rIns="91440" bIns="45720">
          <a:spAutoFit/>
        </a:bodyPr>
        <a:lstStyle/>
        <a:p>
          <a:r>
            <a:rPr lang="en-US" sz="2400" b="1">
              <a:effectLst>
                <a:outerShdw dist="38100" dir="2700000" algn="tl" rotWithShape="0">
                  <a:schemeClr val="accent2"/>
                </a:outerShdw>
              </a:effectLst>
              <a:latin typeface="Arial Black" panose="020B0A04020102020204" pitchFamily="34" charset="0"/>
              <a:ea typeface="+mn-ea"/>
              <a:cs typeface="+mn-cs"/>
            </a:rPr>
            <a:t>TOP PERFORMING COUNTRIES</a:t>
          </a:r>
          <a:endParaRPr lang="en-IN" sz="9600">
            <a:effectLst/>
            <a:latin typeface="Arial Black" panose="020B0A04020102020204" pitchFamily="34" charset="0"/>
          </a:endParaRPr>
        </a:p>
      </xdr:txBody>
    </xdr:sp>
    <xdr:clientData/>
  </xdr:oneCellAnchor>
  <xdr:oneCellAnchor>
    <xdr:from>
      <xdr:col>8</xdr:col>
      <xdr:colOff>1104900</xdr:colOff>
      <xdr:row>2</xdr:row>
      <xdr:rowOff>830580</xdr:rowOff>
    </xdr:from>
    <xdr:ext cx="184731" cy="245901"/>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6469380" y="2727960"/>
          <a:ext cx="184731" cy="245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xdr:col>
      <xdr:colOff>376813</xdr:colOff>
      <xdr:row>2</xdr:row>
      <xdr:rowOff>753626</xdr:rowOff>
    </xdr:from>
    <xdr:ext cx="1731593" cy="390171"/>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0000-000006000000}"/>
            </a:ext>
          </a:extLst>
        </xdr:cNvPr>
        <xdr:cNvSpPr/>
      </xdr:nvSpPr>
      <xdr:spPr>
        <a:xfrm>
          <a:off x="988088" y="2704681"/>
          <a:ext cx="1731593" cy="390171"/>
        </a:xfrm>
        <a:prstGeom prst="rect">
          <a:avLst/>
        </a:prstGeom>
        <a:solidFill>
          <a:schemeClr val="accent1">
            <a:lumMod val="60000"/>
            <a:lumOff val="40000"/>
          </a:schemeClr>
        </a:solidFill>
      </xdr:spPr>
      <xdr:txBody>
        <a:bodyPr wrap="square" lIns="91440" tIns="45720" rIns="91440" bIns="45720">
          <a:spAutoFit/>
        </a:bodyPr>
        <a:lstStyle/>
        <a:p>
          <a:pPr algn="ctr"/>
          <a:r>
            <a:rPr lang="en-US" sz="2000" b="1" cap="none" spc="50">
              <a:ln w="9525" cmpd="sng">
                <a:solidFill>
                  <a:schemeClr val="accent1"/>
                </a:solidFill>
                <a:prstDash val="solid"/>
              </a:ln>
              <a:solidFill>
                <a:srgbClr val="002060"/>
              </a:solidFill>
              <a:effectLst>
                <a:glow rad="38100">
                  <a:schemeClr val="accent1">
                    <a:alpha val="40000"/>
                  </a:schemeClr>
                </a:glow>
              </a:effectLst>
            </a:rPr>
            <a:t>ARGENTINA</a:t>
          </a:r>
        </a:p>
      </xdr:txBody>
    </xdr:sp>
    <xdr:clientData/>
  </xdr:oneCellAnchor>
  <xdr:oneCellAnchor>
    <xdr:from>
      <xdr:col>1</xdr:col>
      <xdr:colOff>435428</xdr:colOff>
      <xdr:row>3</xdr:row>
      <xdr:rowOff>83737</xdr:rowOff>
    </xdr:from>
    <xdr:ext cx="1677798" cy="449675"/>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0000-000007000000}"/>
            </a:ext>
          </a:extLst>
        </xdr:cNvPr>
        <xdr:cNvSpPr/>
      </xdr:nvSpPr>
      <xdr:spPr>
        <a:xfrm>
          <a:off x="1046703" y="3148484"/>
          <a:ext cx="1677798" cy="449675"/>
        </a:xfrm>
        <a:prstGeom prst="rect">
          <a:avLst/>
        </a:prstGeom>
        <a:solidFill>
          <a:srgbClr val="FF0000"/>
        </a:solidFill>
      </xdr:spPr>
      <xdr:txBody>
        <a:bodyPr wrap="square" lIns="91440" tIns="45720" rIns="91440" bIns="45720">
          <a:spAutoFit/>
        </a:bodyPr>
        <a:lstStyle/>
        <a:p>
          <a:pPr algn="ctr"/>
          <a:r>
            <a:rPr lang="en-US" sz="2400" b="1" cap="none" spc="0">
              <a:ln w="6600">
                <a:solidFill>
                  <a:schemeClr val="accent2"/>
                </a:solidFill>
                <a:prstDash val="solid"/>
              </a:ln>
              <a:solidFill>
                <a:srgbClr val="002060"/>
              </a:solidFill>
              <a:effectLst>
                <a:outerShdw dist="38100" dir="2700000" algn="tl" rotWithShape="0">
                  <a:schemeClr val="accent2"/>
                </a:outerShdw>
              </a:effectLst>
            </a:rPr>
            <a:t>FRANCE</a:t>
          </a:r>
        </a:p>
      </xdr:txBody>
    </xdr:sp>
    <xdr:clientData/>
  </xdr:oneCellAnchor>
  <xdr:oneCellAnchor>
    <xdr:from>
      <xdr:col>1</xdr:col>
      <xdr:colOff>427055</xdr:colOff>
      <xdr:row>3</xdr:row>
      <xdr:rowOff>561033</xdr:rowOff>
    </xdr:from>
    <xdr:ext cx="1644303" cy="361260"/>
    <xdr:sp macro="" textlink="">
      <xdr:nvSpPr>
        <xdr:cNvPr id="12" name="Rectangle 11">
          <a:hlinkClick xmlns:r="http://schemas.openxmlformats.org/officeDocument/2006/relationships" r:id="rId5"/>
          <a:extLst>
            <a:ext uri="{FF2B5EF4-FFF2-40B4-BE49-F238E27FC236}">
              <a16:creationId xmlns:a16="http://schemas.microsoft.com/office/drawing/2014/main" id="{00000000-0008-0000-0000-00000C000000}"/>
            </a:ext>
          </a:extLst>
        </xdr:cNvPr>
        <xdr:cNvSpPr/>
      </xdr:nvSpPr>
      <xdr:spPr>
        <a:xfrm>
          <a:off x="1038330" y="3625780"/>
          <a:ext cx="1644303" cy="361260"/>
        </a:xfrm>
        <a:prstGeom prst="rect">
          <a:avLst/>
        </a:prstGeom>
        <a:solidFill>
          <a:srgbClr val="92D050"/>
        </a:solidFill>
      </xdr:spPr>
      <xdr:txBody>
        <a:bodyPr wrap="square" lIns="91440" tIns="45720" rIns="91440" bIns="45720">
          <a:noAutofit/>
        </a:bodyPr>
        <a:lstStyle/>
        <a:p>
          <a:pPr algn="ctr"/>
          <a:r>
            <a:rPr lang="en-US" sz="2800" b="1" cap="none" spc="0">
              <a:ln w="6600">
                <a:solidFill>
                  <a:schemeClr val="accent2"/>
                </a:solidFill>
                <a:prstDash val="solid"/>
              </a:ln>
              <a:solidFill>
                <a:srgbClr val="002060"/>
              </a:solidFill>
              <a:effectLst>
                <a:outerShdw dist="38100" dir="2700000" algn="tl" rotWithShape="0">
                  <a:schemeClr val="accent2"/>
                </a:outerShdw>
              </a:effectLst>
            </a:rPr>
            <a:t>BRAZIL</a:t>
          </a:r>
        </a:p>
      </xdr:txBody>
    </xdr:sp>
    <xdr:clientData/>
  </xdr:oneCellAnchor>
  <xdr:oneCellAnchor>
    <xdr:from>
      <xdr:col>1</xdr:col>
      <xdr:colOff>376813</xdr:colOff>
      <xdr:row>4</xdr:row>
      <xdr:rowOff>184219</xdr:rowOff>
    </xdr:from>
    <xdr:ext cx="1739132" cy="449675"/>
    <xdr:sp macro="" textlink="">
      <xdr:nvSpPr>
        <xdr:cNvPr id="13" name="Rectangle 12">
          <a:hlinkClick xmlns:r="http://schemas.openxmlformats.org/officeDocument/2006/relationships" r:id="rId6"/>
          <a:extLst>
            <a:ext uri="{FF2B5EF4-FFF2-40B4-BE49-F238E27FC236}">
              <a16:creationId xmlns:a16="http://schemas.microsoft.com/office/drawing/2014/main" id="{00000000-0008-0000-0000-00000D000000}"/>
            </a:ext>
          </a:extLst>
        </xdr:cNvPr>
        <xdr:cNvSpPr/>
      </xdr:nvSpPr>
      <xdr:spPr>
        <a:xfrm>
          <a:off x="988088" y="4027714"/>
          <a:ext cx="1739132" cy="449675"/>
        </a:xfrm>
        <a:prstGeom prst="rect">
          <a:avLst/>
        </a:prstGeom>
        <a:solidFill>
          <a:schemeClr val="accent6">
            <a:lumMod val="60000"/>
            <a:lumOff val="40000"/>
          </a:schemeClr>
        </a:solidFill>
      </xdr:spPr>
      <xdr:txBody>
        <a:bodyPr wrap="square" lIns="91440" tIns="45720" rIns="91440" bIns="45720">
          <a:spAutoFit/>
        </a:bodyPr>
        <a:lstStyle/>
        <a:p>
          <a:pPr algn="ctr"/>
          <a:r>
            <a:rPr lang="en-US" sz="2400" b="1" cap="none" spc="50">
              <a:ln w="9525" cmpd="sng">
                <a:solidFill>
                  <a:schemeClr val="accent1"/>
                </a:solidFill>
                <a:prstDash val="solid"/>
              </a:ln>
              <a:solidFill>
                <a:srgbClr val="002060"/>
              </a:solidFill>
              <a:effectLst>
                <a:glow rad="38100">
                  <a:schemeClr val="accent1">
                    <a:alpha val="40000"/>
                  </a:schemeClr>
                </a:glow>
              </a:effectLst>
            </a:rPr>
            <a:t>ENGLAND</a:t>
          </a:r>
          <a:endParaRPr lang="en-US" sz="2800" b="1" cap="none" spc="50">
            <a:ln w="9525" cmpd="sng">
              <a:solidFill>
                <a:schemeClr val="accent1"/>
              </a:solidFill>
              <a:prstDash val="solid"/>
            </a:ln>
            <a:solidFill>
              <a:srgbClr val="002060"/>
            </a:solidFill>
            <a:effectLst>
              <a:glow rad="38100">
                <a:schemeClr val="accent1">
                  <a:alpha val="40000"/>
                </a:schemeClr>
              </a:glow>
            </a:effectLst>
          </a:endParaRPr>
        </a:p>
      </xdr:txBody>
    </xdr:sp>
    <xdr:clientData/>
  </xdr:oneCellAnchor>
  <xdr:oneCellAnchor>
    <xdr:from>
      <xdr:col>1</xdr:col>
      <xdr:colOff>326571</xdr:colOff>
      <xdr:row>4</xdr:row>
      <xdr:rowOff>661516</xdr:rowOff>
    </xdr:from>
    <xdr:ext cx="1769908" cy="449675"/>
    <xdr:sp macro="" textlink="">
      <xdr:nvSpPr>
        <xdr:cNvPr id="14" name="Rectangle 13">
          <a:hlinkClick xmlns:r="http://schemas.openxmlformats.org/officeDocument/2006/relationships" r:id="rId7"/>
          <a:extLst>
            <a:ext uri="{FF2B5EF4-FFF2-40B4-BE49-F238E27FC236}">
              <a16:creationId xmlns:a16="http://schemas.microsoft.com/office/drawing/2014/main" id="{00000000-0008-0000-0000-00000E000000}"/>
            </a:ext>
          </a:extLst>
        </xdr:cNvPr>
        <xdr:cNvSpPr/>
      </xdr:nvSpPr>
      <xdr:spPr>
        <a:xfrm>
          <a:off x="937846" y="4505011"/>
          <a:ext cx="1769908" cy="449675"/>
        </a:xfrm>
        <a:prstGeom prst="rect">
          <a:avLst/>
        </a:prstGeom>
        <a:solidFill>
          <a:schemeClr val="accent2">
            <a:lumMod val="20000"/>
            <a:lumOff val="80000"/>
          </a:schemeClr>
        </a:solidFill>
      </xdr:spPr>
      <xdr:txBody>
        <a:bodyPr wrap="square" lIns="91440" tIns="45720" rIns="91440" bIns="45720">
          <a:spAutoFit/>
        </a:bodyPr>
        <a:lstStyle/>
        <a:p>
          <a:pPr algn="ctr"/>
          <a:r>
            <a:rPr lang="en-US" sz="2400" b="1" cap="none" spc="50">
              <a:ln w="9525" cmpd="sng">
                <a:solidFill>
                  <a:schemeClr val="accent1"/>
                </a:solidFill>
                <a:prstDash val="solid"/>
              </a:ln>
              <a:solidFill>
                <a:srgbClr val="002060"/>
              </a:solidFill>
              <a:effectLst>
                <a:glow rad="38100">
                  <a:schemeClr val="accent1">
                    <a:alpha val="40000"/>
                  </a:schemeClr>
                </a:glow>
              </a:effectLst>
            </a:rPr>
            <a:t>BELGIUM</a:t>
          </a:r>
        </a:p>
      </xdr:txBody>
    </xdr:sp>
    <xdr:clientData/>
  </xdr:oneCellAnchor>
  <xdr:oneCellAnchor>
    <xdr:from>
      <xdr:col>1</xdr:col>
      <xdr:colOff>309824</xdr:colOff>
      <xdr:row>5</xdr:row>
      <xdr:rowOff>343318</xdr:rowOff>
    </xdr:from>
    <xdr:ext cx="1829542" cy="379593"/>
    <xdr:sp macro="" textlink="">
      <xdr:nvSpPr>
        <xdr:cNvPr id="16" name="Rectangle 15">
          <a:hlinkClick xmlns:r="http://schemas.openxmlformats.org/officeDocument/2006/relationships" r:id="rId8"/>
          <a:extLst>
            <a:ext uri="{FF2B5EF4-FFF2-40B4-BE49-F238E27FC236}">
              <a16:creationId xmlns:a16="http://schemas.microsoft.com/office/drawing/2014/main" id="{00000000-0008-0000-0000-000010000000}"/>
            </a:ext>
          </a:extLst>
        </xdr:cNvPr>
        <xdr:cNvSpPr/>
      </xdr:nvSpPr>
      <xdr:spPr>
        <a:xfrm>
          <a:off x="921099" y="4965560"/>
          <a:ext cx="1829542" cy="379593"/>
        </a:xfrm>
        <a:prstGeom prst="rect">
          <a:avLst/>
        </a:prstGeom>
        <a:solidFill>
          <a:srgbClr val="66FF33"/>
        </a:solidFill>
      </xdr:spPr>
      <xdr:txBody>
        <a:bodyPr wrap="none" lIns="91440" tIns="45720" rIns="91440" bIns="45720">
          <a:noAutofit/>
        </a:bodyPr>
        <a:lstStyle/>
        <a:p>
          <a:pPr algn="ctr"/>
          <a:r>
            <a:rPr lang="en-US" sz="2400" b="1" cap="none" spc="0">
              <a:ln w="6600">
                <a:solidFill>
                  <a:schemeClr val="accent2"/>
                </a:solidFill>
                <a:prstDash val="solid"/>
              </a:ln>
              <a:solidFill>
                <a:srgbClr val="002060"/>
              </a:solidFill>
              <a:effectLst>
                <a:outerShdw dist="38100" dir="2700000" algn="tl" rotWithShape="0">
                  <a:schemeClr val="accent2"/>
                </a:outerShdw>
              </a:effectLst>
            </a:rPr>
            <a:t>GERMANY</a:t>
          </a:r>
        </a:p>
      </xdr:txBody>
    </xdr:sp>
    <xdr:clientData/>
  </xdr:oneCellAnchor>
  <xdr:oneCellAnchor>
    <xdr:from>
      <xdr:col>1</xdr:col>
      <xdr:colOff>267956</xdr:colOff>
      <xdr:row>6</xdr:row>
      <xdr:rowOff>1</xdr:rowOff>
    </xdr:from>
    <xdr:ext cx="1884422" cy="468855"/>
    <xdr:sp macro="" textlink="">
      <xdr:nvSpPr>
        <xdr:cNvPr id="17" name="Rectangle 16">
          <a:hlinkClick xmlns:r="http://schemas.openxmlformats.org/officeDocument/2006/relationships" r:id="rId9"/>
          <a:extLst>
            <a:ext uri="{FF2B5EF4-FFF2-40B4-BE49-F238E27FC236}">
              <a16:creationId xmlns:a16="http://schemas.microsoft.com/office/drawing/2014/main" id="{00000000-0008-0000-0000-000011000000}"/>
            </a:ext>
          </a:extLst>
        </xdr:cNvPr>
        <xdr:cNvSpPr/>
      </xdr:nvSpPr>
      <xdr:spPr>
        <a:xfrm>
          <a:off x="879231" y="5400990"/>
          <a:ext cx="1884422" cy="468855"/>
        </a:xfrm>
        <a:prstGeom prst="rect">
          <a:avLst/>
        </a:prstGeom>
        <a:solidFill>
          <a:srgbClr val="FF66FF"/>
        </a:solidFill>
      </xdr:spPr>
      <xdr:txBody>
        <a:bodyPr wrap="square" lIns="91440" tIns="45720" rIns="91440" bIns="45720">
          <a:noAutofit/>
        </a:bodyPr>
        <a:lstStyle/>
        <a:p>
          <a:pPr algn="ctr"/>
          <a:r>
            <a:rPr lang="en-US" sz="1800" b="1" cap="none" spc="0">
              <a:ln w="6600">
                <a:solidFill>
                  <a:schemeClr val="accent2"/>
                </a:solidFill>
                <a:prstDash val="solid"/>
              </a:ln>
              <a:solidFill>
                <a:srgbClr val="002060"/>
              </a:solidFill>
              <a:effectLst>
                <a:outerShdw dist="38100" dir="2700000" algn="tl" rotWithShape="0">
                  <a:schemeClr val="accent2"/>
                </a:outerShdw>
              </a:effectLst>
            </a:rPr>
            <a:t>NETHERLANDS</a:t>
          </a:r>
        </a:p>
      </xdr:txBody>
    </xdr:sp>
    <xdr:clientData/>
  </xdr:oneCellAnchor>
  <xdr:twoCellAnchor editAs="oneCell">
    <xdr:from>
      <xdr:col>4</xdr:col>
      <xdr:colOff>605330</xdr:colOff>
      <xdr:row>2</xdr:row>
      <xdr:rowOff>769621</xdr:rowOff>
    </xdr:from>
    <xdr:to>
      <xdr:col>5</xdr:col>
      <xdr:colOff>518036</xdr:colOff>
      <xdr:row>3</xdr:row>
      <xdr:rowOff>15929</xdr:rowOff>
    </xdr:to>
    <xdr:pic>
      <xdr:nvPicPr>
        <xdr:cNvPr id="18" name="Picture 17">
          <a:hlinkClick xmlns:r="http://schemas.openxmlformats.org/officeDocument/2006/relationships" r:id="rId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50429" y="2720676"/>
          <a:ext cx="523981" cy="360000"/>
        </a:xfrm>
        <a:prstGeom prst="rect">
          <a:avLst/>
        </a:prstGeom>
      </xdr:spPr>
    </xdr:pic>
    <xdr:clientData/>
  </xdr:twoCellAnchor>
  <xdr:twoCellAnchor editAs="oneCell">
    <xdr:from>
      <xdr:col>5</xdr:col>
      <xdr:colOff>46556</xdr:colOff>
      <xdr:row>6</xdr:row>
      <xdr:rowOff>106008</xdr:rowOff>
    </xdr:from>
    <xdr:to>
      <xdr:col>5</xdr:col>
      <xdr:colOff>572278</xdr:colOff>
      <xdr:row>6</xdr:row>
      <xdr:rowOff>466008</xdr:rowOff>
    </xdr:to>
    <xdr:pic>
      <xdr:nvPicPr>
        <xdr:cNvPr id="19" name="Picture 18">
          <a:hlinkClick xmlns:r="http://schemas.openxmlformats.org/officeDocument/2006/relationships" r:id="rId9"/>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02930" y="5506997"/>
          <a:ext cx="525722" cy="360000"/>
        </a:xfrm>
        <a:prstGeom prst="rect">
          <a:avLst/>
        </a:prstGeom>
      </xdr:spPr>
    </xdr:pic>
    <xdr:clientData/>
  </xdr:twoCellAnchor>
  <xdr:twoCellAnchor editAs="oneCell">
    <xdr:from>
      <xdr:col>4</xdr:col>
      <xdr:colOff>599218</xdr:colOff>
      <xdr:row>4</xdr:row>
      <xdr:rowOff>160022</xdr:rowOff>
    </xdr:from>
    <xdr:to>
      <xdr:col>5</xdr:col>
      <xdr:colOff>577942</xdr:colOff>
      <xdr:row>4</xdr:row>
      <xdr:rowOff>520022</xdr:rowOff>
    </xdr:to>
    <xdr:pic>
      <xdr:nvPicPr>
        <xdr:cNvPr id="20" name="Picture 19">
          <a:hlinkClick xmlns:r="http://schemas.openxmlformats.org/officeDocument/2006/relationships" r:id="rId6"/>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44317" y="4003517"/>
          <a:ext cx="589999" cy="360000"/>
        </a:xfrm>
        <a:prstGeom prst="rect">
          <a:avLst/>
        </a:prstGeom>
      </xdr:spPr>
    </xdr:pic>
    <xdr:clientData/>
  </xdr:twoCellAnchor>
  <xdr:twoCellAnchor editAs="oneCell">
    <xdr:from>
      <xdr:col>5</xdr:col>
      <xdr:colOff>57191</xdr:colOff>
      <xdr:row>6</xdr:row>
      <xdr:rowOff>611109</xdr:rowOff>
    </xdr:from>
    <xdr:to>
      <xdr:col>5</xdr:col>
      <xdr:colOff>577068</xdr:colOff>
      <xdr:row>7</xdr:row>
      <xdr:rowOff>192362</xdr:rowOff>
    </xdr:to>
    <xdr:pic>
      <xdr:nvPicPr>
        <xdr:cNvPr id="21" name="Picture 20">
          <a:hlinkClick xmlns:r="http://schemas.openxmlformats.org/officeDocument/2006/relationships" r:id="rId13"/>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13565" y="6012098"/>
          <a:ext cx="519877" cy="360000"/>
        </a:xfrm>
        <a:prstGeom prst="rect">
          <a:avLst/>
        </a:prstGeom>
      </xdr:spPr>
    </xdr:pic>
    <xdr:clientData/>
  </xdr:twoCellAnchor>
  <xdr:oneCellAnchor>
    <xdr:from>
      <xdr:col>1</xdr:col>
      <xdr:colOff>184219</xdr:colOff>
      <xdr:row>6</xdr:row>
      <xdr:rowOff>594527</xdr:rowOff>
    </xdr:from>
    <xdr:ext cx="2009893" cy="449675"/>
    <xdr:sp macro="" textlink="">
      <xdr:nvSpPr>
        <xdr:cNvPr id="22" name="Rectangle 21">
          <a:hlinkClick xmlns:r="http://schemas.openxmlformats.org/officeDocument/2006/relationships" r:id="rId13"/>
          <a:extLst>
            <a:ext uri="{FF2B5EF4-FFF2-40B4-BE49-F238E27FC236}">
              <a16:creationId xmlns:a16="http://schemas.microsoft.com/office/drawing/2014/main" id="{00000000-0008-0000-0000-000016000000}"/>
            </a:ext>
          </a:extLst>
        </xdr:cNvPr>
        <xdr:cNvSpPr/>
      </xdr:nvSpPr>
      <xdr:spPr>
        <a:xfrm>
          <a:off x="795494" y="5995516"/>
          <a:ext cx="2009893" cy="449675"/>
        </a:xfrm>
        <a:prstGeom prst="rect">
          <a:avLst/>
        </a:prstGeom>
        <a:solidFill>
          <a:srgbClr val="00FFFF"/>
        </a:solidFill>
      </xdr:spPr>
      <xdr:txBody>
        <a:bodyPr wrap="square" lIns="91440" tIns="45720" rIns="91440" bIns="45720">
          <a:spAutoFit/>
        </a:bodyPr>
        <a:lstStyle/>
        <a:p>
          <a:pPr algn="ctr"/>
          <a:r>
            <a:rPr lang="en-US" sz="2400" b="1" cap="none" spc="0">
              <a:ln w="6600">
                <a:solidFill>
                  <a:schemeClr val="accent2"/>
                </a:solidFill>
                <a:prstDash val="solid"/>
              </a:ln>
              <a:solidFill>
                <a:srgbClr val="002060"/>
              </a:solidFill>
              <a:effectLst>
                <a:outerShdw dist="38100" dir="2700000" algn="tl" rotWithShape="0">
                  <a:schemeClr val="accent2"/>
                </a:outerShdw>
              </a:effectLst>
            </a:rPr>
            <a:t>PORTUGAL</a:t>
          </a:r>
          <a:endParaRPr lang="en-US" sz="1800" b="1" cap="none" spc="0">
            <a:ln w="6600">
              <a:solidFill>
                <a:schemeClr val="accent2"/>
              </a:solidFill>
              <a:prstDash val="solid"/>
            </a:ln>
            <a:solidFill>
              <a:srgbClr val="002060"/>
            </a:solidFill>
            <a:effectLst>
              <a:outerShdw dist="38100" dir="2700000" algn="tl" rotWithShape="0">
                <a:schemeClr val="accent2"/>
              </a:outerShdw>
            </a:effectLst>
          </a:endParaRPr>
        </a:p>
      </xdr:txBody>
    </xdr:sp>
    <xdr:clientData/>
  </xdr:oneCellAnchor>
  <xdr:twoCellAnchor editAs="oneCell">
    <xdr:from>
      <xdr:col>4</xdr:col>
      <xdr:colOff>609100</xdr:colOff>
      <xdr:row>3</xdr:row>
      <xdr:rowOff>464820</xdr:rowOff>
    </xdr:from>
    <xdr:to>
      <xdr:col>5</xdr:col>
      <xdr:colOff>514039</xdr:colOff>
      <xdr:row>4</xdr:row>
      <xdr:rowOff>46072</xdr:rowOff>
    </xdr:to>
    <xdr:pic>
      <xdr:nvPicPr>
        <xdr:cNvPr id="23" name="Picture 22">
          <a:hlinkClick xmlns:r="http://schemas.openxmlformats.org/officeDocument/2006/relationships" r:id="rId5"/>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054199" y="3529567"/>
          <a:ext cx="516214" cy="360000"/>
        </a:xfrm>
        <a:prstGeom prst="rect">
          <a:avLst/>
        </a:prstGeom>
      </xdr:spPr>
    </xdr:pic>
    <xdr:clientData/>
  </xdr:twoCellAnchor>
  <xdr:twoCellAnchor editAs="oneCell">
    <xdr:from>
      <xdr:col>4</xdr:col>
      <xdr:colOff>606083</xdr:colOff>
      <xdr:row>3</xdr:row>
      <xdr:rowOff>60960</xdr:rowOff>
    </xdr:from>
    <xdr:to>
      <xdr:col>5</xdr:col>
      <xdr:colOff>518258</xdr:colOff>
      <xdr:row>3</xdr:row>
      <xdr:rowOff>420960</xdr:rowOff>
    </xdr:to>
    <xdr:pic>
      <xdr:nvPicPr>
        <xdr:cNvPr id="24" name="Picture 23">
          <a:hlinkClick xmlns:r="http://schemas.openxmlformats.org/officeDocument/2006/relationships" r:id="rId4"/>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051182" y="3125707"/>
          <a:ext cx="523450" cy="360000"/>
        </a:xfrm>
        <a:prstGeom prst="rect">
          <a:avLst/>
        </a:prstGeom>
      </xdr:spPr>
    </xdr:pic>
    <xdr:clientData/>
  </xdr:twoCellAnchor>
  <xdr:twoCellAnchor editAs="oneCell">
    <xdr:from>
      <xdr:col>5</xdr:col>
      <xdr:colOff>27549</xdr:colOff>
      <xdr:row>5</xdr:row>
      <xdr:rowOff>401009</xdr:rowOff>
    </xdr:from>
    <xdr:to>
      <xdr:col>5</xdr:col>
      <xdr:colOff>554184</xdr:colOff>
      <xdr:row>5</xdr:row>
      <xdr:rowOff>761009</xdr:rowOff>
    </xdr:to>
    <xdr:pic>
      <xdr:nvPicPr>
        <xdr:cNvPr id="25" name="Picture 24">
          <a:hlinkClick xmlns:r="http://schemas.openxmlformats.org/officeDocument/2006/relationships" r:id="rId8"/>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083923" y="5023251"/>
          <a:ext cx="526635" cy="360000"/>
        </a:xfrm>
        <a:prstGeom prst="rect">
          <a:avLst/>
        </a:prstGeom>
      </xdr:spPr>
    </xdr:pic>
    <xdr:clientData/>
  </xdr:twoCellAnchor>
  <xdr:twoCellAnchor editAs="oneCell">
    <xdr:from>
      <xdr:col>4</xdr:col>
      <xdr:colOff>607591</xdr:colOff>
      <xdr:row>4</xdr:row>
      <xdr:rowOff>649879</xdr:rowOff>
    </xdr:from>
    <xdr:to>
      <xdr:col>5</xdr:col>
      <xdr:colOff>538943</xdr:colOff>
      <xdr:row>5</xdr:row>
      <xdr:rowOff>231132</xdr:rowOff>
    </xdr:to>
    <xdr:pic>
      <xdr:nvPicPr>
        <xdr:cNvPr id="26" name="Picture 25">
          <a:hlinkClick xmlns:r="http://schemas.openxmlformats.org/officeDocument/2006/relationships" r:id="rId7"/>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052690" y="4493374"/>
          <a:ext cx="542627" cy="360000"/>
        </a:xfrm>
        <a:prstGeom prst="rect">
          <a:avLst/>
        </a:prstGeom>
      </xdr:spPr>
    </xdr:pic>
    <xdr:clientData/>
  </xdr:twoCellAnchor>
  <xdr:twoCellAnchor editAs="oneCell">
    <xdr:from>
      <xdr:col>13</xdr:col>
      <xdr:colOff>133978</xdr:colOff>
      <xdr:row>1</xdr:row>
      <xdr:rowOff>512359</xdr:rowOff>
    </xdr:from>
    <xdr:to>
      <xdr:col>14</xdr:col>
      <xdr:colOff>469098</xdr:colOff>
      <xdr:row>2</xdr:row>
      <xdr:rowOff>989176</xdr:rowOff>
    </xdr:to>
    <xdr:pic macro="[0]!Picture4_Click">
      <xdr:nvPicPr>
        <xdr:cNvPr id="29" name="Picture 28">
          <a:hlinkClick xmlns:r="http://schemas.openxmlformats.org/officeDocument/2006/relationships" r:id="rId1"/>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10441912" y="1291106"/>
          <a:ext cx="946395" cy="1649125"/>
        </a:xfrm>
        <a:prstGeom prst="rect">
          <a:avLst/>
        </a:prstGeom>
      </xdr:spPr>
    </xdr:pic>
    <xdr:clientData/>
  </xdr:twoCellAnchor>
  <xdr:oneCellAnchor>
    <xdr:from>
      <xdr:col>8</xdr:col>
      <xdr:colOff>0</xdr:colOff>
      <xdr:row>3</xdr:row>
      <xdr:rowOff>653144</xdr:rowOff>
    </xdr:from>
    <xdr:ext cx="2336242" cy="360355"/>
    <xdr:sp macro="" textlink="">
      <xdr:nvSpPr>
        <xdr:cNvPr id="28" name="Rectangle 27">
          <a:hlinkClick xmlns:r="http://schemas.openxmlformats.org/officeDocument/2006/relationships" r:id="rId21"/>
          <a:extLst>
            <a:ext uri="{FF2B5EF4-FFF2-40B4-BE49-F238E27FC236}">
              <a16:creationId xmlns:a16="http://schemas.microsoft.com/office/drawing/2014/main" id="{75182902-35DE-4517-AB3F-E827698ADC98}"/>
            </a:ext>
          </a:extLst>
        </xdr:cNvPr>
        <xdr:cNvSpPr/>
      </xdr:nvSpPr>
      <xdr:spPr>
        <a:xfrm>
          <a:off x="4890198" y="3717891"/>
          <a:ext cx="2336242" cy="360355"/>
        </a:xfrm>
        <a:prstGeom prst="rect">
          <a:avLst/>
        </a:prstGeom>
        <a:solidFill>
          <a:schemeClr val="accent1">
            <a:lumMod val="60000"/>
            <a:lumOff val="40000"/>
          </a:schemeClr>
        </a:solidFill>
      </xdr:spPr>
      <xdr:txBody>
        <a:bodyPr wrap="square" lIns="91440" tIns="45720" rIns="91440" bIns="45720">
          <a:spAutoFit/>
        </a:bodyPr>
        <a:lstStyle/>
        <a:p>
          <a:pPr algn="ctr"/>
          <a:r>
            <a:rPr lang="en-US" sz="1800" b="1" cap="none" spc="50">
              <a:ln w="9525" cmpd="sng">
                <a:solidFill>
                  <a:schemeClr val="accent1"/>
                </a:solidFill>
                <a:prstDash val="solid"/>
              </a:ln>
              <a:solidFill>
                <a:srgbClr val="002060"/>
              </a:solidFill>
              <a:effectLst>
                <a:glow rad="38100">
                  <a:schemeClr val="accent1">
                    <a:alpha val="40000"/>
                  </a:schemeClr>
                </a:glow>
              </a:effectLst>
            </a:rPr>
            <a:t>Kylian Mbappe</a:t>
          </a:r>
        </a:p>
      </xdr:txBody>
    </xdr:sp>
    <xdr:clientData/>
  </xdr:oneCellAnchor>
  <xdr:oneCellAnchor>
    <xdr:from>
      <xdr:col>8</xdr:col>
      <xdr:colOff>4820</xdr:colOff>
      <xdr:row>4</xdr:row>
      <xdr:rowOff>283953</xdr:rowOff>
    </xdr:from>
    <xdr:ext cx="2336400" cy="390171"/>
    <xdr:sp macro="" textlink="">
      <xdr:nvSpPr>
        <xdr:cNvPr id="30" name="Rectangle 29">
          <a:hlinkClick xmlns:r="http://schemas.openxmlformats.org/officeDocument/2006/relationships" r:id="rId22"/>
          <a:extLst>
            <a:ext uri="{FF2B5EF4-FFF2-40B4-BE49-F238E27FC236}">
              <a16:creationId xmlns:a16="http://schemas.microsoft.com/office/drawing/2014/main" id="{B0F0673C-3D5D-4A95-A493-CDF05CDED20D}"/>
            </a:ext>
          </a:extLst>
        </xdr:cNvPr>
        <xdr:cNvSpPr/>
      </xdr:nvSpPr>
      <xdr:spPr>
        <a:xfrm>
          <a:off x="4895018" y="4127448"/>
          <a:ext cx="2336400" cy="390171"/>
        </a:xfrm>
        <a:prstGeom prst="rect">
          <a:avLst/>
        </a:prstGeom>
        <a:solidFill>
          <a:srgbClr val="FF0000"/>
        </a:solidFill>
      </xdr:spPr>
      <xdr:txBody>
        <a:bodyPr wrap="square" lIns="91440" tIns="45720" rIns="91440" bIns="45720">
          <a:spAutoFit/>
        </a:bodyPr>
        <a:lstStyle/>
        <a:p>
          <a:pPr algn="ctr"/>
          <a:r>
            <a:rPr lang="en-US" sz="2000" b="1" cap="none" spc="0">
              <a:ln w="6600">
                <a:solidFill>
                  <a:schemeClr val="accent2"/>
                </a:solidFill>
                <a:prstDash val="solid"/>
              </a:ln>
              <a:solidFill>
                <a:srgbClr val="002060"/>
              </a:solidFill>
              <a:effectLst>
                <a:outerShdw dist="38100" dir="2700000" algn="tl" rotWithShape="0">
                  <a:schemeClr val="accent2"/>
                </a:outerShdw>
              </a:effectLst>
            </a:rPr>
            <a:t>Lionel Messi</a:t>
          </a:r>
        </a:p>
      </xdr:txBody>
    </xdr:sp>
    <xdr:clientData/>
  </xdr:oneCellAnchor>
  <xdr:oneCellAnchor>
    <xdr:from>
      <xdr:col>8</xdr:col>
      <xdr:colOff>7539</xdr:colOff>
      <xdr:row>4</xdr:row>
      <xdr:rowOff>709285</xdr:rowOff>
    </xdr:from>
    <xdr:ext cx="2336400" cy="390171"/>
    <xdr:sp macro="" textlink="">
      <xdr:nvSpPr>
        <xdr:cNvPr id="31" name="Rectangle 30">
          <a:hlinkClick xmlns:r="http://schemas.openxmlformats.org/officeDocument/2006/relationships" r:id="rId23"/>
          <a:extLst>
            <a:ext uri="{FF2B5EF4-FFF2-40B4-BE49-F238E27FC236}">
              <a16:creationId xmlns:a16="http://schemas.microsoft.com/office/drawing/2014/main" id="{75432FCE-3932-4292-952A-E92F56995ECD}"/>
            </a:ext>
          </a:extLst>
        </xdr:cNvPr>
        <xdr:cNvSpPr/>
      </xdr:nvSpPr>
      <xdr:spPr>
        <a:xfrm>
          <a:off x="4897737" y="4552780"/>
          <a:ext cx="2336400" cy="390171"/>
        </a:xfrm>
        <a:prstGeom prst="rect">
          <a:avLst/>
        </a:prstGeom>
        <a:solidFill>
          <a:schemeClr val="accent6">
            <a:lumMod val="60000"/>
            <a:lumOff val="40000"/>
          </a:schemeClr>
        </a:solidFill>
      </xdr:spPr>
      <xdr:txBody>
        <a:bodyPr wrap="square" lIns="91440" tIns="45720" rIns="91440" bIns="45720">
          <a:spAutoFit/>
        </a:bodyPr>
        <a:lstStyle/>
        <a:p>
          <a:pPr algn="ctr"/>
          <a:r>
            <a:rPr lang="en-US" sz="2000" b="1" cap="none" spc="50">
              <a:ln w="9525" cmpd="sng">
                <a:solidFill>
                  <a:schemeClr val="accent1"/>
                </a:solidFill>
                <a:prstDash val="solid"/>
              </a:ln>
              <a:solidFill>
                <a:srgbClr val="002060"/>
              </a:solidFill>
              <a:effectLst>
                <a:glow rad="38100">
                  <a:schemeClr val="accent1">
                    <a:alpha val="40000"/>
                  </a:schemeClr>
                </a:glow>
              </a:effectLst>
            </a:rPr>
            <a:t>julian Alvarez</a:t>
          </a:r>
          <a:endParaRPr lang="en-US" sz="2400" b="1" cap="none" spc="50">
            <a:ln w="9525" cmpd="sng">
              <a:solidFill>
                <a:schemeClr val="accent1"/>
              </a:solidFill>
              <a:prstDash val="solid"/>
            </a:ln>
            <a:solidFill>
              <a:srgbClr val="002060"/>
            </a:solidFill>
            <a:effectLst>
              <a:glow rad="38100">
                <a:schemeClr val="accent1">
                  <a:alpha val="40000"/>
                </a:schemeClr>
              </a:glow>
            </a:effectLst>
          </a:endParaRPr>
        </a:p>
      </xdr:txBody>
    </xdr:sp>
    <xdr:clientData/>
  </xdr:oneCellAnchor>
  <xdr:oneCellAnchor>
    <xdr:from>
      <xdr:col>8</xdr:col>
      <xdr:colOff>43972</xdr:colOff>
      <xdr:row>5</xdr:row>
      <xdr:rowOff>393474</xdr:rowOff>
    </xdr:from>
    <xdr:ext cx="2336400" cy="360000"/>
    <xdr:sp macro="" textlink="">
      <xdr:nvSpPr>
        <xdr:cNvPr id="32" name="Rectangle 31">
          <a:hlinkClick xmlns:r="http://schemas.openxmlformats.org/officeDocument/2006/relationships" r:id="rId24"/>
          <a:extLst>
            <a:ext uri="{FF2B5EF4-FFF2-40B4-BE49-F238E27FC236}">
              <a16:creationId xmlns:a16="http://schemas.microsoft.com/office/drawing/2014/main" id="{B5738F26-417A-46B6-AE08-DA4C69DA744C}"/>
            </a:ext>
          </a:extLst>
        </xdr:cNvPr>
        <xdr:cNvSpPr/>
      </xdr:nvSpPr>
      <xdr:spPr>
        <a:xfrm>
          <a:off x="4934170" y="5015716"/>
          <a:ext cx="2336400" cy="360000"/>
        </a:xfrm>
        <a:prstGeom prst="rect">
          <a:avLst/>
        </a:prstGeom>
        <a:solidFill>
          <a:srgbClr val="FF66FF"/>
        </a:solidFill>
      </xdr:spPr>
      <xdr:txBody>
        <a:bodyPr wrap="square" lIns="91440" tIns="45720" rIns="91440" bIns="45720">
          <a:noAutofit/>
        </a:bodyPr>
        <a:lstStyle/>
        <a:p>
          <a:pPr algn="ctr"/>
          <a:r>
            <a:rPr lang="en-US" sz="1400" b="1" cap="none" spc="0">
              <a:ln w="6600">
                <a:solidFill>
                  <a:schemeClr val="accent2"/>
                </a:solidFill>
                <a:prstDash val="solid"/>
              </a:ln>
              <a:solidFill>
                <a:srgbClr val="002060"/>
              </a:solidFill>
              <a:effectLst>
                <a:outerShdw dist="38100" dir="2700000" algn="tl" rotWithShape="0">
                  <a:schemeClr val="accent2"/>
                </a:outerShdw>
              </a:effectLst>
            </a:rPr>
            <a:t>Olivier Gioud</a:t>
          </a:r>
        </a:p>
      </xdr:txBody>
    </xdr:sp>
    <xdr:clientData/>
  </xdr:oneCellAnchor>
  <xdr:oneCellAnchor>
    <xdr:from>
      <xdr:col>8</xdr:col>
      <xdr:colOff>27465</xdr:colOff>
      <xdr:row>6</xdr:row>
      <xdr:rowOff>115093</xdr:rowOff>
    </xdr:from>
    <xdr:ext cx="2336400" cy="360355"/>
    <xdr:sp macro="" textlink="">
      <xdr:nvSpPr>
        <xdr:cNvPr id="33" name="Rectangle 32">
          <a:hlinkClick xmlns:r="http://schemas.openxmlformats.org/officeDocument/2006/relationships" r:id="rId25"/>
          <a:extLst>
            <a:ext uri="{FF2B5EF4-FFF2-40B4-BE49-F238E27FC236}">
              <a16:creationId xmlns:a16="http://schemas.microsoft.com/office/drawing/2014/main" id="{D1EDB58D-4014-4D88-9B75-21A4057EA78A}"/>
            </a:ext>
          </a:extLst>
        </xdr:cNvPr>
        <xdr:cNvSpPr/>
      </xdr:nvSpPr>
      <xdr:spPr>
        <a:xfrm>
          <a:off x="4917663" y="5516082"/>
          <a:ext cx="2336400" cy="360355"/>
        </a:xfrm>
        <a:prstGeom prst="rect">
          <a:avLst/>
        </a:prstGeom>
        <a:solidFill>
          <a:srgbClr val="00FFFF"/>
        </a:solidFill>
      </xdr:spPr>
      <xdr:txBody>
        <a:bodyPr wrap="none" lIns="91440" tIns="45720" rIns="91440" bIns="45720">
          <a:spAutoFit/>
        </a:bodyPr>
        <a:lstStyle/>
        <a:p>
          <a:pPr algn="ctr"/>
          <a:r>
            <a:rPr lang="en-US" sz="1800" b="1" cap="none" spc="0">
              <a:ln w="6600">
                <a:solidFill>
                  <a:schemeClr val="accent2"/>
                </a:solidFill>
                <a:prstDash val="solid"/>
              </a:ln>
              <a:solidFill>
                <a:srgbClr val="002060"/>
              </a:solidFill>
              <a:effectLst>
                <a:outerShdw dist="38100" dir="2700000" algn="tl" rotWithShape="0">
                  <a:schemeClr val="accent2"/>
                </a:outerShdw>
              </a:effectLst>
            </a:rPr>
            <a:t>Marcus Rashford</a:t>
          </a:r>
        </a:p>
      </xdr:txBody>
    </xdr:sp>
    <xdr:clientData/>
  </xdr:oneCellAnchor>
  <xdr:oneCellAnchor>
    <xdr:from>
      <xdr:col>8</xdr:col>
      <xdr:colOff>107805</xdr:colOff>
      <xdr:row>1</xdr:row>
      <xdr:rowOff>346626</xdr:rowOff>
    </xdr:from>
    <xdr:ext cx="2583528" cy="1164421"/>
    <xdr:sp macro="" textlink="">
      <xdr:nvSpPr>
        <xdr:cNvPr id="27" name="Rectangle 26">
          <a:extLst>
            <a:ext uri="{FF2B5EF4-FFF2-40B4-BE49-F238E27FC236}">
              <a16:creationId xmlns:a16="http://schemas.microsoft.com/office/drawing/2014/main" id="{4D9AA67C-9A27-4B5A-93D9-2440926D1655}"/>
            </a:ext>
          </a:extLst>
        </xdr:cNvPr>
        <xdr:cNvSpPr/>
      </xdr:nvSpPr>
      <xdr:spPr>
        <a:xfrm>
          <a:off x="4998003" y="1125373"/>
          <a:ext cx="2583528" cy="1164421"/>
        </a:xfrm>
        <a:prstGeom prst="rect">
          <a:avLst/>
        </a:prstGeom>
        <a:noFill/>
      </xdr:spPr>
      <xdr:txBody>
        <a:bodyPr wrap="none" lIns="91440" tIns="45720" rIns="91440" bIns="45720">
          <a:spAutoFit/>
        </a:bodyPr>
        <a:lstStyle/>
        <a:p>
          <a:pPr algn="ctr"/>
          <a:r>
            <a:rPr lang="en-US" sz="7200" b="1" cap="none" spc="0">
              <a:ln w="9525">
                <a:solidFill>
                  <a:schemeClr val="bg1"/>
                </a:solidFill>
                <a:prstDash val="solid"/>
              </a:ln>
              <a:solidFill>
                <a:srgbClr val="FF0000"/>
              </a:solidFill>
              <a:effectLst>
                <a:outerShdw blurRad="12700" dist="38100" dir="2700000" algn="tl" rotWithShape="0">
                  <a:schemeClr val="accent5">
                    <a:lumMod val="60000"/>
                    <a:lumOff val="40000"/>
                  </a:schemeClr>
                </a:outerShdw>
              </a:effectLst>
            </a:rPr>
            <a:t>Qatar</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10</xdr:col>
      <xdr:colOff>61232</xdr:colOff>
      <xdr:row>0</xdr:row>
      <xdr:rowOff>0</xdr:rowOff>
    </xdr:from>
    <xdr:to>
      <xdr:col>15</xdr:col>
      <xdr:colOff>571500</xdr:colOff>
      <xdr:row>17</xdr:row>
      <xdr:rowOff>20411</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184446" y="0"/>
          <a:ext cx="3571875" cy="4816929"/>
        </a:xfrm>
        <a:prstGeom prst="rect">
          <a:avLst/>
        </a:prstGeom>
        <a:solidFill>
          <a:schemeClr val="tx2">
            <a:lumMod val="40000"/>
            <a:lumOff val="6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r>
            <a:rPr lang="en-IN" sz="2600" b="1" u="sng">
              <a:solidFill>
                <a:schemeClr val="bg1"/>
              </a:solidFill>
              <a:effectLst/>
              <a:latin typeface="+mn-lt"/>
              <a:ea typeface="+mn-ea"/>
              <a:cs typeface="+mn-cs"/>
            </a:rPr>
            <a:t>Submitted by</a:t>
          </a:r>
          <a:r>
            <a:rPr lang="en-IN" sz="2600" b="1">
              <a:solidFill>
                <a:schemeClr val="bg1"/>
              </a:solidFill>
              <a:effectLst/>
              <a:latin typeface="+mn-lt"/>
              <a:ea typeface="+mn-ea"/>
              <a:cs typeface="+mn-cs"/>
            </a:rPr>
            <a:t>-</a:t>
          </a:r>
        </a:p>
        <a:p>
          <a:endParaRPr lang="en-IN" sz="2600" b="1">
            <a:solidFill>
              <a:schemeClr val="bg1"/>
            </a:solidFill>
            <a:effectLst/>
            <a:latin typeface="+mn-lt"/>
            <a:ea typeface="+mn-ea"/>
            <a:cs typeface="+mn-cs"/>
          </a:endParaRPr>
        </a:p>
        <a:p>
          <a:r>
            <a:rPr lang="en-IN" sz="2600" b="1">
              <a:solidFill>
                <a:schemeClr val="bg1"/>
              </a:solidFill>
              <a:effectLst/>
              <a:latin typeface="+mn-lt"/>
              <a:ea typeface="+mn-ea"/>
              <a:cs typeface="+mn-cs"/>
            </a:rPr>
            <a:t>Sukriti</a:t>
          </a:r>
          <a:r>
            <a:rPr lang="en-IN" sz="2600" b="1" baseline="0">
              <a:solidFill>
                <a:schemeClr val="bg1"/>
              </a:solidFill>
              <a:effectLst/>
              <a:latin typeface="+mn-lt"/>
              <a:ea typeface="+mn-ea"/>
              <a:cs typeface="+mn-cs"/>
            </a:rPr>
            <a:t> Mehra      (071)</a:t>
          </a:r>
          <a:endParaRPr lang="en-IN" sz="2600" b="1">
            <a:solidFill>
              <a:schemeClr val="bg1"/>
            </a:solidFill>
            <a:effectLst/>
          </a:endParaRPr>
        </a:p>
        <a:p>
          <a:r>
            <a:rPr lang="en-IN" sz="2600" b="1" baseline="0">
              <a:solidFill>
                <a:schemeClr val="bg1"/>
              </a:solidFill>
              <a:effectLst/>
              <a:latin typeface="+mn-lt"/>
              <a:ea typeface="+mn-ea"/>
              <a:cs typeface="+mn-cs"/>
            </a:rPr>
            <a:t>SamarSinghRathore   (   )</a:t>
          </a:r>
          <a:endParaRPr lang="en-IN" sz="2600" b="1">
            <a:solidFill>
              <a:schemeClr val="bg1"/>
            </a:solidFill>
            <a:effectLst/>
          </a:endParaRPr>
        </a:p>
        <a:p>
          <a:r>
            <a:rPr lang="en-IN" sz="2600" b="1" baseline="0">
              <a:solidFill>
                <a:schemeClr val="bg1"/>
              </a:solidFill>
              <a:effectLst/>
              <a:latin typeface="+mn-lt"/>
              <a:ea typeface="+mn-ea"/>
              <a:cs typeface="+mn-cs"/>
            </a:rPr>
            <a:t>Vaibhav Gupta    (513)</a:t>
          </a:r>
          <a:endParaRPr lang="en-IN" sz="2600" b="1">
            <a:solidFill>
              <a:schemeClr val="bg1"/>
            </a:solidFill>
            <a:effectLst/>
          </a:endParaRPr>
        </a:p>
        <a:p>
          <a:r>
            <a:rPr lang="en-IN" sz="2600" b="1" baseline="0">
              <a:solidFill>
                <a:schemeClr val="bg1"/>
              </a:solidFill>
              <a:effectLst/>
              <a:latin typeface="+mn-lt"/>
              <a:ea typeface="+mn-ea"/>
              <a:cs typeface="+mn-cs"/>
            </a:rPr>
            <a:t>Sidharth Gupta         </a:t>
          </a:r>
          <a:endParaRPr lang="en-IN" sz="2600" b="1">
            <a:solidFill>
              <a:schemeClr val="bg1"/>
            </a:solidFill>
            <a:effectLst/>
          </a:endParaRPr>
        </a:p>
        <a:p>
          <a:r>
            <a:rPr lang="en-IN" sz="2600" b="1" baseline="0">
              <a:solidFill>
                <a:schemeClr val="bg1"/>
              </a:solidFill>
              <a:effectLst/>
              <a:latin typeface="+mn-lt"/>
              <a:ea typeface="+mn-ea"/>
              <a:cs typeface="+mn-cs"/>
            </a:rPr>
            <a:t>(   )</a:t>
          </a:r>
        </a:p>
        <a:p>
          <a:endParaRPr lang="en-IN" sz="2600" b="1" baseline="0">
            <a:solidFill>
              <a:schemeClr val="bg1"/>
            </a:solidFill>
            <a:effectLst/>
            <a:latin typeface="+mn-lt"/>
            <a:ea typeface="+mn-ea"/>
            <a:cs typeface="+mn-cs"/>
          </a:endParaRPr>
        </a:p>
        <a:p>
          <a:r>
            <a:rPr lang="en-IN" sz="2600" b="1" baseline="0">
              <a:solidFill>
                <a:schemeClr val="bg1"/>
              </a:solidFill>
              <a:effectLst/>
              <a:latin typeface="+mn-lt"/>
              <a:ea typeface="+mn-ea"/>
              <a:cs typeface="+mn-cs"/>
            </a:rPr>
            <a:t>House B*</a:t>
          </a:r>
          <a:endParaRPr lang="en-IN" sz="2600" b="1">
            <a:solidFill>
              <a:schemeClr val="bg1"/>
            </a:solidFill>
            <a:effectLst/>
          </a:endParaRPr>
        </a:p>
        <a:p>
          <a:endParaRPr lang="en-IN" sz="2800" b="1"/>
        </a:p>
      </xdr:txBody>
    </xdr:sp>
    <xdr:clientData/>
  </xdr:twoCellAnchor>
  <xdr:twoCellAnchor editAs="oneCell">
    <xdr:from>
      <xdr:col>0</xdr:col>
      <xdr:colOff>1</xdr:colOff>
      <xdr:row>0</xdr:row>
      <xdr:rowOff>6802</xdr:rowOff>
    </xdr:from>
    <xdr:to>
      <xdr:col>0</xdr:col>
      <xdr:colOff>564697</xdr:colOff>
      <xdr:row>1</xdr:row>
      <xdr:rowOff>199570</xdr:rowOff>
    </xdr:to>
    <xdr:pic>
      <xdr:nvPicPr>
        <xdr:cNvPr id="4" name="Picture 3">
          <a:hlinkClick xmlns:r="http://schemas.openxmlformats.org/officeDocument/2006/relationships" r:id="rId1"/>
          <a:extLst>
            <a:ext uri="{FF2B5EF4-FFF2-40B4-BE49-F238E27FC236}">
              <a16:creationId xmlns:a16="http://schemas.microsoft.com/office/drawing/2014/main" id="{0D11D08F-3BD1-44EA-9A7E-B103B68C69C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 y="6802"/>
          <a:ext cx="564696" cy="3764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350520</xdr:colOff>
      <xdr:row>1</xdr:row>
      <xdr:rowOff>22860</xdr:rowOff>
    </xdr:from>
    <xdr:to>
      <xdr:col>16</xdr:col>
      <xdr:colOff>281940</xdr:colOff>
      <xdr:row>6</xdr:row>
      <xdr:rowOff>137160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788920" y="205740"/>
          <a:ext cx="7246620" cy="10287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1">
              <a:solidFill>
                <a:schemeClr val="bg1"/>
              </a:solidFill>
              <a:latin typeface="Algerian" panose="04020705040A02060702" pitchFamily="82" charset="0"/>
            </a:rPr>
            <a:t>FIFA</a:t>
          </a:r>
          <a:r>
            <a:rPr lang="en-IN" sz="5400" b="1" baseline="0">
              <a:solidFill>
                <a:schemeClr val="bg1"/>
              </a:solidFill>
              <a:latin typeface="Algerian" panose="04020705040A02060702" pitchFamily="82" charset="0"/>
            </a:rPr>
            <a:t> WORLD CUP 2022 </a:t>
          </a:r>
          <a:endParaRPr lang="en-IN" sz="5400" b="1">
            <a:solidFill>
              <a:srgbClr val="FF0000"/>
            </a:solidFill>
          </a:endParaRPr>
        </a:p>
      </xdr:txBody>
    </xdr:sp>
    <xdr:clientData/>
  </xdr:twoCellAnchor>
  <xdr:twoCellAnchor>
    <xdr:from>
      <xdr:col>5</xdr:col>
      <xdr:colOff>74295</xdr:colOff>
      <xdr:row>8</xdr:row>
      <xdr:rowOff>114300</xdr:rowOff>
    </xdr:from>
    <xdr:to>
      <xdr:col>9</xdr:col>
      <xdr:colOff>213360</xdr:colOff>
      <xdr:row>20</xdr:row>
      <xdr:rowOff>106680</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89533</xdr:colOff>
      <xdr:row>20</xdr:row>
      <xdr:rowOff>86677</xdr:rowOff>
    </xdr:from>
    <xdr:to>
      <xdr:col>9</xdr:col>
      <xdr:colOff>243840</xdr:colOff>
      <xdr:row>32</xdr:row>
      <xdr:rowOff>15240</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350520</xdr:colOff>
      <xdr:row>20</xdr:row>
      <xdr:rowOff>60960</xdr:rowOff>
    </xdr:from>
    <xdr:to>
      <xdr:col>20</xdr:col>
      <xdr:colOff>342900</xdr:colOff>
      <xdr:row>32</xdr:row>
      <xdr:rowOff>53340</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419100</xdr:colOff>
      <xdr:row>8</xdr:row>
      <xdr:rowOff>129540</xdr:rowOff>
    </xdr:from>
    <xdr:to>
      <xdr:col>20</xdr:col>
      <xdr:colOff>320040</xdr:colOff>
      <xdr:row>20</xdr:row>
      <xdr:rowOff>91440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327660</xdr:colOff>
      <xdr:row>19</xdr:row>
      <xdr:rowOff>144780</xdr:rowOff>
    </xdr:from>
    <xdr:to>
      <xdr:col>4</xdr:col>
      <xdr:colOff>487680</xdr:colOff>
      <xdr:row>29</xdr:row>
      <xdr:rowOff>160019</xdr:rowOff>
    </xdr:to>
    <mc:AlternateContent xmlns:mc="http://schemas.openxmlformats.org/markup-compatibility/2006" xmlns:a14="http://schemas.microsoft.com/office/drawing/2010/main">
      <mc:Choice Requires="a14">
        <xdr:graphicFrame macro="">
          <xdr:nvGraphicFramePr>
            <xdr:cNvPr id="3" name="team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team2"/>
            </a:graphicData>
          </a:graphic>
        </xdr:graphicFrame>
      </mc:Choice>
      <mc:Fallback xmlns="">
        <xdr:sp macro="" textlink="">
          <xdr:nvSpPr>
            <xdr:cNvPr id="0" name=""/>
            <xdr:cNvSpPr>
              <a:spLocks noTextEdit="1"/>
            </xdr:cNvSpPr>
          </xdr:nvSpPr>
          <xdr:spPr>
            <a:xfrm>
              <a:off x="327660" y="3619500"/>
              <a:ext cx="2598420" cy="1844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358140</xdr:colOff>
      <xdr:row>9</xdr:row>
      <xdr:rowOff>7620</xdr:rowOff>
    </xdr:from>
    <xdr:to>
      <xdr:col>4</xdr:col>
      <xdr:colOff>518160</xdr:colOff>
      <xdr:row>19</xdr:row>
      <xdr:rowOff>60960</xdr:rowOff>
    </xdr:to>
    <mc:AlternateContent xmlns:mc="http://schemas.openxmlformats.org/markup-compatibility/2006" xmlns:a14="http://schemas.microsoft.com/office/drawing/2010/main">
      <mc:Choice Requires="a14">
        <xdr:graphicFrame macro="">
          <xdr:nvGraphicFramePr>
            <xdr:cNvPr id="4" name="team1">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team1"/>
            </a:graphicData>
          </a:graphic>
        </xdr:graphicFrame>
      </mc:Choice>
      <mc:Fallback xmlns="">
        <xdr:sp macro="" textlink="">
          <xdr:nvSpPr>
            <xdr:cNvPr id="0" name=""/>
            <xdr:cNvSpPr>
              <a:spLocks noTextEdit="1"/>
            </xdr:cNvSpPr>
          </xdr:nvSpPr>
          <xdr:spPr>
            <a:xfrm>
              <a:off x="358140" y="1653540"/>
              <a:ext cx="2598420" cy="1882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228600</xdr:colOff>
      <xdr:row>20</xdr:row>
      <xdr:rowOff>106680</xdr:rowOff>
    </xdr:from>
    <xdr:to>
      <xdr:col>14</xdr:col>
      <xdr:colOff>411480</xdr:colOff>
      <xdr:row>32</xdr:row>
      <xdr:rowOff>38100</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213360</xdr:colOff>
      <xdr:row>8</xdr:row>
      <xdr:rowOff>121920</xdr:rowOff>
    </xdr:from>
    <xdr:to>
      <xdr:col>14</xdr:col>
      <xdr:colOff>426720</xdr:colOff>
      <xdr:row>20</xdr:row>
      <xdr:rowOff>106680</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15240</xdr:rowOff>
    </xdr:from>
    <xdr:to>
      <xdr:col>1</xdr:col>
      <xdr:colOff>201931</xdr:colOff>
      <xdr:row>3</xdr:row>
      <xdr:rowOff>7620</xdr:rowOff>
    </xdr:to>
    <xdr:pic>
      <xdr:nvPicPr>
        <xdr:cNvPr id="5" name="Picture 4">
          <a:hlinkClick xmlns:r="http://schemas.openxmlformats.org/officeDocument/2006/relationships" r:id="rId7"/>
          <a:extLst>
            <a:ext uri="{FF2B5EF4-FFF2-40B4-BE49-F238E27FC236}">
              <a16:creationId xmlns:a16="http://schemas.microsoft.com/office/drawing/2014/main" id="{9F7955B5-47E0-4ED4-B6A5-C4DC02451DB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0" y="15240"/>
          <a:ext cx="811531" cy="5410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259080</xdr:colOff>
      <xdr:row>5</xdr:row>
      <xdr:rowOff>167640</xdr:rowOff>
    </xdr:from>
    <xdr:to>
      <xdr:col>10</xdr:col>
      <xdr:colOff>563880</xdr:colOff>
      <xdr:row>20</xdr:row>
      <xdr:rowOff>167640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228600</xdr:colOff>
      <xdr:row>5</xdr:row>
      <xdr:rowOff>167640</xdr:rowOff>
    </xdr:from>
    <xdr:to>
      <xdr:col>11</xdr:col>
      <xdr:colOff>533400</xdr:colOff>
      <xdr:row>20</xdr:row>
      <xdr:rowOff>167640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548640</xdr:colOff>
      <xdr:row>16</xdr:row>
      <xdr:rowOff>114300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548640</xdr:colOff>
      <xdr:row>16</xdr:row>
      <xdr:rowOff>114300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548640</xdr:colOff>
      <xdr:row>16</xdr:row>
      <xdr:rowOff>114300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548640</xdr:colOff>
      <xdr:row>16</xdr:row>
      <xdr:rowOff>114300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22860</xdr:colOff>
      <xdr:row>0</xdr:row>
      <xdr:rowOff>26670</xdr:rowOff>
    </xdr:from>
    <xdr:to>
      <xdr:col>6</xdr:col>
      <xdr:colOff>1187823</xdr:colOff>
      <xdr:row>26</xdr:row>
      <xdr:rowOff>78441</xdr:rowOff>
    </xdr:to>
    <xdr:graphicFrame macro="">
      <xdr:nvGraphicFramePr>
        <xdr:cNvPr id="4" name="Chart 3">
          <a:extLst>
            <a:ext uri="{FF2B5EF4-FFF2-40B4-BE49-F238E27FC236}">
              <a16:creationId xmlns:a16="http://schemas.microsoft.com/office/drawing/2014/main" id="{EE933CBA-4B5D-310E-6D87-0A27DF0B2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23446</xdr:colOff>
      <xdr:row>24</xdr:row>
      <xdr:rowOff>162829</xdr:rowOff>
    </xdr:from>
    <xdr:to>
      <xdr:col>4</xdr:col>
      <xdr:colOff>973015</xdr:colOff>
      <xdr:row>51</xdr:row>
      <xdr:rowOff>175845</xdr:rowOff>
    </xdr:to>
    <xdr:graphicFrame macro="">
      <xdr:nvGraphicFramePr>
        <xdr:cNvPr id="3" name="Chart 2">
          <a:extLst>
            <a:ext uri="{FF2B5EF4-FFF2-40B4-BE49-F238E27FC236}">
              <a16:creationId xmlns:a16="http://schemas.microsoft.com/office/drawing/2014/main" id="{028567B6-16D6-BC1E-D587-E059BFB68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23446</xdr:colOff>
      <xdr:row>23</xdr:row>
      <xdr:rowOff>93785</xdr:rowOff>
    </xdr:from>
    <xdr:to>
      <xdr:col>14</xdr:col>
      <xdr:colOff>673904</xdr:colOff>
      <xdr:row>51</xdr:row>
      <xdr:rowOff>93784</xdr:rowOff>
    </xdr:to>
    <xdr:graphicFrame macro="">
      <xdr:nvGraphicFramePr>
        <xdr:cNvPr id="5" name="Chart 4">
          <a:extLst>
            <a:ext uri="{FF2B5EF4-FFF2-40B4-BE49-F238E27FC236}">
              <a16:creationId xmlns:a16="http://schemas.microsoft.com/office/drawing/2014/main" id="{6D239461-882F-5737-C0CD-FA16303F6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1180651</xdr:colOff>
      <xdr:row>0</xdr:row>
      <xdr:rowOff>0</xdr:rowOff>
    </xdr:from>
    <xdr:to>
      <xdr:col>14</xdr:col>
      <xdr:colOff>616322</xdr:colOff>
      <xdr:row>23</xdr:row>
      <xdr:rowOff>164123</xdr:rowOff>
    </xdr:to>
    <xdr:graphicFrame macro="">
      <xdr:nvGraphicFramePr>
        <xdr:cNvPr id="6" name="Chart 5">
          <a:extLst>
            <a:ext uri="{FF2B5EF4-FFF2-40B4-BE49-F238E27FC236}">
              <a16:creationId xmlns:a16="http://schemas.microsoft.com/office/drawing/2014/main" id="{996B4D5F-06E0-BD4B-98ED-06AD9791C7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627528</xdr:colOff>
      <xdr:row>26</xdr:row>
      <xdr:rowOff>100852</xdr:rowOff>
    </xdr:from>
    <xdr:to>
      <xdr:col>17</xdr:col>
      <xdr:colOff>1688123</xdr:colOff>
      <xdr:row>53</xdr:row>
      <xdr:rowOff>58616</xdr:rowOff>
    </xdr:to>
    <xdr:pic>
      <xdr:nvPicPr>
        <xdr:cNvPr id="8" name="Picture 7">
          <a:extLst>
            <a:ext uri="{FF2B5EF4-FFF2-40B4-BE49-F238E27FC236}">
              <a16:creationId xmlns:a16="http://schemas.microsoft.com/office/drawing/2014/main" id="{83D98095-C8AA-B165-76B7-44A6AF84CA5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5128974" y="4977652"/>
          <a:ext cx="7191764" cy="5022133"/>
        </a:xfrm>
        <a:prstGeom prst="rect">
          <a:avLst/>
        </a:prstGeom>
      </xdr:spPr>
    </xdr:pic>
    <xdr:clientData/>
  </xdr:twoCellAnchor>
  <xdr:twoCellAnchor editAs="oneCell">
    <xdr:from>
      <xdr:col>14</xdr:col>
      <xdr:colOff>620646</xdr:colOff>
      <xdr:row>0</xdr:row>
      <xdr:rowOff>0</xdr:rowOff>
    </xdr:from>
    <xdr:to>
      <xdr:col>17</xdr:col>
      <xdr:colOff>1676400</xdr:colOff>
      <xdr:row>26</xdr:row>
      <xdr:rowOff>112059</xdr:rowOff>
    </xdr:to>
    <xdr:pic>
      <xdr:nvPicPr>
        <xdr:cNvPr id="10" name="Picture 9">
          <a:extLst>
            <a:ext uri="{FF2B5EF4-FFF2-40B4-BE49-F238E27FC236}">
              <a16:creationId xmlns:a16="http://schemas.microsoft.com/office/drawing/2014/main" id="{2F939F10-E1A4-1ED7-086F-9BF5BF3A3A6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5122092" y="0"/>
          <a:ext cx="7186923" cy="4988859"/>
        </a:xfrm>
        <a:prstGeom prst="rect">
          <a:avLst/>
        </a:prstGeom>
      </xdr:spPr>
    </xdr:pic>
    <xdr:clientData/>
  </xdr:twoCellAnchor>
  <xdr:twoCellAnchor editAs="oneCell">
    <xdr:from>
      <xdr:col>0</xdr:col>
      <xdr:colOff>0</xdr:colOff>
      <xdr:row>0</xdr:row>
      <xdr:rowOff>0</xdr:rowOff>
    </xdr:from>
    <xdr:to>
      <xdr:col>0</xdr:col>
      <xdr:colOff>811531</xdr:colOff>
      <xdr:row>2</xdr:row>
      <xdr:rowOff>165882</xdr:rowOff>
    </xdr:to>
    <xdr:pic>
      <xdr:nvPicPr>
        <xdr:cNvPr id="7" name="Picture 6">
          <a:hlinkClick xmlns:r="http://schemas.openxmlformats.org/officeDocument/2006/relationships" r:id="rId9"/>
          <a:extLst>
            <a:ext uri="{FF2B5EF4-FFF2-40B4-BE49-F238E27FC236}">
              <a16:creationId xmlns:a16="http://schemas.microsoft.com/office/drawing/2014/main" id="{EFDA909E-BC1A-4F34-8271-9BC22D60AEF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0" y="0"/>
          <a:ext cx="811531" cy="541020"/>
        </a:xfrm>
        <a:prstGeom prst="rect">
          <a:avLst/>
        </a:prstGeom>
      </xdr:spPr>
    </xdr:pic>
    <xdr:clientData/>
  </xdr:twoCellAnchor>
  <xdr:twoCellAnchor>
    <xdr:from>
      <xdr:col>4</xdr:col>
      <xdr:colOff>773723</xdr:colOff>
      <xdr:row>23</xdr:row>
      <xdr:rowOff>175847</xdr:rowOff>
    </xdr:from>
    <xdr:to>
      <xdr:col>10</xdr:col>
      <xdr:colOff>14791</xdr:colOff>
      <xdr:row>53</xdr:row>
      <xdr:rowOff>140678</xdr:rowOff>
    </xdr:to>
    <xdr:graphicFrame macro="">
      <xdr:nvGraphicFramePr>
        <xdr:cNvPr id="2" name="Chart 1">
          <a:extLst>
            <a:ext uri="{FF2B5EF4-FFF2-40B4-BE49-F238E27FC236}">
              <a16:creationId xmlns:a16="http://schemas.microsoft.com/office/drawing/2014/main" id="{27DC3A34-C8C5-B9E0-34E6-F0431A823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79612</xdr:colOff>
      <xdr:row>26</xdr:row>
      <xdr:rowOff>11373</xdr:rowOff>
    </xdr:to>
    <xdr:graphicFrame macro="">
      <xdr:nvGraphicFramePr>
        <xdr:cNvPr id="2" name="Chart 1">
          <a:extLst>
            <a:ext uri="{FF2B5EF4-FFF2-40B4-BE49-F238E27FC236}">
              <a16:creationId xmlns:a16="http://schemas.microsoft.com/office/drawing/2014/main" id="{95D50B08-54E7-3323-E1EC-09509BA67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24906</xdr:colOff>
      <xdr:row>24</xdr:row>
      <xdr:rowOff>68237</xdr:rowOff>
    </xdr:from>
    <xdr:to>
      <xdr:col>4</xdr:col>
      <xdr:colOff>915308</xdr:colOff>
      <xdr:row>55</xdr:row>
      <xdr:rowOff>56866</xdr:rowOff>
    </xdr:to>
    <xdr:graphicFrame macro="">
      <xdr:nvGraphicFramePr>
        <xdr:cNvPr id="3" name="Chart 2">
          <a:extLst>
            <a:ext uri="{FF2B5EF4-FFF2-40B4-BE49-F238E27FC236}">
              <a16:creationId xmlns:a16="http://schemas.microsoft.com/office/drawing/2014/main" id="{2BC30978-D310-A457-2B31-528A15DA4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990828</xdr:colOff>
      <xdr:row>0</xdr:row>
      <xdr:rowOff>0</xdr:rowOff>
    </xdr:from>
    <xdr:to>
      <xdr:col>14</xdr:col>
      <xdr:colOff>90985</xdr:colOff>
      <xdr:row>26</xdr:row>
      <xdr:rowOff>11372</xdr:rowOff>
    </xdr:to>
    <xdr:graphicFrame macro="">
      <xdr:nvGraphicFramePr>
        <xdr:cNvPr id="6" name="Chart 5">
          <a:extLst>
            <a:ext uri="{FF2B5EF4-FFF2-40B4-BE49-F238E27FC236}">
              <a16:creationId xmlns:a16="http://schemas.microsoft.com/office/drawing/2014/main" id="{1AD1650C-6E21-298B-0AF8-A5CFC760D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897908</xdr:colOff>
      <xdr:row>25</xdr:row>
      <xdr:rowOff>147850</xdr:rowOff>
    </xdr:from>
    <xdr:to>
      <xdr:col>10</xdr:col>
      <xdr:colOff>443551</xdr:colOff>
      <xdr:row>53</xdr:row>
      <xdr:rowOff>159224</xdr:rowOff>
    </xdr:to>
    <xdr:graphicFrame macro="">
      <xdr:nvGraphicFramePr>
        <xdr:cNvPr id="7" name="Chart 6">
          <a:extLst>
            <a:ext uri="{FF2B5EF4-FFF2-40B4-BE49-F238E27FC236}">
              <a16:creationId xmlns:a16="http://schemas.microsoft.com/office/drawing/2014/main" id="{1D4927DD-0F16-659C-54BF-B1BDC59B5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989462</xdr:colOff>
      <xdr:row>26</xdr:row>
      <xdr:rowOff>11373</xdr:rowOff>
    </xdr:from>
    <xdr:to>
      <xdr:col>18</xdr:col>
      <xdr:colOff>136477</xdr:colOff>
      <xdr:row>51</xdr:row>
      <xdr:rowOff>84766</xdr:rowOff>
    </xdr:to>
    <xdr:pic>
      <xdr:nvPicPr>
        <xdr:cNvPr id="9" name="Picture 8">
          <a:extLst>
            <a:ext uri="{FF2B5EF4-FFF2-40B4-BE49-F238E27FC236}">
              <a16:creationId xmlns:a16="http://schemas.microsoft.com/office/drawing/2014/main" id="{703D0200-EA09-056A-0404-3A618735F8D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4841940" y="4742597"/>
          <a:ext cx="7381164" cy="4622647"/>
        </a:xfrm>
        <a:prstGeom prst="rect">
          <a:avLst/>
        </a:prstGeom>
      </xdr:spPr>
    </xdr:pic>
    <xdr:clientData/>
  </xdr:twoCellAnchor>
  <xdr:twoCellAnchor editAs="oneCell">
    <xdr:from>
      <xdr:col>14</xdr:col>
      <xdr:colOff>127254</xdr:colOff>
      <xdr:row>0</xdr:row>
      <xdr:rowOff>0</xdr:rowOff>
    </xdr:from>
    <xdr:to>
      <xdr:col>17</xdr:col>
      <xdr:colOff>1769535</xdr:colOff>
      <xdr:row>26</xdr:row>
      <xdr:rowOff>34119</xdr:rowOff>
    </xdr:to>
    <xdr:pic>
      <xdr:nvPicPr>
        <xdr:cNvPr id="11" name="Picture 10">
          <a:extLst>
            <a:ext uri="{FF2B5EF4-FFF2-40B4-BE49-F238E27FC236}">
              <a16:creationId xmlns:a16="http://schemas.microsoft.com/office/drawing/2014/main" id="{253DC464-C212-06F2-0B39-C48BB90DCB2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3979732" y="0"/>
          <a:ext cx="7772400" cy="4765343"/>
        </a:xfrm>
        <a:prstGeom prst="rect">
          <a:avLst/>
        </a:prstGeom>
      </xdr:spPr>
    </xdr:pic>
    <xdr:clientData/>
  </xdr:twoCellAnchor>
  <xdr:twoCellAnchor editAs="oneCell">
    <xdr:from>
      <xdr:col>0</xdr:col>
      <xdr:colOff>0</xdr:colOff>
      <xdr:row>0</xdr:row>
      <xdr:rowOff>0</xdr:rowOff>
    </xdr:from>
    <xdr:to>
      <xdr:col>1</xdr:col>
      <xdr:colOff>130792</xdr:colOff>
      <xdr:row>3</xdr:row>
      <xdr:rowOff>147850</xdr:rowOff>
    </xdr:to>
    <xdr:pic>
      <xdr:nvPicPr>
        <xdr:cNvPr id="5" name="Picture 4">
          <a:hlinkClick xmlns:r="http://schemas.openxmlformats.org/officeDocument/2006/relationships" r:id="rId9"/>
          <a:extLst>
            <a:ext uri="{FF2B5EF4-FFF2-40B4-BE49-F238E27FC236}">
              <a16:creationId xmlns:a16="http://schemas.microsoft.com/office/drawing/2014/main" id="{A34301FB-43EE-471E-A804-826085E7342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0" y="0"/>
          <a:ext cx="1040643" cy="693760"/>
        </a:xfrm>
        <a:prstGeom prst="rect">
          <a:avLst/>
        </a:prstGeom>
      </xdr:spPr>
    </xdr:pic>
    <xdr:clientData/>
  </xdr:twoCellAnchor>
  <xdr:twoCellAnchor>
    <xdr:from>
      <xdr:col>10</xdr:col>
      <xdr:colOff>389982</xdr:colOff>
      <xdr:row>24</xdr:row>
      <xdr:rowOff>45493</xdr:rowOff>
    </xdr:from>
    <xdr:to>
      <xdr:col>14</xdr:col>
      <xdr:colOff>1023581</xdr:colOff>
      <xdr:row>51</xdr:row>
      <xdr:rowOff>136477</xdr:rowOff>
    </xdr:to>
    <xdr:graphicFrame macro="">
      <xdr:nvGraphicFramePr>
        <xdr:cNvPr id="4" name="Chart 3">
          <a:extLst>
            <a:ext uri="{FF2B5EF4-FFF2-40B4-BE49-F238E27FC236}">
              <a16:creationId xmlns:a16="http://schemas.microsoft.com/office/drawing/2014/main" id="{3FEDE482-2C06-5DB3-97E4-990323B94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14</xdr:col>
      <xdr:colOff>556260</xdr:colOff>
      <xdr:row>17</xdr:row>
      <xdr:rowOff>104292</xdr:rowOff>
    </xdr:from>
    <xdr:to>
      <xdr:col>21</xdr:col>
      <xdr:colOff>403860</xdr:colOff>
      <xdr:row>36</xdr:row>
      <xdr:rowOff>60960</xdr:rowOff>
    </xdr:to>
    <xdr:pic>
      <xdr:nvPicPr>
        <xdr:cNvPr id="16" name="Picture 15">
          <a:extLst>
            <a:ext uri="{FF2B5EF4-FFF2-40B4-BE49-F238E27FC236}">
              <a16:creationId xmlns:a16="http://schemas.microsoft.com/office/drawing/2014/main" id="{F1793DAA-79DF-4D27-BF8D-99417A3C13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0462260" y="3213252"/>
          <a:ext cx="4114800" cy="3431388"/>
        </a:xfrm>
        <a:prstGeom prst="rect">
          <a:avLst/>
        </a:prstGeom>
      </xdr:spPr>
    </xdr:pic>
    <xdr:clientData/>
  </xdr:twoCellAnchor>
  <xdr:twoCellAnchor>
    <xdr:from>
      <xdr:col>0</xdr:col>
      <xdr:colOff>0</xdr:colOff>
      <xdr:row>0</xdr:row>
      <xdr:rowOff>0</xdr:rowOff>
    </xdr:from>
    <xdr:to>
      <xdr:col>6</xdr:col>
      <xdr:colOff>830580</xdr:colOff>
      <xdr:row>17</xdr:row>
      <xdr:rowOff>144780</xdr:rowOff>
    </xdr:to>
    <xdr:graphicFrame macro="">
      <xdr:nvGraphicFramePr>
        <xdr:cNvPr id="3" name="Chart 2">
          <a:extLst>
            <a:ext uri="{FF2B5EF4-FFF2-40B4-BE49-F238E27FC236}">
              <a16:creationId xmlns:a16="http://schemas.microsoft.com/office/drawing/2014/main" id="{24738C80-94DA-4A35-8C09-1DD44EFA5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xdr:colOff>
      <xdr:row>17</xdr:row>
      <xdr:rowOff>99060</xdr:rowOff>
    </xdr:from>
    <xdr:to>
      <xdr:col>5</xdr:col>
      <xdr:colOff>358140</xdr:colOff>
      <xdr:row>34</xdr:row>
      <xdr:rowOff>99060</xdr:rowOff>
    </xdr:to>
    <xdr:graphicFrame macro="">
      <xdr:nvGraphicFramePr>
        <xdr:cNvPr id="6" name="Chart 5">
          <a:extLst>
            <a:ext uri="{FF2B5EF4-FFF2-40B4-BE49-F238E27FC236}">
              <a16:creationId xmlns:a16="http://schemas.microsoft.com/office/drawing/2014/main" id="{278FFA42-CB8F-4D8C-96B5-BB98BD97B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716280</xdr:colOff>
      <xdr:row>0</xdr:row>
      <xdr:rowOff>0</xdr:rowOff>
    </xdr:from>
    <xdr:to>
      <xdr:col>12</xdr:col>
      <xdr:colOff>259080</xdr:colOff>
      <xdr:row>17</xdr:row>
      <xdr:rowOff>129540</xdr:rowOff>
    </xdr:to>
    <xdr:graphicFrame macro="">
      <xdr:nvGraphicFramePr>
        <xdr:cNvPr id="9" name="Chart 8">
          <a:extLst>
            <a:ext uri="{FF2B5EF4-FFF2-40B4-BE49-F238E27FC236}">
              <a16:creationId xmlns:a16="http://schemas.microsoft.com/office/drawing/2014/main" id="{0CD8CD68-B73C-403B-993B-7B9147CA1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358140</xdr:colOff>
      <xdr:row>17</xdr:row>
      <xdr:rowOff>114300</xdr:rowOff>
    </xdr:from>
    <xdr:to>
      <xdr:col>10</xdr:col>
      <xdr:colOff>91440</xdr:colOff>
      <xdr:row>35</xdr:row>
      <xdr:rowOff>45720</xdr:rowOff>
    </xdr:to>
    <xdr:graphicFrame macro="">
      <xdr:nvGraphicFramePr>
        <xdr:cNvPr id="2" name="Chart 1">
          <a:extLst>
            <a:ext uri="{FF2B5EF4-FFF2-40B4-BE49-F238E27FC236}">
              <a16:creationId xmlns:a16="http://schemas.microsoft.com/office/drawing/2014/main" id="{40CE57FA-4AC6-40B7-BF56-AE14C686C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335280</xdr:colOff>
      <xdr:row>17</xdr:row>
      <xdr:rowOff>99060</xdr:rowOff>
    </xdr:from>
    <xdr:to>
      <xdr:col>15</xdr:col>
      <xdr:colOff>388620</xdr:colOff>
      <xdr:row>34</xdr:row>
      <xdr:rowOff>175260</xdr:rowOff>
    </xdr:to>
    <xdr:graphicFrame macro="">
      <xdr:nvGraphicFramePr>
        <xdr:cNvPr id="12" name="Chart 11">
          <a:extLst>
            <a:ext uri="{FF2B5EF4-FFF2-40B4-BE49-F238E27FC236}">
              <a16:creationId xmlns:a16="http://schemas.microsoft.com/office/drawing/2014/main" id="{77FD7C9C-4472-41A7-97BC-B953B334A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175260</xdr:colOff>
      <xdr:row>0</xdr:row>
      <xdr:rowOff>0</xdr:rowOff>
    </xdr:from>
    <xdr:to>
      <xdr:col>22</xdr:col>
      <xdr:colOff>228600</xdr:colOff>
      <xdr:row>17</xdr:row>
      <xdr:rowOff>106680</xdr:rowOff>
    </xdr:to>
    <xdr:pic>
      <xdr:nvPicPr>
        <xdr:cNvPr id="14" name="Picture 13">
          <a:extLst>
            <a:ext uri="{FF2B5EF4-FFF2-40B4-BE49-F238E27FC236}">
              <a16:creationId xmlns:a16="http://schemas.microsoft.com/office/drawing/2014/main" id="{365CA946-2011-4413-9F8F-068CA0B6F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8862060" y="0"/>
          <a:ext cx="6149340" cy="3215640"/>
        </a:xfrm>
        <a:prstGeom prst="rect">
          <a:avLst/>
        </a:prstGeom>
      </xdr:spPr>
    </xdr:pic>
    <xdr:clientData/>
  </xdr:twoCellAnchor>
  <xdr:twoCellAnchor editAs="oneCell">
    <xdr:from>
      <xdr:col>0</xdr:col>
      <xdr:colOff>1</xdr:colOff>
      <xdr:row>0</xdr:row>
      <xdr:rowOff>38100</xdr:rowOff>
    </xdr:from>
    <xdr:to>
      <xdr:col>1</xdr:col>
      <xdr:colOff>38101</xdr:colOff>
      <xdr:row>2</xdr:row>
      <xdr:rowOff>104139</xdr:rowOff>
    </xdr:to>
    <xdr:pic>
      <xdr:nvPicPr>
        <xdr:cNvPr id="4" name="Picture 3">
          <a:hlinkClick xmlns:r="http://schemas.openxmlformats.org/officeDocument/2006/relationships" r:id="rId10"/>
          <a:extLst>
            <a:ext uri="{FF2B5EF4-FFF2-40B4-BE49-F238E27FC236}">
              <a16:creationId xmlns:a16="http://schemas.microsoft.com/office/drawing/2014/main" id="{3819E06E-FF3F-4762-8279-D0F42F4DA7F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1" y="38100"/>
          <a:ext cx="647700" cy="43179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18505</xdr:colOff>
      <xdr:row>0</xdr:row>
      <xdr:rowOff>0</xdr:rowOff>
    </xdr:from>
    <xdr:to>
      <xdr:col>9</xdr:col>
      <xdr:colOff>50470</xdr:colOff>
      <xdr:row>27</xdr:row>
      <xdr:rowOff>12174</xdr:rowOff>
    </xdr:to>
    <xdr:graphicFrame macro="">
      <xdr:nvGraphicFramePr>
        <xdr:cNvPr id="2" name="Chart 1">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395843</xdr:colOff>
      <xdr:row>24</xdr:row>
      <xdr:rowOff>69272</xdr:rowOff>
    </xdr:from>
    <xdr:to>
      <xdr:col>13</xdr:col>
      <xdr:colOff>555171</xdr:colOff>
      <xdr:row>47</xdr:row>
      <xdr:rowOff>174171</xdr:rowOff>
    </xdr:to>
    <xdr:graphicFrame macro="">
      <xdr:nvGraphicFramePr>
        <xdr:cNvPr id="6" name="Chart 5">
          <a:extLst>
            <a:ext uri="{FF2B5EF4-FFF2-40B4-BE49-F238E27FC236}">
              <a16:creationId xmlns:a16="http://schemas.microsoft.com/office/drawing/2014/main" id="{00000000-0008-0000-1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250371</xdr:colOff>
      <xdr:row>0</xdr:row>
      <xdr:rowOff>54428</xdr:rowOff>
    </xdr:from>
    <xdr:to>
      <xdr:col>33</xdr:col>
      <xdr:colOff>433870</xdr:colOff>
      <xdr:row>24</xdr:row>
      <xdr:rowOff>163286</xdr:rowOff>
    </xdr:to>
    <xdr:pic>
      <xdr:nvPicPr>
        <xdr:cNvPr id="24" name="Picture 23">
          <a:extLst>
            <a:ext uri="{FF2B5EF4-FFF2-40B4-BE49-F238E27FC236}">
              <a16:creationId xmlns:a16="http://schemas.microsoft.com/office/drawing/2014/main" id="{00000000-0008-0000-1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0733314" y="54428"/>
          <a:ext cx="9937099" cy="4550229"/>
        </a:xfrm>
        <a:prstGeom prst="rect">
          <a:avLst/>
        </a:prstGeom>
      </xdr:spPr>
    </xdr:pic>
    <xdr:clientData/>
  </xdr:twoCellAnchor>
  <xdr:twoCellAnchor editAs="oneCell">
    <xdr:from>
      <xdr:col>22</xdr:col>
      <xdr:colOff>283029</xdr:colOff>
      <xdr:row>22</xdr:row>
      <xdr:rowOff>32657</xdr:rowOff>
    </xdr:from>
    <xdr:to>
      <xdr:col>33</xdr:col>
      <xdr:colOff>544285</xdr:colOff>
      <xdr:row>53</xdr:row>
      <xdr:rowOff>65314</xdr:rowOff>
    </xdr:to>
    <xdr:pic>
      <xdr:nvPicPr>
        <xdr:cNvPr id="26" name="Picture 25">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3813972" y="4103914"/>
          <a:ext cx="6966856" cy="5769429"/>
        </a:xfrm>
        <a:prstGeom prst="rect">
          <a:avLst/>
        </a:prstGeom>
      </xdr:spPr>
    </xdr:pic>
    <xdr:clientData/>
  </xdr:twoCellAnchor>
  <xdr:twoCellAnchor editAs="oneCell">
    <xdr:from>
      <xdr:col>0</xdr:col>
      <xdr:colOff>0</xdr:colOff>
      <xdr:row>0</xdr:row>
      <xdr:rowOff>0</xdr:rowOff>
    </xdr:from>
    <xdr:to>
      <xdr:col>1</xdr:col>
      <xdr:colOff>227611</xdr:colOff>
      <xdr:row>3</xdr:row>
      <xdr:rowOff>26389</xdr:rowOff>
    </xdr:to>
    <xdr:pic>
      <xdr:nvPicPr>
        <xdr:cNvPr id="7" name="Picture 6">
          <a:hlinkClick xmlns:r="http://schemas.openxmlformats.org/officeDocument/2006/relationships" r:id="rId7"/>
          <a:extLst>
            <a:ext uri="{FF2B5EF4-FFF2-40B4-BE49-F238E27FC236}">
              <a16:creationId xmlns:a16="http://schemas.microsoft.com/office/drawing/2014/main" id="{5357D7AF-F579-41B2-8F18-B492CD472D9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0" y="0"/>
          <a:ext cx="841169" cy="560779"/>
        </a:xfrm>
        <a:prstGeom prst="rect">
          <a:avLst/>
        </a:prstGeom>
      </xdr:spPr>
    </xdr:pic>
    <xdr:clientData/>
  </xdr:twoCellAnchor>
  <xdr:twoCellAnchor>
    <xdr:from>
      <xdr:col>0</xdr:col>
      <xdr:colOff>38395</xdr:colOff>
      <xdr:row>24</xdr:row>
      <xdr:rowOff>108857</xdr:rowOff>
    </xdr:from>
    <xdr:to>
      <xdr:col>6</xdr:col>
      <xdr:colOff>453239</xdr:colOff>
      <xdr:row>50</xdr:row>
      <xdr:rowOff>21772</xdr:rowOff>
    </xdr:to>
    <xdr:graphicFrame macro="">
      <xdr:nvGraphicFramePr>
        <xdr:cNvPr id="4" name="Chart 3">
          <a:extLst>
            <a:ext uri="{FF2B5EF4-FFF2-40B4-BE49-F238E27FC236}">
              <a16:creationId xmlns:a16="http://schemas.microsoft.com/office/drawing/2014/main" id="{00000000-0008-0000-1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544287</xdr:colOff>
      <xdr:row>22</xdr:row>
      <xdr:rowOff>10885</xdr:rowOff>
    </xdr:from>
    <xdr:to>
      <xdr:col>22</xdr:col>
      <xdr:colOff>304801</xdr:colOff>
      <xdr:row>48</xdr:row>
      <xdr:rowOff>97970</xdr:rowOff>
    </xdr:to>
    <xdr:graphicFrame macro="">
      <xdr:nvGraphicFramePr>
        <xdr:cNvPr id="3" name="Chart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54428</xdr:colOff>
      <xdr:row>0</xdr:row>
      <xdr:rowOff>1</xdr:rowOff>
    </xdr:from>
    <xdr:to>
      <xdr:col>17</xdr:col>
      <xdr:colOff>290947</xdr:colOff>
      <xdr:row>24</xdr:row>
      <xdr:rowOff>108858</xdr:rowOff>
    </xdr:to>
    <xdr:graphicFrame macro="">
      <xdr:nvGraphicFramePr>
        <xdr:cNvPr id="5" name="Chart 4">
          <a:extLst>
            <a:ext uri="{FF2B5EF4-FFF2-40B4-BE49-F238E27FC236}">
              <a16:creationId xmlns:a16="http://schemas.microsoft.com/office/drawing/2014/main" id="{00000000-0008-0000-1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561470</xdr:colOff>
      <xdr:row>0</xdr:row>
      <xdr:rowOff>0</xdr:rowOff>
    </xdr:from>
    <xdr:to>
      <xdr:col>14</xdr:col>
      <xdr:colOff>1938419</xdr:colOff>
      <xdr:row>23</xdr:row>
      <xdr:rowOff>147053</xdr:rowOff>
    </xdr:to>
    <xdr:graphicFrame macro="">
      <xdr:nvGraphicFramePr>
        <xdr:cNvPr id="5" name="Chart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485794</xdr:colOff>
      <xdr:row>23</xdr:row>
      <xdr:rowOff>133684</xdr:rowOff>
    </xdr:from>
    <xdr:to>
      <xdr:col>14</xdr:col>
      <xdr:colOff>2018630</xdr:colOff>
      <xdr:row>50</xdr:row>
      <xdr:rowOff>173789</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70126</xdr:colOff>
      <xdr:row>26</xdr:row>
      <xdr:rowOff>13369</xdr:rowOff>
    </xdr:from>
    <xdr:to>
      <xdr:col>6</xdr:col>
      <xdr:colOff>115331</xdr:colOff>
      <xdr:row>50</xdr:row>
      <xdr:rowOff>80209</xdr:rowOff>
    </xdr:to>
    <xdr:graphicFrame macro="">
      <xdr:nvGraphicFramePr>
        <xdr:cNvPr id="6" name="Chart 5">
          <a:extLst>
            <a:ext uri="{FF2B5EF4-FFF2-40B4-BE49-F238E27FC236}">
              <a16:creationId xmlns:a16="http://schemas.microsoft.com/office/drawing/2014/main" id="{00000000-0008-0000-1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1938421</xdr:colOff>
      <xdr:row>0</xdr:row>
      <xdr:rowOff>26738</xdr:rowOff>
    </xdr:from>
    <xdr:to>
      <xdr:col>25</xdr:col>
      <xdr:colOff>256675</xdr:colOff>
      <xdr:row>22</xdr:row>
      <xdr:rowOff>53475</xdr:rowOff>
    </xdr:to>
    <xdr:pic>
      <xdr:nvPicPr>
        <xdr:cNvPr id="9" name="Picture 8">
          <a:extLst>
            <a:ext uri="{FF2B5EF4-FFF2-40B4-BE49-F238E27FC236}">
              <a16:creationId xmlns:a16="http://schemas.microsoft.com/office/drawing/2014/main" id="{00000000-0008-0000-16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494000" y="26738"/>
          <a:ext cx="9879264" cy="5467684"/>
        </a:xfrm>
        <a:prstGeom prst="rect">
          <a:avLst/>
        </a:prstGeom>
      </xdr:spPr>
    </xdr:pic>
    <xdr:clientData/>
  </xdr:twoCellAnchor>
  <xdr:oneCellAnchor>
    <xdr:from>
      <xdr:col>14</xdr:col>
      <xdr:colOff>1974517</xdr:colOff>
      <xdr:row>22</xdr:row>
      <xdr:rowOff>26871</xdr:rowOff>
    </xdr:from>
    <xdr:ext cx="10057062" cy="804161"/>
    <xdr:sp macro="" textlink="">
      <xdr:nvSpPr>
        <xdr:cNvPr id="10" name="Rectangle 9">
          <a:hlinkClick xmlns:r="http://schemas.openxmlformats.org/officeDocument/2006/relationships" r:id="rId5"/>
          <a:extLst>
            <a:ext uri="{FF2B5EF4-FFF2-40B4-BE49-F238E27FC236}">
              <a16:creationId xmlns:a16="http://schemas.microsoft.com/office/drawing/2014/main" id="{00000000-0008-0000-1600-00000A000000}"/>
            </a:ext>
          </a:extLst>
        </xdr:cNvPr>
        <xdr:cNvSpPr/>
      </xdr:nvSpPr>
      <xdr:spPr>
        <a:xfrm>
          <a:off x="15530096" y="5467818"/>
          <a:ext cx="10057062" cy="804161"/>
        </a:xfrm>
        <a:prstGeom prst="rect">
          <a:avLst/>
        </a:prstGeom>
        <a:solidFill>
          <a:srgbClr val="FFC000"/>
        </a:solidFill>
      </xdr:spPr>
      <xdr:txBody>
        <a:bodyPr wrap="square" lIns="91440" tIns="45720" rIns="91440" bIns="45720">
          <a:noAutofit/>
        </a:bodyPr>
        <a:lstStyle/>
        <a:p>
          <a:pPr algn="ctr"/>
          <a:r>
            <a:rPr lang="en-US" sz="3600" b="1" cap="none" spc="0">
              <a:ln w="6600">
                <a:solidFill>
                  <a:schemeClr val="accent2"/>
                </a:solidFill>
                <a:prstDash val="solid"/>
              </a:ln>
              <a:solidFill>
                <a:srgbClr val="002060"/>
              </a:solidFill>
              <a:effectLst>
                <a:outerShdw dist="38100" dir="2700000" algn="tl" rotWithShape="0">
                  <a:schemeClr val="accent2"/>
                </a:outerShdw>
              </a:effectLst>
            </a:rPr>
            <a:t>watch</a:t>
          </a:r>
          <a:r>
            <a:rPr lang="en-US" sz="3600" b="1" cap="none" spc="0" baseline="0">
              <a:ln w="6600">
                <a:solidFill>
                  <a:schemeClr val="accent2"/>
                </a:solidFill>
                <a:prstDash val="solid"/>
              </a:ln>
              <a:solidFill>
                <a:srgbClr val="002060"/>
              </a:solidFill>
              <a:effectLst>
                <a:outerShdw dist="38100" dir="2700000" algn="tl" rotWithShape="0">
                  <a:schemeClr val="accent2"/>
                </a:outerShdw>
              </a:effectLst>
            </a:rPr>
            <a:t> the winning moment!!!</a:t>
          </a:r>
          <a:endParaRPr lang="en-US" sz="3600" b="1" cap="none" spc="0">
            <a:ln w="6600">
              <a:solidFill>
                <a:schemeClr val="accent2"/>
              </a:solidFill>
              <a:prstDash val="solid"/>
            </a:ln>
            <a:solidFill>
              <a:srgbClr val="002060"/>
            </a:solidFill>
            <a:effectLst>
              <a:outerShdw dist="38100" dir="2700000" algn="tl" rotWithShape="0">
                <a:schemeClr val="accent2"/>
              </a:outerShdw>
            </a:effectLst>
          </a:endParaRPr>
        </a:p>
      </xdr:txBody>
    </xdr:sp>
    <xdr:clientData/>
  </xdr:oneCellAnchor>
  <xdr:twoCellAnchor editAs="oneCell">
    <xdr:from>
      <xdr:col>14</xdr:col>
      <xdr:colOff>2043761</xdr:colOff>
      <xdr:row>26</xdr:row>
      <xdr:rowOff>93579</xdr:rowOff>
    </xdr:from>
    <xdr:to>
      <xdr:col>25</xdr:col>
      <xdr:colOff>243304</xdr:colOff>
      <xdr:row>59</xdr:row>
      <xdr:rowOff>26738</xdr:rowOff>
    </xdr:to>
    <xdr:pic>
      <xdr:nvPicPr>
        <xdr:cNvPr id="12" name="Picture 11">
          <a:extLst>
            <a:ext uri="{FF2B5EF4-FFF2-40B4-BE49-F238E27FC236}">
              <a16:creationId xmlns:a16="http://schemas.microsoft.com/office/drawing/2014/main" id="{00000000-0008-0000-16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626077" y="6283158"/>
          <a:ext cx="9709753" cy="6390106"/>
        </a:xfrm>
        <a:prstGeom prst="rect">
          <a:avLst/>
        </a:prstGeom>
      </xdr:spPr>
    </xdr:pic>
    <xdr:clientData/>
  </xdr:twoCellAnchor>
  <xdr:twoCellAnchor>
    <xdr:from>
      <xdr:col>0</xdr:col>
      <xdr:colOff>66841</xdr:colOff>
      <xdr:row>0</xdr:row>
      <xdr:rowOff>40105</xdr:rowOff>
    </xdr:from>
    <xdr:to>
      <xdr:col>7</xdr:col>
      <xdr:colOff>534737</xdr:colOff>
      <xdr:row>25</xdr:row>
      <xdr:rowOff>133683</xdr:rowOff>
    </xdr:to>
    <xdr:graphicFrame macro="">
      <xdr:nvGraphicFramePr>
        <xdr:cNvPr id="7" name="Chart 6">
          <a:extLst>
            <a:ext uri="{FF2B5EF4-FFF2-40B4-BE49-F238E27FC236}">
              <a16:creationId xmlns:a16="http://schemas.microsoft.com/office/drawing/2014/main" id="{5D0111B2-8880-4D74-8A64-A86A7A9D8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0</xdr:row>
      <xdr:rowOff>0</xdr:rowOff>
    </xdr:from>
    <xdr:to>
      <xdr:col>1</xdr:col>
      <xdr:colOff>590856</xdr:colOff>
      <xdr:row>3</xdr:row>
      <xdr:rowOff>148815</xdr:rowOff>
    </xdr:to>
    <xdr:pic>
      <xdr:nvPicPr>
        <xdr:cNvPr id="2" name="Picture 1">
          <a:hlinkClick xmlns:r="http://schemas.openxmlformats.org/officeDocument/2006/relationships" r:id="rId8"/>
          <a:extLst>
            <a:ext uri="{FF2B5EF4-FFF2-40B4-BE49-F238E27FC236}">
              <a16:creationId xmlns:a16="http://schemas.microsoft.com/office/drawing/2014/main" id="{B18C07A5-5F56-46B9-83F0-13A08D9B0A3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0" y="0"/>
          <a:ext cx="1205803" cy="803868"/>
        </a:xfrm>
        <a:prstGeom prst="rect">
          <a:avLst/>
        </a:prstGeom>
      </xdr:spPr>
    </xdr:pic>
    <xdr:clientData/>
  </xdr:twoCellAnchor>
  <xdr:twoCellAnchor>
    <xdr:from>
      <xdr:col>6</xdr:col>
      <xdr:colOff>60499</xdr:colOff>
      <xdr:row>23</xdr:row>
      <xdr:rowOff>77039</xdr:rowOff>
    </xdr:from>
    <xdr:to>
      <xdr:col>11</xdr:col>
      <xdr:colOff>525448</xdr:colOff>
      <xdr:row>55</xdr:row>
      <xdr:rowOff>66843</xdr:rowOff>
    </xdr:to>
    <xdr:graphicFrame macro="">
      <xdr:nvGraphicFramePr>
        <xdr:cNvPr id="4" name="Chart 3">
          <a:extLst>
            <a:ext uri="{FF2B5EF4-FFF2-40B4-BE49-F238E27FC236}">
              <a16:creationId xmlns:a16="http://schemas.microsoft.com/office/drawing/2014/main" id="{00000000-0008-0000-1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6</xdr:col>
      <xdr:colOff>133685</xdr:colOff>
      <xdr:row>14</xdr:row>
      <xdr:rowOff>13369</xdr:rowOff>
    </xdr:from>
    <xdr:to>
      <xdr:col>6</xdr:col>
      <xdr:colOff>1048085</xdr:colOff>
      <xdr:row>18</xdr:row>
      <xdr:rowOff>179137</xdr:rowOff>
    </xdr:to>
    <xdr:pic>
      <xdr:nvPicPr>
        <xdr:cNvPr id="11" name="Graphic 10" descr="Streamers">
          <a:extLst>
            <a:ext uri="{FF2B5EF4-FFF2-40B4-BE49-F238E27FC236}">
              <a16:creationId xmlns:a16="http://schemas.microsoft.com/office/drawing/2014/main" id="{51966037-3291-49E0-9127-5B9CA94DE4D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186948" y="3957053"/>
          <a:ext cx="914400" cy="914400"/>
        </a:xfrm>
        <a:prstGeom prst="rect">
          <a:avLst/>
        </a:prstGeom>
      </xdr:spPr>
    </xdr:pic>
    <xdr:clientData/>
  </xdr:twoCellAnchor>
  <xdr:twoCellAnchor editAs="oneCell">
    <xdr:from>
      <xdr:col>6</xdr:col>
      <xdr:colOff>286085</xdr:colOff>
      <xdr:row>14</xdr:row>
      <xdr:rowOff>165769</xdr:rowOff>
    </xdr:from>
    <xdr:to>
      <xdr:col>6</xdr:col>
      <xdr:colOff>1200485</xdr:colOff>
      <xdr:row>19</xdr:row>
      <xdr:rowOff>144379</xdr:rowOff>
    </xdr:to>
    <xdr:pic>
      <xdr:nvPicPr>
        <xdr:cNvPr id="13" name="Graphic 12" descr="Streamers">
          <a:extLst>
            <a:ext uri="{FF2B5EF4-FFF2-40B4-BE49-F238E27FC236}">
              <a16:creationId xmlns:a16="http://schemas.microsoft.com/office/drawing/2014/main" id="{4A62A006-00D6-4870-B387-5A644BE4E1B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339348" y="4109453"/>
          <a:ext cx="914400" cy="914400"/>
        </a:xfrm>
        <a:prstGeom prst="rect">
          <a:avLst/>
        </a:prstGeom>
      </xdr:spPr>
    </xdr:pic>
    <xdr:clientData/>
  </xdr:twoCellAnchor>
  <xdr:twoCellAnchor editAs="oneCell">
    <xdr:from>
      <xdr:col>6</xdr:col>
      <xdr:colOff>438485</xdr:colOff>
      <xdr:row>15</xdr:row>
      <xdr:rowOff>131011</xdr:rowOff>
    </xdr:from>
    <xdr:to>
      <xdr:col>6</xdr:col>
      <xdr:colOff>1352885</xdr:colOff>
      <xdr:row>20</xdr:row>
      <xdr:rowOff>109621</xdr:rowOff>
    </xdr:to>
    <xdr:pic>
      <xdr:nvPicPr>
        <xdr:cNvPr id="14" name="Graphic 13" descr="Streamers">
          <a:extLst>
            <a:ext uri="{FF2B5EF4-FFF2-40B4-BE49-F238E27FC236}">
              <a16:creationId xmlns:a16="http://schemas.microsoft.com/office/drawing/2014/main" id="{B1A9DF58-7C0D-4FAE-996B-7428D665A53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491748" y="4261853"/>
          <a:ext cx="914400" cy="914400"/>
        </a:xfrm>
        <a:prstGeom prst="rect">
          <a:avLst/>
        </a:prstGeom>
      </xdr:spPr>
    </xdr:pic>
    <xdr:clientData/>
  </xdr:twoCellAnchor>
  <xdr:twoCellAnchor editAs="oneCell">
    <xdr:from>
      <xdr:col>7</xdr:col>
      <xdr:colOff>122990</xdr:colOff>
      <xdr:row>7</xdr:row>
      <xdr:rowOff>203200</xdr:rowOff>
    </xdr:from>
    <xdr:to>
      <xdr:col>8</xdr:col>
      <xdr:colOff>302126</xdr:colOff>
      <xdr:row>11</xdr:row>
      <xdr:rowOff>88232</xdr:rowOff>
    </xdr:to>
    <xdr:pic>
      <xdr:nvPicPr>
        <xdr:cNvPr id="15" name="Graphic 14" descr="Streamers">
          <a:extLst>
            <a:ext uri="{FF2B5EF4-FFF2-40B4-BE49-F238E27FC236}">
              <a16:creationId xmlns:a16="http://schemas.microsoft.com/office/drawing/2014/main" id="{B1CEF217-8FFD-409C-A6A3-A14402750F1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154779" y="1981200"/>
          <a:ext cx="914400" cy="914400"/>
        </a:xfrm>
        <a:prstGeom prst="rect">
          <a:avLst/>
        </a:prstGeom>
      </xdr:spPr>
    </xdr:pic>
    <xdr:clientData/>
  </xdr:twoCellAnchor>
  <xdr:twoCellAnchor editAs="oneCell">
    <xdr:from>
      <xdr:col>6</xdr:col>
      <xdr:colOff>743285</xdr:colOff>
      <xdr:row>17</xdr:row>
      <xdr:rowOff>61495</xdr:rowOff>
    </xdr:from>
    <xdr:to>
      <xdr:col>6</xdr:col>
      <xdr:colOff>1657685</xdr:colOff>
      <xdr:row>22</xdr:row>
      <xdr:rowOff>40106</xdr:rowOff>
    </xdr:to>
    <xdr:pic>
      <xdr:nvPicPr>
        <xdr:cNvPr id="16" name="Graphic 15" descr="Streamers">
          <a:extLst>
            <a:ext uri="{FF2B5EF4-FFF2-40B4-BE49-F238E27FC236}">
              <a16:creationId xmlns:a16="http://schemas.microsoft.com/office/drawing/2014/main" id="{0788D369-34C7-4F44-BCCF-3E3F289E3B7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796548" y="4566653"/>
          <a:ext cx="914400" cy="914400"/>
        </a:xfrm>
        <a:prstGeom prst="rect">
          <a:avLst/>
        </a:prstGeom>
      </xdr:spPr>
    </xdr:pic>
    <xdr:clientData/>
  </xdr:twoCellAnchor>
  <xdr:twoCellAnchor editAs="oneCell">
    <xdr:from>
      <xdr:col>6</xdr:col>
      <xdr:colOff>895685</xdr:colOff>
      <xdr:row>18</xdr:row>
      <xdr:rowOff>26737</xdr:rowOff>
    </xdr:from>
    <xdr:to>
      <xdr:col>6</xdr:col>
      <xdr:colOff>1810085</xdr:colOff>
      <xdr:row>23</xdr:row>
      <xdr:rowOff>5348</xdr:rowOff>
    </xdr:to>
    <xdr:pic>
      <xdr:nvPicPr>
        <xdr:cNvPr id="17" name="Graphic 16" descr="Streamers">
          <a:extLst>
            <a:ext uri="{FF2B5EF4-FFF2-40B4-BE49-F238E27FC236}">
              <a16:creationId xmlns:a16="http://schemas.microsoft.com/office/drawing/2014/main" id="{F78B2109-2B73-42A0-83B2-B0B1663F16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948948" y="4719053"/>
          <a:ext cx="914400" cy="914400"/>
        </a:xfrm>
        <a:prstGeom prst="rect">
          <a:avLst/>
        </a:prstGeom>
      </xdr:spPr>
    </xdr:pic>
    <xdr:clientData/>
  </xdr:twoCellAnchor>
  <xdr:twoCellAnchor editAs="oneCell">
    <xdr:from>
      <xdr:col>10</xdr:col>
      <xdr:colOff>366295</xdr:colOff>
      <xdr:row>8</xdr:row>
      <xdr:rowOff>58821</xdr:rowOff>
    </xdr:from>
    <xdr:to>
      <xdr:col>11</xdr:col>
      <xdr:colOff>144379</xdr:colOff>
      <xdr:row>12</xdr:row>
      <xdr:rowOff>37432</xdr:rowOff>
    </xdr:to>
    <xdr:pic>
      <xdr:nvPicPr>
        <xdr:cNvPr id="18" name="Graphic 17" descr="Streamers">
          <a:extLst>
            <a:ext uri="{FF2B5EF4-FFF2-40B4-BE49-F238E27FC236}">
              <a16:creationId xmlns:a16="http://schemas.microsoft.com/office/drawing/2014/main" id="{A7F42F09-9443-43D4-9D7E-A2AA6E8B63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389979" y="2117558"/>
          <a:ext cx="914400" cy="914400"/>
        </a:xfrm>
        <a:prstGeom prst="rect">
          <a:avLst/>
        </a:prstGeom>
      </xdr:spPr>
    </xdr:pic>
    <xdr:clientData/>
  </xdr:twoCellAnchor>
  <xdr:twoCellAnchor editAs="oneCell">
    <xdr:from>
      <xdr:col>6</xdr:col>
      <xdr:colOff>1200485</xdr:colOff>
      <xdr:row>19</xdr:row>
      <xdr:rowOff>144379</xdr:rowOff>
    </xdr:from>
    <xdr:to>
      <xdr:col>7</xdr:col>
      <xdr:colOff>136359</xdr:colOff>
      <xdr:row>24</xdr:row>
      <xdr:rowOff>122990</xdr:rowOff>
    </xdr:to>
    <xdr:pic>
      <xdr:nvPicPr>
        <xdr:cNvPr id="19" name="Graphic 18" descr="Streamers">
          <a:extLst>
            <a:ext uri="{FF2B5EF4-FFF2-40B4-BE49-F238E27FC236}">
              <a16:creationId xmlns:a16="http://schemas.microsoft.com/office/drawing/2014/main" id="{6C89523F-92C1-46C4-ACF4-EA3EA45F56C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53748" y="5023853"/>
          <a:ext cx="914400" cy="914400"/>
        </a:xfrm>
        <a:prstGeom prst="rect">
          <a:avLst/>
        </a:prstGeom>
      </xdr:spPr>
    </xdr:pic>
    <xdr:clientData/>
  </xdr:twoCellAnchor>
  <xdr:twoCellAnchor editAs="oneCell">
    <xdr:from>
      <xdr:col>6</xdr:col>
      <xdr:colOff>1352885</xdr:colOff>
      <xdr:row>20</xdr:row>
      <xdr:rowOff>109621</xdr:rowOff>
    </xdr:from>
    <xdr:to>
      <xdr:col>7</xdr:col>
      <xdr:colOff>288759</xdr:colOff>
      <xdr:row>25</xdr:row>
      <xdr:rowOff>88232</xdr:rowOff>
    </xdr:to>
    <xdr:pic>
      <xdr:nvPicPr>
        <xdr:cNvPr id="20" name="Graphic 19" descr="Streamers">
          <a:extLst>
            <a:ext uri="{FF2B5EF4-FFF2-40B4-BE49-F238E27FC236}">
              <a16:creationId xmlns:a16="http://schemas.microsoft.com/office/drawing/2014/main" id="{619C72B1-CD44-4C5B-BB6F-2A002B1EAA1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406148" y="5176253"/>
          <a:ext cx="914400" cy="914400"/>
        </a:xfrm>
        <a:prstGeom prst="rect">
          <a:avLst/>
        </a:prstGeom>
      </xdr:spPr>
    </xdr:pic>
    <xdr:clientData/>
  </xdr:twoCellAnchor>
  <xdr:twoCellAnchor editAs="oneCell">
    <xdr:from>
      <xdr:col>6</xdr:col>
      <xdr:colOff>1505285</xdr:colOff>
      <xdr:row>21</xdr:row>
      <xdr:rowOff>74864</xdr:rowOff>
    </xdr:from>
    <xdr:to>
      <xdr:col>7</xdr:col>
      <xdr:colOff>441159</xdr:colOff>
      <xdr:row>26</xdr:row>
      <xdr:rowOff>53474</xdr:rowOff>
    </xdr:to>
    <xdr:pic>
      <xdr:nvPicPr>
        <xdr:cNvPr id="21" name="Graphic 20" descr="Streamers">
          <a:extLst>
            <a:ext uri="{FF2B5EF4-FFF2-40B4-BE49-F238E27FC236}">
              <a16:creationId xmlns:a16="http://schemas.microsoft.com/office/drawing/2014/main" id="{A6D19899-200D-4BBC-884D-34755190C62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558548" y="5328653"/>
          <a:ext cx="914400" cy="914400"/>
        </a:xfrm>
        <a:prstGeom prst="rect">
          <a:avLst/>
        </a:prstGeom>
      </xdr:spPr>
    </xdr:pic>
    <xdr:clientData/>
  </xdr:twoCellAnchor>
  <xdr:twoCellAnchor editAs="oneCell">
    <xdr:from>
      <xdr:col>6</xdr:col>
      <xdr:colOff>1657685</xdr:colOff>
      <xdr:row>22</xdr:row>
      <xdr:rowOff>40106</xdr:rowOff>
    </xdr:from>
    <xdr:to>
      <xdr:col>7</xdr:col>
      <xdr:colOff>593559</xdr:colOff>
      <xdr:row>27</xdr:row>
      <xdr:rowOff>18716</xdr:rowOff>
    </xdr:to>
    <xdr:pic>
      <xdr:nvPicPr>
        <xdr:cNvPr id="22" name="Graphic 21" descr="Streamers">
          <a:extLst>
            <a:ext uri="{FF2B5EF4-FFF2-40B4-BE49-F238E27FC236}">
              <a16:creationId xmlns:a16="http://schemas.microsoft.com/office/drawing/2014/main" id="{AC9583AD-F6B1-40D8-908C-B195C88B259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710948" y="5481053"/>
          <a:ext cx="914400" cy="914400"/>
        </a:xfrm>
        <a:prstGeom prst="rect">
          <a:avLst/>
        </a:prstGeom>
      </xdr:spPr>
    </xdr:pic>
    <xdr:clientData/>
  </xdr:twoCellAnchor>
  <xdr:twoCellAnchor editAs="oneCell">
    <xdr:from>
      <xdr:col>6</xdr:col>
      <xdr:colOff>1810085</xdr:colOff>
      <xdr:row>23</xdr:row>
      <xdr:rowOff>5348</xdr:rowOff>
    </xdr:from>
    <xdr:to>
      <xdr:col>8</xdr:col>
      <xdr:colOff>10695</xdr:colOff>
      <xdr:row>27</xdr:row>
      <xdr:rowOff>171116</xdr:rowOff>
    </xdr:to>
    <xdr:pic>
      <xdr:nvPicPr>
        <xdr:cNvPr id="23" name="Graphic 22" descr="Streamers">
          <a:extLst>
            <a:ext uri="{FF2B5EF4-FFF2-40B4-BE49-F238E27FC236}">
              <a16:creationId xmlns:a16="http://schemas.microsoft.com/office/drawing/2014/main" id="{1C384B40-90B8-4BCB-9CC4-5FCAEDD8204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863348" y="5633453"/>
          <a:ext cx="914400" cy="914400"/>
        </a:xfrm>
        <a:prstGeom prst="rect">
          <a:avLst/>
        </a:prstGeom>
      </xdr:spPr>
    </xdr:pic>
    <xdr:clientData/>
  </xdr:twoCellAnchor>
  <xdr:twoCellAnchor editAs="oneCell">
    <xdr:from>
      <xdr:col>9</xdr:col>
      <xdr:colOff>491958</xdr:colOff>
      <xdr:row>15</xdr:row>
      <xdr:rowOff>144379</xdr:rowOff>
    </xdr:from>
    <xdr:to>
      <xdr:col>10</xdr:col>
      <xdr:colOff>791411</xdr:colOff>
      <xdr:row>20</xdr:row>
      <xdr:rowOff>122989</xdr:rowOff>
    </xdr:to>
    <xdr:pic>
      <xdr:nvPicPr>
        <xdr:cNvPr id="24" name="Graphic 23" descr="Streamers">
          <a:extLst>
            <a:ext uri="{FF2B5EF4-FFF2-40B4-BE49-F238E27FC236}">
              <a16:creationId xmlns:a16="http://schemas.microsoft.com/office/drawing/2014/main" id="{2C15744B-3CE4-45C8-A8DF-D7C29FA5BFE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900695" y="4275221"/>
          <a:ext cx="914400" cy="914400"/>
        </a:xfrm>
        <a:prstGeom prst="rect">
          <a:avLst/>
        </a:prstGeom>
      </xdr:spPr>
    </xdr:pic>
    <xdr:clientData/>
  </xdr:twoCellAnchor>
  <xdr:twoCellAnchor editAs="oneCell">
    <xdr:from>
      <xdr:col>7</xdr:col>
      <xdr:colOff>136359</xdr:colOff>
      <xdr:row>24</xdr:row>
      <xdr:rowOff>122990</xdr:rowOff>
    </xdr:from>
    <xdr:to>
      <xdr:col>8</xdr:col>
      <xdr:colOff>315495</xdr:colOff>
      <xdr:row>29</xdr:row>
      <xdr:rowOff>101600</xdr:rowOff>
    </xdr:to>
    <xdr:pic>
      <xdr:nvPicPr>
        <xdr:cNvPr id="25" name="Graphic 24" descr="Streamers">
          <a:extLst>
            <a:ext uri="{FF2B5EF4-FFF2-40B4-BE49-F238E27FC236}">
              <a16:creationId xmlns:a16="http://schemas.microsoft.com/office/drawing/2014/main" id="{3F994C35-F88C-4EAA-A897-45EB1A66E08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168148" y="5938253"/>
          <a:ext cx="914400" cy="914400"/>
        </a:xfrm>
        <a:prstGeom prst="rect">
          <a:avLst/>
        </a:prstGeom>
      </xdr:spPr>
    </xdr:pic>
    <xdr:clientData/>
  </xdr:twoCellAnchor>
  <xdr:twoCellAnchor editAs="oneCell">
    <xdr:from>
      <xdr:col>7</xdr:col>
      <xdr:colOff>288759</xdr:colOff>
      <xdr:row>25</xdr:row>
      <xdr:rowOff>88232</xdr:rowOff>
    </xdr:from>
    <xdr:to>
      <xdr:col>8</xdr:col>
      <xdr:colOff>467895</xdr:colOff>
      <xdr:row>30</xdr:row>
      <xdr:rowOff>66842</xdr:rowOff>
    </xdr:to>
    <xdr:pic>
      <xdr:nvPicPr>
        <xdr:cNvPr id="26" name="Graphic 25" descr="Streamers">
          <a:extLst>
            <a:ext uri="{FF2B5EF4-FFF2-40B4-BE49-F238E27FC236}">
              <a16:creationId xmlns:a16="http://schemas.microsoft.com/office/drawing/2014/main" id="{5132A22A-657F-4373-B2D8-69D4AE88EE9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320548" y="6090653"/>
          <a:ext cx="914400" cy="914400"/>
        </a:xfrm>
        <a:prstGeom prst="rect">
          <a:avLst/>
        </a:prstGeom>
      </xdr:spPr>
    </xdr:pic>
    <xdr:clientData/>
  </xdr:twoCellAnchor>
  <xdr:twoCellAnchor editAs="oneCell">
    <xdr:from>
      <xdr:col>7</xdr:col>
      <xdr:colOff>441159</xdr:colOff>
      <xdr:row>26</xdr:row>
      <xdr:rowOff>53474</xdr:rowOff>
    </xdr:from>
    <xdr:to>
      <xdr:col>8</xdr:col>
      <xdr:colOff>620295</xdr:colOff>
      <xdr:row>31</xdr:row>
      <xdr:rowOff>32085</xdr:rowOff>
    </xdr:to>
    <xdr:pic>
      <xdr:nvPicPr>
        <xdr:cNvPr id="27" name="Graphic 26" descr="Streamers">
          <a:extLst>
            <a:ext uri="{FF2B5EF4-FFF2-40B4-BE49-F238E27FC236}">
              <a16:creationId xmlns:a16="http://schemas.microsoft.com/office/drawing/2014/main" id="{C161BEA3-9153-4CCF-AEA0-2F733269D05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472948" y="6243053"/>
          <a:ext cx="914400" cy="914400"/>
        </a:xfrm>
        <a:prstGeom prst="rect">
          <a:avLst/>
        </a:prstGeom>
      </xdr:spPr>
    </xdr:pic>
    <xdr:clientData/>
  </xdr:twoCellAnchor>
  <xdr:twoCellAnchor editAs="oneCell">
    <xdr:from>
      <xdr:col>7</xdr:col>
      <xdr:colOff>593559</xdr:colOff>
      <xdr:row>27</xdr:row>
      <xdr:rowOff>18716</xdr:rowOff>
    </xdr:from>
    <xdr:to>
      <xdr:col>9</xdr:col>
      <xdr:colOff>131011</xdr:colOff>
      <xdr:row>31</xdr:row>
      <xdr:rowOff>184485</xdr:rowOff>
    </xdr:to>
    <xdr:pic>
      <xdr:nvPicPr>
        <xdr:cNvPr id="28" name="Graphic 27" descr="Streamers">
          <a:extLst>
            <a:ext uri="{FF2B5EF4-FFF2-40B4-BE49-F238E27FC236}">
              <a16:creationId xmlns:a16="http://schemas.microsoft.com/office/drawing/2014/main" id="{D14281ED-A9F9-44E6-B856-2F3DDC39F85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625348" y="6395453"/>
          <a:ext cx="914400" cy="914400"/>
        </a:xfrm>
        <a:prstGeom prst="rect">
          <a:avLst/>
        </a:prstGeom>
      </xdr:spPr>
    </xdr:pic>
    <xdr:clientData/>
  </xdr:twoCellAnchor>
  <xdr:twoCellAnchor editAs="oneCell">
    <xdr:from>
      <xdr:col>8</xdr:col>
      <xdr:colOff>10695</xdr:colOff>
      <xdr:row>27</xdr:row>
      <xdr:rowOff>171116</xdr:rowOff>
    </xdr:from>
    <xdr:to>
      <xdr:col>9</xdr:col>
      <xdr:colOff>283411</xdr:colOff>
      <xdr:row>32</xdr:row>
      <xdr:rowOff>149727</xdr:rowOff>
    </xdr:to>
    <xdr:pic>
      <xdr:nvPicPr>
        <xdr:cNvPr id="29" name="Graphic 28" descr="Streamers">
          <a:extLst>
            <a:ext uri="{FF2B5EF4-FFF2-40B4-BE49-F238E27FC236}">
              <a16:creationId xmlns:a16="http://schemas.microsoft.com/office/drawing/2014/main" id="{8C5E33A1-6BE1-47A1-8312-7CCCD7F7DC1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777748" y="6547853"/>
          <a:ext cx="914400" cy="914400"/>
        </a:xfrm>
        <a:prstGeom prst="rect">
          <a:avLst/>
        </a:prstGeom>
      </xdr:spPr>
    </xdr:pic>
    <xdr:clientData/>
  </xdr:twoCellAnchor>
  <xdr:twoCellAnchor editAs="oneCell">
    <xdr:from>
      <xdr:col>8</xdr:col>
      <xdr:colOff>163095</xdr:colOff>
      <xdr:row>28</xdr:row>
      <xdr:rowOff>136358</xdr:rowOff>
    </xdr:from>
    <xdr:to>
      <xdr:col>9</xdr:col>
      <xdr:colOff>435811</xdr:colOff>
      <xdr:row>32</xdr:row>
      <xdr:rowOff>302127</xdr:rowOff>
    </xdr:to>
    <xdr:pic>
      <xdr:nvPicPr>
        <xdr:cNvPr id="30" name="Graphic 29" descr="Streamers">
          <a:extLst>
            <a:ext uri="{FF2B5EF4-FFF2-40B4-BE49-F238E27FC236}">
              <a16:creationId xmlns:a16="http://schemas.microsoft.com/office/drawing/2014/main" id="{6B86870D-0266-445F-9CA7-29AB86F67FD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930148" y="6700253"/>
          <a:ext cx="914400" cy="914400"/>
        </a:xfrm>
        <a:prstGeom prst="rect">
          <a:avLst/>
        </a:prstGeom>
      </xdr:spPr>
    </xdr:pic>
    <xdr:clientData/>
  </xdr:twoCellAnchor>
  <xdr:twoCellAnchor editAs="oneCell">
    <xdr:from>
      <xdr:col>9</xdr:col>
      <xdr:colOff>382337</xdr:colOff>
      <xdr:row>32</xdr:row>
      <xdr:rowOff>221917</xdr:rowOff>
    </xdr:from>
    <xdr:to>
      <xdr:col>10</xdr:col>
      <xdr:colOff>681790</xdr:colOff>
      <xdr:row>36</xdr:row>
      <xdr:rowOff>106948</xdr:rowOff>
    </xdr:to>
    <xdr:pic>
      <xdr:nvPicPr>
        <xdr:cNvPr id="31" name="Graphic 30" descr="Streamers">
          <a:extLst>
            <a:ext uri="{FF2B5EF4-FFF2-40B4-BE49-F238E27FC236}">
              <a16:creationId xmlns:a16="http://schemas.microsoft.com/office/drawing/2014/main" id="{5AA2673A-E136-45E0-AC55-5EC13B99C35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791074" y="7534443"/>
          <a:ext cx="914400" cy="914400"/>
        </a:xfrm>
        <a:prstGeom prst="rect">
          <a:avLst/>
        </a:prstGeom>
      </xdr:spPr>
    </xdr:pic>
    <xdr:clientData/>
  </xdr:twoCellAnchor>
  <xdr:twoCellAnchor editAs="oneCell">
    <xdr:from>
      <xdr:col>8</xdr:col>
      <xdr:colOff>467895</xdr:colOff>
      <xdr:row>30</xdr:row>
      <xdr:rowOff>66842</xdr:rowOff>
    </xdr:from>
    <xdr:to>
      <xdr:col>10</xdr:col>
      <xdr:colOff>125664</xdr:colOff>
      <xdr:row>33</xdr:row>
      <xdr:rowOff>139032</xdr:rowOff>
    </xdr:to>
    <xdr:pic>
      <xdr:nvPicPr>
        <xdr:cNvPr id="32" name="Graphic 31" descr="Streamers">
          <a:extLst>
            <a:ext uri="{FF2B5EF4-FFF2-40B4-BE49-F238E27FC236}">
              <a16:creationId xmlns:a16="http://schemas.microsoft.com/office/drawing/2014/main" id="{79CB805E-8F9D-4239-A286-DA6AAC83B9F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234948" y="7005053"/>
          <a:ext cx="914400" cy="914400"/>
        </a:xfrm>
        <a:prstGeom prst="rect">
          <a:avLst/>
        </a:prstGeom>
      </xdr:spPr>
    </xdr:pic>
    <xdr:clientData/>
  </xdr:twoCellAnchor>
  <xdr:twoCellAnchor editAs="oneCell">
    <xdr:from>
      <xdr:col>10</xdr:col>
      <xdr:colOff>1007980</xdr:colOff>
      <xdr:row>24</xdr:row>
      <xdr:rowOff>152400</xdr:rowOff>
    </xdr:from>
    <xdr:to>
      <xdr:col>11</xdr:col>
      <xdr:colOff>786064</xdr:colOff>
      <xdr:row>29</xdr:row>
      <xdr:rowOff>131010</xdr:rowOff>
    </xdr:to>
    <xdr:pic>
      <xdr:nvPicPr>
        <xdr:cNvPr id="33" name="Graphic 32" descr="Streamers">
          <a:extLst>
            <a:ext uri="{FF2B5EF4-FFF2-40B4-BE49-F238E27FC236}">
              <a16:creationId xmlns:a16="http://schemas.microsoft.com/office/drawing/2014/main" id="{BBC4D69C-0501-4E79-8774-8FC40E93C18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031664" y="5967663"/>
          <a:ext cx="914400" cy="914400"/>
        </a:xfrm>
        <a:prstGeom prst="rect">
          <a:avLst/>
        </a:prstGeom>
      </xdr:spPr>
    </xdr:pic>
    <xdr:clientData/>
  </xdr:twoCellAnchor>
  <xdr:twoCellAnchor editAs="oneCell">
    <xdr:from>
      <xdr:col>11</xdr:col>
      <xdr:colOff>1173748</xdr:colOff>
      <xdr:row>18</xdr:row>
      <xdr:rowOff>10695</xdr:rowOff>
    </xdr:from>
    <xdr:to>
      <xdr:col>12</xdr:col>
      <xdr:colOff>804780</xdr:colOff>
      <xdr:row>22</xdr:row>
      <xdr:rowOff>176464</xdr:rowOff>
    </xdr:to>
    <xdr:pic>
      <xdr:nvPicPr>
        <xdr:cNvPr id="34" name="Graphic 33" descr="Streamers">
          <a:extLst>
            <a:ext uri="{FF2B5EF4-FFF2-40B4-BE49-F238E27FC236}">
              <a16:creationId xmlns:a16="http://schemas.microsoft.com/office/drawing/2014/main" id="{3B534486-29CE-4B04-8839-E9A808FDE6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333748" y="4703011"/>
          <a:ext cx="914400" cy="914400"/>
        </a:xfrm>
        <a:prstGeom prst="rect">
          <a:avLst/>
        </a:prstGeom>
      </xdr:spPr>
    </xdr:pic>
    <xdr:clientData/>
  </xdr:twoCellAnchor>
  <xdr:twoCellAnchor editAs="oneCell">
    <xdr:from>
      <xdr:col>5</xdr:col>
      <xdr:colOff>1941095</xdr:colOff>
      <xdr:row>21</xdr:row>
      <xdr:rowOff>16042</xdr:rowOff>
    </xdr:from>
    <xdr:to>
      <xdr:col>6</xdr:col>
      <xdr:colOff>876969</xdr:colOff>
      <xdr:row>25</xdr:row>
      <xdr:rowOff>181810</xdr:rowOff>
    </xdr:to>
    <xdr:pic>
      <xdr:nvPicPr>
        <xdr:cNvPr id="35" name="Graphic 34" descr="Streamers">
          <a:extLst>
            <a:ext uri="{FF2B5EF4-FFF2-40B4-BE49-F238E27FC236}">
              <a16:creationId xmlns:a16="http://schemas.microsoft.com/office/drawing/2014/main" id="{DA0E3C04-F530-4B60-8DA6-24D03FEFB18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015832" y="5269831"/>
          <a:ext cx="914400" cy="914400"/>
        </a:xfrm>
        <a:prstGeom prst="rect">
          <a:avLst/>
        </a:prstGeom>
      </xdr:spPr>
    </xdr:pic>
    <xdr:clientData/>
  </xdr:twoCellAnchor>
  <xdr:twoCellAnchor editAs="oneCell">
    <xdr:from>
      <xdr:col>9</xdr:col>
      <xdr:colOff>435811</xdr:colOff>
      <xdr:row>32</xdr:row>
      <xdr:rowOff>302127</xdr:rowOff>
    </xdr:from>
    <xdr:to>
      <xdr:col>10</xdr:col>
      <xdr:colOff>735264</xdr:colOff>
      <xdr:row>37</xdr:row>
      <xdr:rowOff>0</xdr:rowOff>
    </xdr:to>
    <xdr:pic>
      <xdr:nvPicPr>
        <xdr:cNvPr id="36" name="Graphic 35" descr="Streamers">
          <a:extLst>
            <a:ext uri="{FF2B5EF4-FFF2-40B4-BE49-F238E27FC236}">
              <a16:creationId xmlns:a16="http://schemas.microsoft.com/office/drawing/2014/main" id="{E9431D92-9A99-42C6-8018-F9885991F1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844548" y="7614653"/>
          <a:ext cx="914400" cy="914400"/>
        </a:xfrm>
        <a:prstGeom prst="rect">
          <a:avLst/>
        </a:prstGeom>
      </xdr:spPr>
    </xdr:pic>
    <xdr:clientData/>
  </xdr:twoCellAnchor>
  <xdr:twoCellAnchor editAs="oneCell">
    <xdr:from>
      <xdr:col>9</xdr:col>
      <xdr:colOff>588211</xdr:colOff>
      <xdr:row>32</xdr:row>
      <xdr:rowOff>454527</xdr:rowOff>
    </xdr:from>
    <xdr:to>
      <xdr:col>10</xdr:col>
      <xdr:colOff>887664</xdr:colOff>
      <xdr:row>37</xdr:row>
      <xdr:rowOff>152400</xdr:rowOff>
    </xdr:to>
    <xdr:pic>
      <xdr:nvPicPr>
        <xdr:cNvPr id="37" name="Graphic 36" descr="Streamers">
          <a:extLst>
            <a:ext uri="{FF2B5EF4-FFF2-40B4-BE49-F238E27FC236}">
              <a16:creationId xmlns:a16="http://schemas.microsoft.com/office/drawing/2014/main" id="{EC8D2805-07CD-42D7-885E-33D290543D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996948" y="7767053"/>
          <a:ext cx="914400" cy="914400"/>
        </a:xfrm>
        <a:prstGeom prst="rect">
          <a:avLst/>
        </a:prstGeom>
      </xdr:spPr>
    </xdr:pic>
    <xdr:clientData/>
  </xdr:twoCellAnchor>
  <xdr:twoCellAnchor editAs="oneCell">
    <xdr:from>
      <xdr:col>13</xdr:col>
      <xdr:colOff>406400</xdr:colOff>
      <xdr:row>32</xdr:row>
      <xdr:rowOff>312822</xdr:rowOff>
    </xdr:from>
    <xdr:to>
      <xdr:col>14</xdr:col>
      <xdr:colOff>237958</xdr:colOff>
      <xdr:row>37</xdr:row>
      <xdr:rowOff>10695</xdr:rowOff>
    </xdr:to>
    <xdr:pic>
      <xdr:nvPicPr>
        <xdr:cNvPr id="38" name="Graphic 37" descr="Streamers">
          <a:extLst>
            <a:ext uri="{FF2B5EF4-FFF2-40B4-BE49-F238E27FC236}">
              <a16:creationId xmlns:a16="http://schemas.microsoft.com/office/drawing/2014/main" id="{2A4C053E-9152-462D-A742-819371260BC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905874" y="7625348"/>
          <a:ext cx="914400" cy="914400"/>
        </a:xfrm>
        <a:prstGeom prst="rect">
          <a:avLst/>
        </a:prstGeom>
      </xdr:spPr>
    </xdr:pic>
    <xdr:clientData/>
  </xdr:twoCellAnchor>
  <xdr:twoCellAnchor editAs="oneCell">
    <xdr:from>
      <xdr:col>10</xdr:col>
      <xdr:colOff>278064</xdr:colOff>
      <xdr:row>34</xdr:row>
      <xdr:rowOff>104274</xdr:rowOff>
    </xdr:from>
    <xdr:to>
      <xdr:col>11</xdr:col>
      <xdr:colOff>56148</xdr:colOff>
      <xdr:row>39</xdr:row>
      <xdr:rowOff>82885</xdr:rowOff>
    </xdr:to>
    <xdr:pic>
      <xdr:nvPicPr>
        <xdr:cNvPr id="39" name="Graphic 38" descr="Streamers">
          <a:extLst>
            <a:ext uri="{FF2B5EF4-FFF2-40B4-BE49-F238E27FC236}">
              <a16:creationId xmlns:a16="http://schemas.microsoft.com/office/drawing/2014/main" id="{5381702D-C39B-4F93-B45E-66BFBD93428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301748" y="8071853"/>
          <a:ext cx="914400" cy="914400"/>
        </a:xfrm>
        <a:prstGeom prst="rect">
          <a:avLst/>
        </a:prstGeom>
      </xdr:spPr>
    </xdr:pic>
    <xdr:clientData/>
  </xdr:twoCellAnchor>
  <xdr:twoCellAnchor editAs="oneCell">
    <xdr:from>
      <xdr:col>10</xdr:col>
      <xdr:colOff>430464</xdr:colOff>
      <xdr:row>35</xdr:row>
      <xdr:rowOff>69516</xdr:rowOff>
    </xdr:from>
    <xdr:to>
      <xdr:col>11</xdr:col>
      <xdr:colOff>208548</xdr:colOff>
      <xdr:row>40</xdr:row>
      <xdr:rowOff>48127</xdr:rowOff>
    </xdr:to>
    <xdr:pic>
      <xdr:nvPicPr>
        <xdr:cNvPr id="40" name="Graphic 39" descr="Streamers">
          <a:extLst>
            <a:ext uri="{FF2B5EF4-FFF2-40B4-BE49-F238E27FC236}">
              <a16:creationId xmlns:a16="http://schemas.microsoft.com/office/drawing/2014/main" id="{C977EB95-2D68-4F7C-9437-10E05A27544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454148" y="8224253"/>
          <a:ext cx="914400" cy="914400"/>
        </a:xfrm>
        <a:prstGeom prst="rect">
          <a:avLst/>
        </a:prstGeom>
      </xdr:spPr>
    </xdr:pic>
    <xdr:clientData/>
  </xdr:twoCellAnchor>
  <xdr:twoCellAnchor editAs="oneCell">
    <xdr:from>
      <xdr:col>11</xdr:col>
      <xdr:colOff>957179</xdr:colOff>
      <xdr:row>24</xdr:row>
      <xdr:rowOff>128337</xdr:rowOff>
    </xdr:from>
    <xdr:to>
      <xdr:col>12</xdr:col>
      <xdr:colOff>588211</xdr:colOff>
      <xdr:row>29</xdr:row>
      <xdr:rowOff>106947</xdr:rowOff>
    </xdr:to>
    <xdr:pic>
      <xdr:nvPicPr>
        <xdr:cNvPr id="41" name="Graphic 40" descr="Streamers">
          <a:extLst>
            <a:ext uri="{FF2B5EF4-FFF2-40B4-BE49-F238E27FC236}">
              <a16:creationId xmlns:a16="http://schemas.microsoft.com/office/drawing/2014/main" id="{54F34EB0-1A76-450F-AE5C-0E7BE884701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1117179" y="5943600"/>
          <a:ext cx="914400" cy="914400"/>
        </a:xfrm>
        <a:prstGeom prst="rect">
          <a:avLst/>
        </a:prstGeom>
      </xdr:spPr>
    </xdr:pic>
    <xdr:clientData/>
  </xdr:twoCellAnchor>
  <xdr:twoCellAnchor editAs="oneCell">
    <xdr:from>
      <xdr:col>14</xdr:col>
      <xdr:colOff>775369</xdr:colOff>
      <xdr:row>21</xdr:row>
      <xdr:rowOff>40106</xdr:rowOff>
    </xdr:from>
    <xdr:to>
      <xdr:col>14</xdr:col>
      <xdr:colOff>1689769</xdr:colOff>
      <xdr:row>26</xdr:row>
      <xdr:rowOff>18716</xdr:rowOff>
    </xdr:to>
    <xdr:pic>
      <xdr:nvPicPr>
        <xdr:cNvPr id="42" name="Graphic 41" descr="Streamers">
          <a:extLst>
            <a:ext uri="{FF2B5EF4-FFF2-40B4-BE49-F238E27FC236}">
              <a16:creationId xmlns:a16="http://schemas.microsoft.com/office/drawing/2014/main" id="{DF3F5C17-B195-4ADD-883F-B210D8141EA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4357685" y="5293895"/>
          <a:ext cx="914400" cy="914400"/>
        </a:xfrm>
        <a:prstGeom prst="rect">
          <a:avLst/>
        </a:prstGeom>
      </xdr:spPr>
    </xdr:pic>
    <xdr:clientData/>
  </xdr:twoCellAnchor>
  <xdr:twoCellAnchor editAs="oneCell">
    <xdr:from>
      <xdr:col>10</xdr:col>
      <xdr:colOff>887664</xdr:colOff>
      <xdr:row>37</xdr:row>
      <xdr:rowOff>152400</xdr:rowOff>
    </xdr:from>
    <xdr:to>
      <xdr:col>11</xdr:col>
      <xdr:colOff>665748</xdr:colOff>
      <xdr:row>42</xdr:row>
      <xdr:rowOff>131011</xdr:rowOff>
    </xdr:to>
    <xdr:pic>
      <xdr:nvPicPr>
        <xdr:cNvPr id="43" name="Graphic 42" descr="Streamers">
          <a:extLst>
            <a:ext uri="{FF2B5EF4-FFF2-40B4-BE49-F238E27FC236}">
              <a16:creationId xmlns:a16="http://schemas.microsoft.com/office/drawing/2014/main" id="{572D05A4-BD02-45D2-8E9C-AFBE2A92938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911348" y="8681453"/>
          <a:ext cx="914400" cy="914400"/>
        </a:xfrm>
        <a:prstGeom prst="rect">
          <a:avLst/>
        </a:prstGeom>
      </xdr:spPr>
    </xdr:pic>
    <xdr:clientData/>
  </xdr:twoCellAnchor>
  <xdr:twoCellAnchor editAs="oneCell">
    <xdr:from>
      <xdr:col>12</xdr:col>
      <xdr:colOff>131011</xdr:colOff>
      <xdr:row>27</xdr:row>
      <xdr:rowOff>24063</xdr:rowOff>
    </xdr:from>
    <xdr:to>
      <xdr:col>12</xdr:col>
      <xdr:colOff>1045411</xdr:colOff>
      <xdr:row>32</xdr:row>
      <xdr:rowOff>2674</xdr:rowOff>
    </xdr:to>
    <xdr:pic>
      <xdr:nvPicPr>
        <xdr:cNvPr id="44" name="Graphic 43" descr="Streamers">
          <a:extLst>
            <a:ext uri="{FF2B5EF4-FFF2-40B4-BE49-F238E27FC236}">
              <a16:creationId xmlns:a16="http://schemas.microsoft.com/office/drawing/2014/main" id="{2CEEBD02-7D99-4D82-B0B3-B5D15C5E25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1574379" y="6400800"/>
          <a:ext cx="914400" cy="914400"/>
        </a:xfrm>
        <a:prstGeom prst="rect">
          <a:avLst/>
        </a:prstGeom>
      </xdr:spPr>
    </xdr:pic>
    <xdr:clientData/>
  </xdr:twoCellAnchor>
  <xdr:twoCellAnchor editAs="oneCell">
    <xdr:from>
      <xdr:col>11</xdr:col>
      <xdr:colOff>56148</xdr:colOff>
      <xdr:row>39</xdr:row>
      <xdr:rowOff>82885</xdr:rowOff>
    </xdr:from>
    <xdr:to>
      <xdr:col>11</xdr:col>
      <xdr:colOff>970548</xdr:colOff>
      <xdr:row>44</xdr:row>
      <xdr:rowOff>61495</xdr:rowOff>
    </xdr:to>
    <xdr:pic>
      <xdr:nvPicPr>
        <xdr:cNvPr id="45" name="Graphic 44" descr="Streamers">
          <a:extLst>
            <a:ext uri="{FF2B5EF4-FFF2-40B4-BE49-F238E27FC236}">
              <a16:creationId xmlns:a16="http://schemas.microsoft.com/office/drawing/2014/main" id="{51878FC9-124B-4E35-91C6-83AB7961DCE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216148" y="8986253"/>
          <a:ext cx="914400" cy="914400"/>
        </a:xfrm>
        <a:prstGeom prst="rect">
          <a:avLst/>
        </a:prstGeom>
      </xdr:spPr>
    </xdr:pic>
    <xdr:clientData/>
  </xdr:twoCellAnchor>
  <xdr:twoCellAnchor editAs="oneCell">
    <xdr:from>
      <xdr:col>11</xdr:col>
      <xdr:colOff>208548</xdr:colOff>
      <xdr:row>40</xdr:row>
      <xdr:rowOff>48127</xdr:rowOff>
    </xdr:from>
    <xdr:to>
      <xdr:col>11</xdr:col>
      <xdr:colOff>1122948</xdr:colOff>
      <xdr:row>45</xdr:row>
      <xdr:rowOff>26737</xdr:rowOff>
    </xdr:to>
    <xdr:pic>
      <xdr:nvPicPr>
        <xdr:cNvPr id="46" name="Graphic 45" descr="Streamers">
          <a:extLst>
            <a:ext uri="{FF2B5EF4-FFF2-40B4-BE49-F238E27FC236}">
              <a16:creationId xmlns:a16="http://schemas.microsoft.com/office/drawing/2014/main" id="{9476693C-9A37-4579-990F-E500435C3DC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368548" y="9138653"/>
          <a:ext cx="914400" cy="914400"/>
        </a:xfrm>
        <a:prstGeom prst="rect">
          <a:avLst/>
        </a:prstGeom>
      </xdr:spPr>
    </xdr:pic>
    <xdr:clientData/>
  </xdr:twoCellAnchor>
  <xdr:twoCellAnchor editAs="oneCell">
    <xdr:from>
      <xdr:col>11</xdr:col>
      <xdr:colOff>360948</xdr:colOff>
      <xdr:row>41</xdr:row>
      <xdr:rowOff>13369</xdr:rowOff>
    </xdr:from>
    <xdr:to>
      <xdr:col>11</xdr:col>
      <xdr:colOff>1275348</xdr:colOff>
      <xdr:row>45</xdr:row>
      <xdr:rowOff>179137</xdr:rowOff>
    </xdr:to>
    <xdr:pic>
      <xdr:nvPicPr>
        <xdr:cNvPr id="47" name="Graphic 46" descr="Streamers">
          <a:extLst>
            <a:ext uri="{FF2B5EF4-FFF2-40B4-BE49-F238E27FC236}">
              <a16:creationId xmlns:a16="http://schemas.microsoft.com/office/drawing/2014/main" id="{42D14A95-E039-4DCC-A535-912BF45842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520948" y="9291053"/>
          <a:ext cx="914400" cy="914400"/>
        </a:xfrm>
        <a:prstGeom prst="rect">
          <a:avLst/>
        </a:prstGeom>
      </xdr:spPr>
    </xdr:pic>
    <xdr:clientData/>
  </xdr:twoCellAnchor>
  <xdr:twoCellAnchor editAs="oneCell">
    <xdr:from>
      <xdr:col>6</xdr:col>
      <xdr:colOff>828843</xdr:colOff>
      <xdr:row>10</xdr:row>
      <xdr:rowOff>53474</xdr:rowOff>
    </xdr:from>
    <xdr:to>
      <xdr:col>15</xdr:col>
      <xdr:colOff>192506</xdr:colOff>
      <xdr:row>39</xdr:row>
      <xdr:rowOff>26093</xdr:rowOff>
    </xdr:to>
    <xdr:pic>
      <xdr:nvPicPr>
        <xdr:cNvPr id="49" name="Picture 48">
          <a:extLst>
            <a:ext uri="{FF2B5EF4-FFF2-40B4-BE49-F238E27FC236}">
              <a16:creationId xmlns:a16="http://schemas.microsoft.com/office/drawing/2014/main" id="{A8F2C8CF-BC8A-4319-BD87-C9A3211D339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837473B0-CC2E-450A-ABE3-18F120FF3D39}">
              <a1611:picAttrSrcUrl xmlns:a1611="http://schemas.microsoft.com/office/drawing/2016/11/main" r:id="rId19"/>
            </a:ext>
          </a:extLst>
        </a:blip>
        <a:stretch>
          <a:fillRect/>
        </a:stretch>
      </xdr:blipFill>
      <xdr:spPr>
        <a:xfrm>
          <a:off x="5882106" y="2673685"/>
          <a:ext cx="10058400" cy="6255776"/>
        </a:xfrm>
        <a:prstGeom prst="rect">
          <a:avLst/>
        </a:prstGeom>
      </xdr:spPr>
    </xdr:pic>
    <xdr:clientData/>
  </xdr:twoCellAnchor>
  <xdr:oneCellAnchor>
    <xdr:from>
      <xdr:col>6</xdr:col>
      <xdr:colOff>828843</xdr:colOff>
      <xdr:row>39</xdr:row>
      <xdr:rowOff>26093</xdr:rowOff>
    </xdr:from>
    <xdr:ext cx="10058400" cy="226344"/>
    <xdr:sp macro="" textlink="">
      <xdr:nvSpPr>
        <xdr:cNvPr id="50" name="TextBox 49">
          <a:extLst>
            <a:ext uri="{FF2B5EF4-FFF2-40B4-BE49-F238E27FC236}">
              <a16:creationId xmlns:a16="http://schemas.microsoft.com/office/drawing/2014/main" id="{38F2E228-8E75-412F-8B20-49D010163AEC}"/>
            </a:ext>
          </a:extLst>
        </xdr:cNvPr>
        <xdr:cNvSpPr txBox="1"/>
      </xdr:nvSpPr>
      <xdr:spPr>
        <a:xfrm>
          <a:off x="5882106" y="8929461"/>
          <a:ext cx="10058400" cy="226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19" tooltip="https://commons.wikimedia.org/wiki/File:Germany_players_celebrate_winning_the_2014_FIFA_World_Cup.jpg"/>
            </a:rPr>
            <a:t>This Photo</a:t>
          </a:r>
          <a:r>
            <a:rPr lang="en-IN" sz="900"/>
            <a:t> by Unknown Author is licensed under </a:t>
          </a:r>
          <a:r>
            <a:rPr lang="en-IN" sz="900">
              <a:hlinkClick xmlns:r="http://schemas.openxmlformats.org/officeDocument/2006/relationships" r:id="rId20" tooltip="https://creativecommons.org/licenses/by-sa/3.0/"/>
            </a:rPr>
            <a:t>CC BY-SA</a:t>
          </a:r>
          <a:endParaRPr lang="en-IN" sz="900"/>
        </a:p>
      </xdr:txBody>
    </xdr:sp>
    <xdr:clientData/>
  </xdr:one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697424</xdr:colOff>
      <xdr:row>26</xdr:row>
      <xdr:rowOff>12915</xdr:rowOff>
    </xdr:to>
    <xdr:graphicFrame macro="">
      <xdr:nvGraphicFramePr>
        <xdr:cNvPr id="2" name="Chart 1">
          <a:extLst>
            <a:ext uri="{FF2B5EF4-FFF2-40B4-BE49-F238E27FC236}">
              <a16:creationId xmlns:a16="http://schemas.microsoft.com/office/drawing/2014/main" id="{2BA4ED04-BDAB-4DD2-3341-096F5CD332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707498</xdr:colOff>
      <xdr:row>0</xdr:row>
      <xdr:rowOff>1</xdr:rowOff>
    </xdr:from>
    <xdr:to>
      <xdr:col>22</xdr:col>
      <xdr:colOff>480647</xdr:colOff>
      <xdr:row>21</xdr:row>
      <xdr:rowOff>152401</xdr:rowOff>
    </xdr:to>
    <xdr:graphicFrame macro="">
      <xdr:nvGraphicFramePr>
        <xdr:cNvPr id="5" name="Chart 4">
          <a:extLst>
            <a:ext uri="{FF2B5EF4-FFF2-40B4-BE49-F238E27FC236}">
              <a16:creationId xmlns:a16="http://schemas.microsoft.com/office/drawing/2014/main" id="{8EDD561F-3573-6151-F66A-F3022B438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35169</xdr:colOff>
      <xdr:row>24</xdr:row>
      <xdr:rowOff>140680</xdr:rowOff>
    </xdr:from>
    <xdr:to>
      <xdr:col>8</xdr:col>
      <xdr:colOff>177236</xdr:colOff>
      <xdr:row>53</xdr:row>
      <xdr:rowOff>1</xdr:rowOff>
    </xdr:to>
    <xdr:graphicFrame macro="">
      <xdr:nvGraphicFramePr>
        <xdr:cNvPr id="6" name="Chart 5">
          <a:extLst>
            <a:ext uri="{FF2B5EF4-FFF2-40B4-BE49-F238E27FC236}">
              <a16:creationId xmlns:a16="http://schemas.microsoft.com/office/drawing/2014/main" id="{50681233-53F2-1274-9CE6-D084A98389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337648</xdr:colOff>
      <xdr:row>21</xdr:row>
      <xdr:rowOff>140676</xdr:rowOff>
    </xdr:from>
    <xdr:to>
      <xdr:col>23</xdr:col>
      <xdr:colOff>146100</xdr:colOff>
      <xdr:row>52</xdr:row>
      <xdr:rowOff>46891</xdr:rowOff>
    </xdr:to>
    <xdr:graphicFrame macro="">
      <xdr:nvGraphicFramePr>
        <xdr:cNvPr id="7" name="Chart 6">
          <a:extLst>
            <a:ext uri="{FF2B5EF4-FFF2-40B4-BE49-F238E27FC236}">
              <a16:creationId xmlns:a16="http://schemas.microsoft.com/office/drawing/2014/main" id="{FD08FA15-A538-05F4-CC0A-EDE25120A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137492</xdr:colOff>
      <xdr:row>21</xdr:row>
      <xdr:rowOff>152400</xdr:rowOff>
    </xdr:from>
    <xdr:to>
      <xdr:col>15</xdr:col>
      <xdr:colOff>382072</xdr:colOff>
      <xdr:row>51</xdr:row>
      <xdr:rowOff>117231</xdr:rowOff>
    </xdr:to>
    <xdr:graphicFrame macro="">
      <xdr:nvGraphicFramePr>
        <xdr:cNvPr id="8" name="Chart 7">
          <a:extLst>
            <a:ext uri="{FF2B5EF4-FFF2-40B4-BE49-F238E27FC236}">
              <a16:creationId xmlns:a16="http://schemas.microsoft.com/office/drawing/2014/main" id="{173D7D35-5B3C-579C-89BA-0EAAEC09B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486771</xdr:colOff>
      <xdr:row>0</xdr:row>
      <xdr:rowOff>22746</xdr:rowOff>
    </xdr:from>
    <xdr:to>
      <xdr:col>36</xdr:col>
      <xdr:colOff>339971</xdr:colOff>
      <xdr:row>25</xdr:row>
      <xdr:rowOff>147850</xdr:rowOff>
    </xdr:to>
    <xdr:pic>
      <xdr:nvPicPr>
        <xdr:cNvPr id="4" name="Picture 3">
          <a:extLst>
            <a:ext uri="{FF2B5EF4-FFF2-40B4-BE49-F238E27FC236}">
              <a16:creationId xmlns:a16="http://schemas.microsoft.com/office/drawing/2014/main" id="{30426259-5BD0-612D-194C-7410321E7FD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4718586" y="22746"/>
          <a:ext cx="8387600" cy="4814335"/>
        </a:xfrm>
        <a:prstGeom prst="rect">
          <a:avLst/>
        </a:prstGeom>
      </xdr:spPr>
    </xdr:pic>
    <xdr:clientData/>
  </xdr:twoCellAnchor>
  <xdr:twoCellAnchor editAs="oneCell">
    <xdr:from>
      <xdr:col>22</xdr:col>
      <xdr:colOff>586154</xdr:colOff>
      <xdr:row>25</xdr:row>
      <xdr:rowOff>128954</xdr:rowOff>
    </xdr:from>
    <xdr:to>
      <xdr:col>35</xdr:col>
      <xdr:colOff>269631</xdr:colOff>
      <xdr:row>51</xdr:row>
      <xdr:rowOff>140677</xdr:rowOff>
    </xdr:to>
    <xdr:pic>
      <xdr:nvPicPr>
        <xdr:cNvPr id="10" name="Picture 9">
          <a:extLst>
            <a:ext uri="{FF2B5EF4-FFF2-40B4-BE49-F238E27FC236}">
              <a16:creationId xmlns:a16="http://schemas.microsoft.com/office/drawing/2014/main" id="{1BE73457-4A64-D252-EBD8-CF755AAE9F7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4817969" y="4818185"/>
          <a:ext cx="7608277" cy="4888523"/>
        </a:xfrm>
        <a:prstGeom prst="rect">
          <a:avLst/>
        </a:prstGeom>
      </xdr:spPr>
    </xdr:pic>
    <xdr:clientData/>
  </xdr:twoCellAnchor>
  <xdr:twoCellAnchor editAs="oneCell">
    <xdr:from>
      <xdr:col>0</xdr:col>
      <xdr:colOff>0</xdr:colOff>
      <xdr:row>0</xdr:row>
      <xdr:rowOff>0</xdr:rowOff>
    </xdr:from>
    <xdr:to>
      <xdr:col>1</xdr:col>
      <xdr:colOff>197382</xdr:colOff>
      <xdr:row>2</xdr:row>
      <xdr:rowOff>177080</xdr:rowOff>
    </xdr:to>
    <xdr:pic>
      <xdr:nvPicPr>
        <xdr:cNvPr id="3" name="Picture 2">
          <a:hlinkClick xmlns:r="http://schemas.openxmlformats.org/officeDocument/2006/relationships" r:id="rId10"/>
          <a:extLst>
            <a:ext uri="{FF2B5EF4-FFF2-40B4-BE49-F238E27FC236}">
              <a16:creationId xmlns:a16="http://schemas.microsoft.com/office/drawing/2014/main" id="{0C922007-8C01-48C5-9F75-0DBA74FA141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0" y="0"/>
          <a:ext cx="811531" cy="54102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15</xdr:row>
      <xdr:rowOff>9526</xdr:rowOff>
    </xdr:from>
    <xdr:to>
      <xdr:col>7</xdr:col>
      <xdr:colOff>38100</xdr:colOff>
      <xdr:row>39</xdr:row>
      <xdr:rowOff>53340</xdr:rowOff>
    </xdr:to>
    <xdr:graphicFrame macro="">
      <xdr:nvGraphicFramePr>
        <xdr:cNvPr id="5" name="Chart 4">
          <a:extLst>
            <a:ext uri="{FF2B5EF4-FFF2-40B4-BE49-F238E27FC236}">
              <a16:creationId xmlns:a16="http://schemas.microsoft.com/office/drawing/2014/main" id="{25595834-5407-43E4-51AA-124021926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59456</xdr:colOff>
      <xdr:row>0</xdr:row>
      <xdr:rowOff>0</xdr:rowOff>
    </xdr:from>
    <xdr:to>
      <xdr:col>14</xdr:col>
      <xdr:colOff>97556</xdr:colOff>
      <xdr:row>15</xdr:row>
      <xdr:rowOff>28575</xdr:rowOff>
    </xdr:to>
    <xdr:graphicFrame macro="">
      <xdr:nvGraphicFramePr>
        <xdr:cNvPr id="6" name="Chart 5">
          <a:extLst>
            <a:ext uri="{FF2B5EF4-FFF2-40B4-BE49-F238E27FC236}">
              <a16:creationId xmlns:a16="http://schemas.microsoft.com/office/drawing/2014/main" id="{037D5749-378A-A421-22B4-FFD17EF91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7</xdr:col>
      <xdr:colOff>38100</xdr:colOff>
      <xdr:row>17</xdr:row>
      <xdr:rowOff>15240</xdr:rowOff>
    </xdr:to>
    <xdr:graphicFrame macro="">
      <xdr:nvGraphicFramePr>
        <xdr:cNvPr id="8" name="Chart 7">
          <a:extLst>
            <a:ext uri="{FF2B5EF4-FFF2-40B4-BE49-F238E27FC236}">
              <a16:creationId xmlns:a16="http://schemas.microsoft.com/office/drawing/2014/main" id="{B4756F24-A611-F53A-A731-9253DEBFC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53131</xdr:colOff>
      <xdr:row>15</xdr:row>
      <xdr:rowOff>2826</xdr:rowOff>
    </xdr:from>
    <xdr:to>
      <xdr:col>14</xdr:col>
      <xdr:colOff>108438</xdr:colOff>
      <xdr:row>34</xdr:row>
      <xdr:rowOff>106679</xdr:rowOff>
    </xdr:to>
    <xdr:graphicFrame macro="">
      <xdr:nvGraphicFramePr>
        <xdr:cNvPr id="2" name="Chart 1">
          <a:extLst>
            <a:ext uri="{FF2B5EF4-FFF2-40B4-BE49-F238E27FC236}">
              <a16:creationId xmlns:a16="http://schemas.microsoft.com/office/drawing/2014/main" id="{451913EF-D19C-06BE-8FD8-00BF81DD9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99832</xdr:colOff>
      <xdr:row>0</xdr:row>
      <xdr:rowOff>0</xdr:rowOff>
    </xdr:from>
    <xdr:to>
      <xdr:col>20</xdr:col>
      <xdr:colOff>365760</xdr:colOff>
      <xdr:row>15</xdr:row>
      <xdr:rowOff>54691</xdr:rowOff>
    </xdr:to>
    <xdr:graphicFrame macro="">
      <xdr:nvGraphicFramePr>
        <xdr:cNvPr id="3" name="Chart 2">
          <a:extLst>
            <a:ext uri="{FF2B5EF4-FFF2-40B4-BE49-F238E27FC236}">
              <a16:creationId xmlns:a16="http://schemas.microsoft.com/office/drawing/2014/main" id="{E8DBB6F6-D3AE-3E0C-DA97-56879B9CB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115104</xdr:colOff>
      <xdr:row>15</xdr:row>
      <xdr:rowOff>43982</xdr:rowOff>
    </xdr:from>
    <xdr:to>
      <xdr:col>26</xdr:col>
      <xdr:colOff>38100</xdr:colOff>
      <xdr:row>34</xdr:row>
      <xdr:rowOff>121920</xdr:rowOff>
    </xdr:to>
    <xdr:pic>
      <xdr:nvPicPr>
        <xdr:cNvPr id="7" name="Picture 6" descr="World Cup 2022: England draw Poland in Qatar 2022 qualification group,  Wales face Belgium | Football News | Sky Sports">
          <a:extLst>
            <a:ext uri="{FF2B5EF4-FFF2-40B4-BE49-F238E27FC236}">
              <a16:creationId xmlns:a16="http://schemas.microsoft.com/office/drawing/2014/main" id="{0C055696-FA90-8EA1-60E0-AA3A560DD2B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649504" y="2787182"/>
          <a:ext cx="7238196" cy="3552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7620</xdr:colOff>
      <xdr:row>0</xdr:row>
      <xdr:rowOff>0</xdr:rowOff>
    </xdr:from>
    <xdr:to>
      <xdr:col>26</xdr:col>
      <xdr:colOff>312421</xdr:colOff>
      <xdr:row>15</xdr:row>
      <xdr:rowOff>36635</xdr:rowOff>
    </xdr:to>
    <xdr:pic>
      <xdr:nvPicPr>
        <xdr:cNvPr id="9" name="Picture 8" descr="England 0-0 USA: Gareth Southgate's flat Three lions held to World Cup draw  as last-16 qualification goes to the wire - Eurosport">
          <a:extLst>
            <a:ext uri="{FF2B5EF4-FFF2-40B4-BE49-F238E27FC236}">
              <a16:creationId xmlns:a16="http://schemas.microsoft.com/office/drawing/2014/main" id="{F927068A-9716-B2C2-A713-9D95B1E3354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199620" y="0"/>
          <a:ext cx="3962401" cy="277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c:userShapes xmlns:c="http://schemas.openxmlformats.org/drawingml/2006/chart">
  <cdr:relSizeAnchor xmlns:cdr="http://schemas.openxmlformats.org/drawingml/2006/chartDrawing">
    <cdr:from>
      <cdr:x>0</cdr:x>
      <cdr:y>0.00407</cdr:y>
    </cdr:from>
    <cdr:to>
      <cdr:x>0.18744</cdr:x>
      <cdr:y>0.18082</cdr:y>
    </cdr:to>
    <cdr:pic>
      <cdr:nvPicPr>
        <cdr:cNvPr id="3" name="Picture 2">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0C922007-8C01-48C5-9F75-0DBA74FA141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xmlns:a="http://schemas.openxmlformats.org/drawingml/2006/main">
          <a:fillRect/>
        </a:stretch>
      </cdr:blipFill>
      <cdr:spPr>
        <a:xfrm xmlns:a="http://schemas.openxmlformats.org/drawingml/2006/main">
          <a:off x="0" y="12700"/>
          <a:ext cx="806982" cy="552218"/>
        </a:xfrm>
        <a:prstGeom xmlns:a="http://schemas.openxmlformats.org/drawingml/2006/main" prst="rect">
          <a:avLst/>
        </a:prstGeom>
      </cdr:spPr>
    </cdr:pic>
  </cdr:relSizeAnchor>
</c:userShapes>
</file>

<file path=xl/drawings/drawing18.xml><?xml version="1.0" encoding="utf-8"?>
<xdr:wsDr xmlns:xdr="http://schemas.openxmlformats.org/drawingml/2006/spreadsheetDrawing" xmlns:a="http://schemas.openxmlformats.org/drawingml/2006/main">
  <xdr:twoCellAnchor editAs="oneCell">
    <xdr:from>
      <xdr:col>0</xdr:col>
      <xdr:colOff>53340</xdr:colOff>
      <xdr:row>0</xdr:row>
      <xdr:rowOff>68580</xdr:rowOff>
    </xdr:from>
    <xdr:to>
      <xdr:col>0</xdr:col>
      <xdr:colOff>573520</xdr:colOff>
      <xdr:row>2</xdr:row>
      <xdr:rowOff>59756</xdr:rowOff>
    </xdr:to>
    <xdr:pic>
      <xdr:nvPicPr>
        <xdr:cNvPr id="9" name="Picture 8">
          <a:hlinkClick xmlns:r="http://schemas.openxmlformats.org/officeDocument/2006/relationships" r:id="rId1"/>
          <a:extLst>
            <a:ext uri="{FF2B5EF4-FFF2-40B4-BE49-F238E27FC236}">
              <a16:creationId xmlns:a16="http://schemas.microsoft.com/office/drawing/2014/main" id="{3DAE0A77-697E-A24E-67C3-5961AE183D1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53340" y="68580"/>
          <a:ext cx="520180" cy="356936"/>
        </a:xfrm>
        <a:prstGeom prst="rect">
          <a:avLst/>
        </a:prstGeom>
      </xdr:spPr>
    </xdr:pic>
    <xdr:clientData/>
  </xdr:twoCellAnchor>
  <xdr:twoCellAnchor editAs="oneCell">
    <xdr:from>
      <xdr:col>1</xdr:col>
      <xdr:colOff>289560</xdr:colOff>
      <xdr:row>1</xdr:row>
      <xdr:rowOff>40206</xdr:rowOff>
    </xdr:from>
    <xdr:to>
      <xdr:col>6</xdr:col>
      <xdr:colOff>0</xdr:colOff>
      <xdr:row>25</xdr:row>
      <xdr:rowOff>133752</xdr:rowOff>
    </xdr:to>
    <xdr:pic>
      <xdr:nvPicPr>
        <xdr:cNvPr id="16" name="Picture 15">
          <a:extLst>
            <a:ext uri="{FF2B5EF4-FFF2-40B4-BE49-F238E27FC236}">
              <a16:creationId xmlns:a16="http://schemas.microsoft.com/office/drawing/2014/main" id="{764B9025-9E5F-057B-BF3D-F01222F3BF6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9160" y="223086"/>
          <a:ext cx="4312920" cy="5945706"/>
        </a:xfrm>
        <a:prstGeom prst="rect">
          <a:avLst/>
        </a:prstGeom>
      </xdr:spPr>
    </xdr:pic>
    <xdr:clientData/>
  </xdr:twoCellAnchor>
  <xdr:twoCellAnchor>
    <xdr:from>
      <xdr:col>6</xdr:col>
      <xdr:colOff>419100</xdr:colOff>
      <xdr:row>1</xdr:row>
      <xdr:rowOff>24966</xdr:rowOff>
    </xdr:from>
    <xdr:to>
      <xdr:col>11</xdr:col>
      <xdr:colOff>419100</xdr:colOff>
      <xdr:row>6</xdr:row>
      <xdr:rowOff>0</xdr:rowOff>
    </xdr:to>
    <xdr:graphicFrame macro="">
      <xdr:nvGraphicFramePr>
        <xdr:cNvPr id="23" name="Chart 22">
          <a:extLst>
            <a:ext uri="{FF2B5EF4-FFF2-40B4-BE49-F238E27FC236}">
              <a16:creationId xmlns:a16="http://schemas.microsoft.com/office/drawing/2014/main" id="{7637EA37-E182-2869-5C73-AE5B49F1CE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17</xdr:col>
      <xdr:colOff>463973</xdr:colOff>
      <xdr:row>16</xdr:row>
      <xdr:rowOff>19473</xdr:rowOff>
    </xdr:from>
    <xdr:to>
      <xdr:col>26</xdr:col>
      <xdr:colOff>211666</xdr:colOff>
      <xdr:row>46</xdr:row>
      <xdr:rowOff>67733</xdr:rowOff>
    </xdr:to>
    <xdr:pic>
      <xdr:nvPicPr>
        <xdr:cNvPr id="10" name="Picture 9">
          <a:extLst>
            <a:ext uri="{FF2B5EF4-FFF2-40B4-BE49-F238E27FC236}">
              <a16:creationId xmlns:a16="http://schemas.microsoft.com/office/drawing/2014/main" id="{F4C76619-0B9D-4C77-95F5-C8043F68D90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4697" t="4764" r="17879" b="-4764"/>
        <a:stretch/>
      </xdr:blipFill>
      <xdr:spPr>
        <a:xfrm>
          <a:off x="10827173" y="2999740"/>
          <a:ext cx="5234093" cy="5636260"/>
        </a:xfrm>
        <a:prstGeom prst="rect">
          <a:avLst/>
        </a:prstGeom>
      </xdr:spPr>
    </xdr:pic>
    <xdr:clientData/>
  </xdr:twoCellAnchor>
  <xdr:twoCellAnchor>
    <xdr:from>
      <xdr:col>13</xdr:col>
      <xdr:colOff>365760</xdr:colOff>
      <xdr:row>15</xdr:row>
      <xdr:rowOff>83820</xdr:rowOff>
    </xdr:from>
    <xdr:to>
      <xdr:col>19</xdr:col>
      <xdr:colOff>144780</xdr:colOff>
      <xdr:row>39</xdr:row>
      <xdr:rowOff>177800</xdr:rowOff>
    </xdr:to>
    <xdr:graphicFrame macro="">
      <xdr:nvGraphicFramePr>
        <xdr:cNvPr id="3" name="Chart 2">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53340</xdr:colOff>
      <xdr:row>15</xdr:row>
      <xdr:rowOff>160020</xdr:rowOff>
    </xdr:from>
    <xdr:to>
      <xdr:col>13</xdr:col>
      <xdr:colOff>373380</xdr:colOff>
      <xdr:row>41</xdr:row>
      <xdr:rowOff>8467</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33866</xdr:colOff>
      <xdr:row>15</xdr:row>
      <xdr:rowOff>128692</xdr:rowOff>
    </xdr:from>
    <xdr:to>
      <xdr:col>7</xdr:col>
      <xdr:colOff>94826</xdr:colOff>
      <xdr:row>41</xdr:row>
      <xdr:rowOff>59266</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0</xdr:rowOff>
    </xdr:from>
    <xdr:to>
      <xdr:col>7</xdr:col>
      <xdr:colOff>106680</xdr:colOff>
      <xdr:row>18</xdr:row>
      <xdr:rowOff>25400</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548640</xdr:colOff>
      <xdr:row>0</xdr:row>
      <xdr:rowOff>0</xdr:rowOff>
    </xdr:from>
    <xdr:to>
      <xdr:col>26</xdr:col>
      <xdr:colOff>237068</xdr:colOff>
      <xdr:row>16</xdr:row>
      <xdr:rowOff>177799</xdr:rowOff>
    </xdr:to>
    <xdr:pic>
      <xdr:nvPicPr>
        <xdr:cNvPr id="6" name="Picture 5">
          <a:extLst>
            <a:ext uri="{FF2B5EF4-FFF2-40B4-BE49-F238E27FC236}">
              <a16:creationId xmlns:a16="http://schemas.microsoft.com/office/drawing/2014/main" id="{D66B8DCC-4E49-430B-8896-0D8372E7A4D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9083040" y="0"/>
          <a:ext cx="7003628" cy="3158066"/>
        </a:xfrm>
        <a:prstGeom prst="rect">
          <a:avLst/>
        </a:prstGeom>
      </xdr:spPr>
    </xdr:pic>
    <xdr:clientData/>
  </xdr:twoCellAnchor>
  <xdr:twoCellAnchor editAs="oneCell">
    <xdr:from>
      <xdr:col>0</xdr:col>
      <xdr:colOff>0</xdr:colOff>
      <xdr:row>0</xdr:row>
      <xdr:rowOff>0</xdr:rowOff>
    </xdr:from>
    <xdr:to>
      <xdr:col>1</xdr:col>
      <xdr:colOff>76201</xdr:colOff>
      <xdr:row>2</xdr:row>
      <xdr:rowOff>91440</xdr:rowOff>
    </xdr:to>
    <xdr:pic>
      <xdr:nvPicPr>
        <xdr:cNvPr id="5" name="Picture 4">
          <a:hlinkClick xmlns:r="http://schemas.openxmlformats.org/officeDocument/2006/relationships" r:id="rId9"/>
          <a:extLst>
            <a:ext uri="{FF2B5EF4-FFF2-40B4-BE49-F238E27FC236}">
              <a16:creationId xmlns:a16="http://schemas.microsoft.com/office/drawing/2014/main" id="{A7DDBAE6-E449-4654-A661-6B182D47881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0" y="0"/>
          <a:ext cx="685801" cy="457200"/>
        </a:xfrm>
        <a:prstGeom prst="rect">
          <a:avLst/>
        </a:prstGeom>
      </xdr:spPr>
    </xdr:pic>
    <xdr:clientData/>
  </xdr:twoCellAnchor>
  <xdr:twoCellAnchor>
    <xdr:from>
      <xdr:col>7</xdr:col>
      <xdr:colOff>91440</xdr:colOff>
      <xdr:row>0</xdr:row>
      <xdr:rowOff>0</xdr:rowOff>
    </xdr:from>
    <xdr:to>
      <xdr:col>14</xdr:col>
      <xdr:colOff>548640</xdr:colOff>
      <xdr:row>17</xdr:row>
      <xdr:rowOff>143934</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12993</xdr:colOff>
      <xdr:row>0</xdr:row>
      <xdr:rowOff>41992</xdr:rowOff>
    </xdr:from>
    <xdr:to>
      <xdr:col>0</xdr:col>
      <xdr:colOff>533173</xdr:colOff>
      <xdr:row>2</xdr:row>
      <xdr:rowOff>31375</xdr:rowOff>
    </xdr:to>
    <xdr:pic>
      <xdr:nvPicPr>
        <xdr:cNvPr id="2" name="Picture 1">
          <a:hlinkClick xmlns:r="http://schemas.openxmlformats.org/officeDocument/2006/relationships" r:id="rId1"/>
          <a:extLst>
            <a:ext uri="{FF2B5EF4-FFF2-40B4-BE49-F238E27FC236}">
              <a16:creationId xmlns:a16="http://schemas.microsoft.com/office/drawing/2014/main" id="{C3C0D623-C45B-4FDC-A780-3A6DA76CF7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2993" y="41992"/>
          <a:ext cx="520180" cy="356936"/>
        </a:xfrm>
        <a:prstGeom prst="rect">
          <a:avLst/>
        </a:prstGeom>
      </xdr:spPr>
    </xdr:pic>
    <xdr:clientData/>
  </xdr:twoCellAnchor>
  <xdr:twoCellAnchor editAs="oneCell">
    <xdr:from>
      <xdr:col>0</xdr:col>
      <xdr:colOff>388620</xdr:colOff>
      <xdr:row>2</xdr:row>
      <xdr:rowOff>0</xdr:rowOff>
    </xdr:from>
    <xdr:to>
      <xdr:col>7</xdr:col>
      <xdr:colOff>439826</xdr:colOff>
      <xdr:row>35</xdr:row>
      <xdr:rowOff>0</xdr:rowOff>
    </xdr:to>
    <xdr:pic>
      <xdr:nvPicPr>
        <xdr:cNvPr id="6" name="Picture 5">
          <a:hlinkClick xmlns:r="http://schemas.openxmlformats.org/officeDocument/2006/relationships" r:id="rId4"/>
          <a:extLst>
            <a:ext uri="{FF2B5EF4-FFF2-40B4-BE49-F238E27FC236}">
              <a16:creationId xmlns:a16="http://schemas.microsoft.com/office/drawing/2014/main" id="{79F80427-746D-3D76-09E0-F6A6B9B4052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8620" y="365760"/>
          <a:ext cx="4318406" cy="6035040"/>
        </a:xfrm>
        <a:prstGeom prst="rect">
          <a:avLst/>
        </a:prstGeom>
      </xdr:spPr>
    </xdr:pic>
    <xdr:clientData/>
  </xdr:twoCellAnchor>
  <xdr:twoCellAnchor>
    <xdr:from>
      <xdr:col>8</xdr:col>
      <xdr:colOff>51206</xdr:colOff>
      <xdr:row>0</xdr:row>
      <xdr:rowOff>15240</xdr:rowOff>
    </xdr:from>
    <xdr:to>
      <xdr:col>13</xdr:col>
      <xdr:colOff>165506</xdr:colOff>
      <xdr:row>14</xdr:row>
      <xdr:rowOff>68580</xdr:rowOff>
    </xdr:to>
    <xdr:graphicFrame macro="">
      <xdr:nvGraphicFramePr>
        <xdr:cNvPr id="7" name="Chart 6">
          <a:extLst>
            <a:ext uri="{FF2B5EF4-FFF2-40B4-BE49-F238E27FC236}">
              <a16:creationId xmlns:a16="http://schemas.microsoft.com/office/drawing/2014/main" id="{226E6F7B-409D-E87C-17AA-1C48D63A1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520180</xdr:colOff>
      <xdr:row>1</xdr:row>
      <xdr:rowOff>172263</xdr:rowOff>
    </xdr:to>
    <xdr:pic>
      <xdr:nvPicPr>
        <xdr:cNvPr id="2" name="Picture 1">
          <a:hlinkClick xmlns:r="http://schemas.openxmlformats.org/officeDocument/2006/relationships" r:id="rId1"/>
          <a:extLst>
            <a:ext uri="{FF2B5EF4-FFF2-40B4-BE49-F238E27FC236}">
              <a16:creationId xmlns:a16="http://schemas.microsoft.com/office/drawing/2014/main" id="{2ADF24BA-9B92-4E9D-B7F9-09B78DA35A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0"/>
          <a:ext cx="520180" cy="355143"/>
        </a:xfrm>
        <a:prstGeom prst="rect">
          <a:avLst/>
        </a:prstGeom>
      </xdr:spPr>
    </xdr:pic>
    <xdr:clientData/>
  </xdr:twoCellAnchor>
  <xdr:twoCellAnchor editAs="oneCell">
    <xdr:from>
      <xdr:col>15</xdr:col>
      <xdr:colOff>0</xdr:colOff>
      <xdr:row>0</xdr:row>
      <xdr:rowOff>0</xdr:rowOff>
    </xdr:from>
    <xdr:to>
      <xdr:col>22</xdr:col>
      <xdr:colOff>175260</xdr:colOff>
      <xdr:row>33</xdr:row>
      <xdr:rowOff>173367</xdr:rowOff>
    </xdr:to>
    <xdr:pic>
      <xdr:nvPicPr>
        <xdr:cNvPr id="6" name="Picture 5">
          <a:hlinkClick xmlns:r="http://schemas.openxmlformats.org/officeDocument/2006/relationships" r:id="rId4"/>
          <a:extLst>
            <a:ext uri="{FF2B5EF4-FFF2-40B4-BE49-F238E27FC236}">
              <a16:creationId xmlns:a16="http://schemas.microsoft.com/office/drawing/2014/main" id="{FF5F53B0-8FD0-FC3A-54B6-B3B1A615A97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44000" y="0"/>
          <a:ext cx="4442460" cy="6208407"/>
        </a:xfrm>
        <a:prstGeom prst="rect">
          <a:avLst/>
        </a:prstGeom>
      </xdr:spPr>
    </xdr:pic>
    <xdr:clientData/>
  </xdr:twoCellAnchor>
  <xdr:twoCellAnchor>
    <xdr:from>
      <xdr:col>2</xdr:col>
      <xdr:colOff>0</xdr:colOff>
      <xdr:row>0</xdr:row>
      <xdr:rowOff>0</xdr:rowOff>
    </xdr:from>
    <xdr:to>
      <xdr:col>7</xdr:col>
      <xdr:colOff>76200</xdr:colOff>
      <xdr:row>13</xdr:row>
      <xdr:rowOff>114300</xdr:rowOff>
    </xdr:to>
    <xdr:graphicFrame macro="">
      <xdr:nvGraphicFramePr>
        <xdr:cNvPr id="7" name="Chart 6">
          <a:extLst>
            <a:ext uri="{FF2B5EF4-FFF2-40B4-BE49-F238E27FC236}">
              <a16:creationId xmlns:a16="http://schemas.microsoft.com/office/drawing/2014/main" id="{3C62EF42-FB4A-F6BF-F050-1764D5CE99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520180</xdr:colOff>
      <xdr:row>1</xdr:row>
      <xdr:rowOff>172263</xdr:rowOff>
    </xdr:to>
    <xdr:pic>
      <xdr:nvPicPr>
        <xdr:cNvPr id="2" name="Picture 1">
          <a:hlinkClick xmlns:r="http://schemas.openxmlformats.org/officeDocument/2006/relationships" r:id="rId1"/>
          <a:extLst>
            <a:ext uri="{FF2B5EF4-FFF2-40B4-BE49-F238E27FC236}">
              <a16:creationId xmlns:a16="http://schemas.microsoft.com/office/drawing/2014/main" id="{59C5E11C-5210-4379-B8BD-4E781105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0"/>
          <a:ext cx="520180" cy="355143"/>
        </a:xfrm>
        <a:prstGeom prst="rect">
          <a:avLst/>
        </a:prstGeom>
      </xdr:spPr>
    </xdr:pic>
    <xdr:clientData/>
  </xdr:twoCellAnchor>
  <xdr:twoCellAnchor editAs="oneCell">
    <xdr:from>
      <xdr:col>13</xdr:col>
      <xdr:colOff>0</xdr:colOff>
      <xdr:row>0</xdr:row>
      <xdr:rowOff>0</xdr:rowOff>
    </xdr:from>
    <xdr:to>
      <xdr:col>19</xdr:col>
      <xdr:colOff>306392</xdr:colOff>
      <xdr:row>30</xdr:row>
      <xdr:rowOff>53340</xdr:rowOff>
    </xdr:to>
    <xdr:pic>
      <xdr:nvPicPr>
        <xdr:cNvPr id="6" name="Picture 5">
          <a:hlinkClick xmlns:r="http://schemas.openxmlformats.org/officeDocument/2006/relationships" r:id="rId4"/>
          <a:extLst>
            <a:ext uri="{FF2B5EF4-FFF2-40B4-BE49-F238E27FC236}">
              <a16:creationId xmlns:a16="http://schemas.microsoft.com/office/drawing/2014/main" id="{311B4AB7-79EF-80F9-94ED-6397EE4B15F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24800" y="0"/>
          <a:ext cx="3963992" cy="5539740"/>
        </a:xfrm>
        <a:prstGeom prst="rect">
          <a:avLst/>
        </a:prstGeom>
      </xdr:spPr>
    </xdr:pic>
    <xdr:clientData/>
  </xdr:twoCellAnchor>
  <xdr:twoCellAnchor>
    <xdr:from>
      <xdr:col>1</xdr:col>
      <xdr:colOff>236220</xdr:colOff>
      <xdr:row>0</xdr:row>
      <xdr:rowOff>7620</xdr:rowOff>
    </xdr:from>
    <xdr:to>
      <xdr:col>5</xdr:col>
      <xdr:colOff>541020</xdr:colOff>
      <xdr:row>14</xdr:row>
      <xdr:rowOff>91440</xdr:rowOff>
    </xdr:to>
    <xdr:graphicFrame macro="">
      <xdr:nvGraphicFramePr>
        <xdr:cNvPr id="7" name="Chart 6">
          <a:extLst>
            <a:ext uri="{FF2B5EF4-FFF2-40B4-BE49-F238E27FC236}">
              <a16:creationId xmlns:a16="http://schemas.microsoft.com/office/drawing/2014/main" id="{B2E2B3D0-34B9-782D-9DBA-F1471BB38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89420</xdr:colOff>
      <xdr:row>0</xdr:row>
      <xdr:rowOff>10617</xdr:rowOff>
    </xdr:from>
    <xdr:to>
      <xdr:col>1</xdr:col>
      <xdr:colOff>0</xdr:colOff>
      <xdr:row>2</xdr:row>
      <xdr:rowOff>0</xdr:rowOff>
    </xdr:to>
    <xdr:pic>
      <xdr:nvPicPr>
        <xdr:cNvPr id="2" name="Picture 1">
          <a:hlinkClick xmlns:r="http://schemas.openxmlformats.org/officeDocument/2006/relationships" r:id="rId1"/>
          <a:extLst>
            <a:ext uri="{FF2B5EF4-FFF2-40B4-BE49-F238E27FC236}">
              <a16:creationId xmlns:a16="http://schemas.microsoft.com/office/drawing/2014/main" id="{083B4DB8-E036-4133-881B-5B63F6E53B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89420" y="10617"/>
          <a:ext cx="520180" cy="355143"/>
        </a:xfrm>
        <a:prstGeom prst="rect">
          <a:avLst/>
        </a:prstGeom>
      </xdr:spPr>
    </xdr:pic>
    <xdr:clientData/>
  </xdr:twoCellAnchor>
  <xdr:twoCellAnchor editAs="oneCell">
    <xdr:from>
      <xdr:col>1</xdr:col>
      <xdr:colOff>198120</xdr:colOff>
      <xdr:row>0</xdr:row>
      <xdr:rowOff>0</xdr:rowOff>
    </xdr:from>
    <xdr:to>
      <xdr:col>8</xdr:col>
      <xdr:colOff>213360</xdr:colOff>
      <xdr:row>32</xdr:row>
      <xdr:rowOff>132616</xdr:rowOff>
    </xdr:to>
    <xdr:pic>
      <xdr:nvPicPr>
        <xdr:cNvPr id="6" name="Picture 5">
          <a:hlinkClick xmlns:r="http://schemas.openxmlformats.org/officeDocument/2006/relationships" r:id="rId4"/>
          <a:extLst>
            <a:ext uri="{FF2B5EF4-FFF2-40B4-BE49-F238E27FC236}">
              <a16:creationId xmlns:a16="http://schemas.microsoft.com/office/drawing/2014/main" id="{52E42F70-26D9-728B-8499-42150D9632A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7720" y="0"/>
          <a:ext cx="4282440" cy="5984776"/>
        </a:xfrm>
        <a:prstGeom prst="rect">
          <a:avLst/>
        </a:prstGeom>
      </xdr:spPr>
    </xdr:pic>
    <xdr:clientData/>
  </xdr:twoCellAnchor>
  <xdr:twoCellAnchor>
    <xdr:from>
      <xdr:col>17</xdr:col>
      <xdr:colOff>304800</xdr:colOff>
      <xdr:row>0</xdr:row>
      <xdr:rowOff>10616</xdr:rowOff>
    </xdr:from>
    <xdr:to>
      <xdr:col>23</xdr:col>
      <xdr:colOff>0</xdr:colOff>
      <xdr:row>13</xdr:row>
      <xdr:rowOff>129539</xdr:rowOff>
    </xdr:to>
    <xdr:graphicFrame macro="">
      <xdr:nvGraphicFramePr>
        <xdr:cNvPr id="7" name="Chart 6">
          <a:extLst>
            <a:ext uri="{FF2B5EF4-FFF2-40B4-BE49-F238E27FC236}">
              <a16:creationId xmlns:a16="http://schemas.microsoft.com/office/drawing/2014/main" id="{926EB7E6-C7EE-D548-B218-EA192FDBC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kriti Mehra" refreshedDate="45162.965890277781" createdVersion="6" refreshedVersion="6" minRefreshableVersion="3" recordCount="64" xr:uid="{22D3247D-39EC-43C7-9A08-6017EBA3C58E}">
  <cacheSource type="worksheet">
    <worksheetSource name="Table1"/>
  </cacheSource>
  <cacheFields count="89">
    <cacheField name="team1" numFmtId="0">
      <sharedItems count="32">
        <s v="QATAR"/>
        <s v="ENGLAND"/>
        <s v="SENEGAL"/>
        <s v="UNITED STATES"/>
        <s v="ARGENTINA"/>
        <s v="DENMARK"/>
        <s v="MEXICO"/>
        <s v="FRANCE"/>
        <s v="MOROCCO"/>
        <s v="GERMANY"/>
        <s v="SPAIN"/>
        <s v="BELGIUM"/>
        <s v="SWITZERLAND"/>
        <s v="URUGUAY"/>
        <s v="PORTUGAL"/>
        <s v="BRAZIL"/>
        <s v="WALES"/>
        <s v="NETHERLANDS"/>
        <s v="TUNISIA"/>
        <s v="POLAND"/>
        <s v="JAPAN"/>
        <s v="CROATIA"/>
        <s v="CAMEROON"/>
        <s v="KOREA REPUBLIC"/>
        <s v="ECUADOR"/>
        <s v="IRAN"/>
        <s v="AUSTRALIA"/>
        <s v="SAUDI ARABIA"/>
        <s v="CANADA"/>
        <s v="COSTA RICA"/>
        <s v="GHANA"/>
        <s v="SERBIA"/>
      </sharedItems>
    </cacheField>
    <cacheField name="team2" numFmtId="0">
      <sharedItems count="32">
        <s v="ECUADOR"/>
        <s v="IRAN"/>
        <s v="NETHERLANDS"/>
        <s v="WALES"/>
        <s v="SAUDI ARABIA"/>
        <s v="TUNISIA"/>
        <s v="POLAND"/>
        <s v="AUSTRALIA"/>
        <s v="CROATIA"/>
        <s v="JAPAN"/>
        <s v="COSTA RICA"/>
        <s v="CANADA"/>
        <s v="CAMEROON"/>
        <s v="KOREA REPUBLIC"/>
        <s v="GHANA"/>
        <s v="SERBIA"/>
        <s v="SENEGAL"/>
        <s v="UNITED STATES"/>
        <s v="DENMARK"/>
        <s v="MEXICO"/>
        <s v="MOROCCO"/>
        <s v="GERMANY"/>
        <s v="SWITZERLAND"/>
        <s v="URUGUAY"/>
        <s v="QATAR"/>
        <s v="ENGLAND"/>
        <s v="FRANCE"/>
        <s v="ARGENTINA"/>
        <s v="BELGIUM"/>
        <s v="SPAIN"/>
        <s v="PORTUGAL"/>
        <s v="BRAZIL"/>
      </sharedItems>
    </cacheField>
    <cacheField name="possession team1" numFmtId="9">
      <sharedItems containsSemiMixedTypes="0" containsString="0" containsNumber="1" minValue="0.14000000000000001" maxValue="0.74"/>
    </cacheField>
    <cacheField name="possession team2" numFmtId="9">
      <sharedItems containsSemiMixedTypes="0" containsString="0" containsNumber="1" minValue="0.17" maxValue="0.78"/>
    </cacheField>
    <cacheField name="possession in contest" numFmtId="9">
      <sharedItems containsSemiMixedTypes="0" containsString="0" containsNumber="1" minValue="0.08" maxValue="0.19"/>
    </cacheField>
    <cacheField name="number of goals team1" numFmtId="0">
      <sharedItems containsSemiMixedTypes="0" containsString="0" containsNumber="1" containsInteger="1" minValue="0" maxValue="7"/>
    </cacheField>
    <cacheField name="number of goals team2" numFmtId="0">
      <sharedItems containsSemiMixedTypes="0" containsString="0" containsNumber="1" containsInteger="1" minValue="0" maxValue="4" count="5">
        <n v="2"/>
        <n v="1"/>
        <n v="0"/>
        <n v="3"/>
        <n v="4"/>
      </sharedItems>
    </cacheField>
    <cacheField name="date" numFmtId="15">
      <sharedItems containsSemiMixedTypes="0" containsNonDate="0" containsDate="1" containsString="0" minDate="2022-11-20T00:00:00" maxDate="2022-12-19T00:00:00" count="23">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9T00:00:00"/>
        <d v="2022-12-10T00:00:00"/>
        <d v="2022-12-13T00:00:00"/>
        <d v="2022-12-14T00:00:00"/>
        <d v="2022-12-17T00:00:00"/>
        <d v="2022-12-18T00:00:00"/>
      </sharedItems>
      <fieldGroup par="88" base="7">
        <rangePr groupBy="days" startDate="2022-11-20T00:00:00" endDate="2022-12-19T00:00:00"/>
        <groupItems count="368">
          <s v="&lt;20-1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9-12-2022"/>
        </groupItems>
      </fieldGroup>
    </cacheField>
    <cacheField name="hour" numFmtId="20">
      <sharedItems containsSemiMixedTypes="0" containsNonDate="0" containsDate="1" containsString="0" minDate="1899-12-30T11:00:00" maxDate="1899-12-30T20:00:00"/>
    </cacheField>
    <cacheField name="category" numFmtId="0">
      <sharedItems/>
    </cacheField>
    <cacheField name="total attempts team1" numFmtId="0">
      <sharedItems containsSemiMixedTypes="0" containsString="0" containsNumber="1" containsInteger="1" minValue="2" maxValue="25"/>
    </cacheField>
    <cacheField name="total attempts team2" numFmtId="0">
      <sharedItems containsSemiMixedTypes="0" containsString="0" containsNumber="1" containsInteger="1" minValue="0" maxValue="32"/>
    </cacheField>
    <cacheField name="conceded team1" numFmtId="0">
      <sharedItems containsSemiMixedTypes="0" containsString="0" containsNumber="1" containsInteger="1" minValue="0" maxValue="4"/>
    </cacheField>
    <cacheField name="conceded team2" numFmtId="0">
      <sharedItems containsSemiMixedTypes="0" containsString="0" containsNumber="1" containsInteger="1" minValue="0" maxValue="7"/>
    </cacheField>
    <cacheField name="goal inside the penalty area team1" numFmtId="0">
      <sharedItems containsSemiMixedTypes="0" containsString="0" containsNumber="1" containsInteger="1" minValue="0" maxValue="7"/>
    </cacheField>
    <cacheField name="goal inside the penalty area team2" numFmtId="0">
      <sharedItems containsSemiMixedTypes="0" containsString="0" containsNumber="1" containsInteger="1" minValue="0" maxValue="4"/>
    </cacheField>
    <cacheField name="goal outside the penalty area team1" numFmtId="0">
      <sharedItems containsSemiMixedTypes="0" containsString="0" containsNumber="1" containsInteger="1" minValue="0" maxValue="1"/>
    </cacheField>
    <cacheField name="goal outside the penalty area team2" numFmtId="0">
      <sharedItems containsSemiMixedTypes="0" containsString="0" containsNumber="1" containsInteger="1" minValue="0" maxValue="1"/>
    </cacheField>
    <cacheField name="assists team1" numFmtId="0">
      <sharedItems containsSemiMixedTypes="0" containsString="0" containsNumber="1" containsInteger="1" minValue="0" maxValue="6"/>
    </cacheField>
    <cacheField name="assists team2" numFmtId="0">
      <sharedItems containsSemiMixedTypes="0" containsString="0" containsNumber="1" containsInteger="1" minValue="0" maxValue="4"/>
    </cacheField>
    <cacheField name="on target attempts team1" numFmtId="0">
      <sharedItems containsSemiMixedTypes="0" containsString="0" containsNumber="1" containsInteger="1" minValue="0" maxValue="10"/>
    </cacheField>
    <cacheField name="on target attempts team2" numFmtId="0">
      <sharedItems containsSemiMixedTypes="0" containsString="0" containsNumber="1" containsInteger="1" minValue="0" maxValue="13"/>
    </cacheField>
    <cacheField name="off target attempts team1" numFmtId="0">
      <sharedItems containsSemiMixedTypes="0" containsString="0" containsNumber="1" containsInteger="1" minValue="0" maxValue="11"/>
    </cacheField>
    <cacheField name="off target attempts team2" numFmtId="0">
      <sharedItems containsSemiMixedTypes="0" containsString="0" containsNumber="1" containsInteger="1" minValue="0" maxValue="17"/>
    </cacheField>
    <cacheField name="attempts inside the penalty area team1" numFmtId="0">
      <sharedItems containsSemiMixedTypes="0" containsString="0" containsNumber="1" containsInteger="1" minValue="0" maxValue="18"/>
    </cacheField>
    <cacheField name="attempts inside the penalty area  team2" numFmtId="0">
      <sharedItems containsSemiMixedTypes="0" containsString="0" containsNumber="1" containsInteger="1" minValue="0" maxValue="24"/>
    </cacheField>
    <cacheField name="attempts outside the penalty area  team1" numFmtId="0">
      <sharedItems containsSemiMixedTypes="0" containsString="0" containsNumber="1" containsInteger="1" minValue="0" maxValue="13"/>
    </cacheField>
    <cacheField name="attempts outside the penalty area  team2" numFmtId="0">
      <sharedItems containsSemiMixedTypes="0" containsString="0" containsNumber="1" containsInteger="1" minValue="0" maxValue="15"/>
    </cacheField>
    <cacheField name="left channel team1" numFmtId="0">
      <sharedItems containsSemiMixedTypes="0" containsString="0" containsNumber="1" containsInteger="1" minValue="2" maxValue="30"/>
    </cacheField>
    <cacheField name="left channel team2" numFmtId="0">
      <sharedItems containsSemiMixedTypes="0" containsString="0" containsNumber="1" containsInteger="1" minValue="3" maxValue="36"/>
    </cacheField>
    <cacheField name="left inside channel team1" numFmtId="0">
      <sharedItems containsSemiMixedTypes="0" containsString="0" containsNumber="1" containsInteger="1" minValue="0" maxValue="12"/>
    </cacheField>
    <cacheField name="left inside channel team2" numFmtId="0">
      <sharedItems containsSemiMixedTypes="0" containsString="0" containsNumber="1" containsInteger="1" minValue="0" maxValue="13"/>
    </cacheField>
    <cacheField name="central channel team1" numFmtId="0">
      <sharedItems containsSemiMixedTypes="0" containsString="0" containsNumber="1" containsInteger="1" minValue="0" maxValue="14"/>
    </cacheField>
    <cacheField name="central channel team2" numFmtId="0">
      <sharedItems containsSemiMixedTypes="0" containsString="0" containsNumber="1" containsInteger="1" minValue="0" maxValue="16"/>
    </cacheField>
    <cacheField name="right inside channel team1" numFmtId="0">
      <sharedItems containsSemiMixedTypes="0" containsString="0" containsNumber="1" containsInteger="1" minValue="0" maxValue="11"/>
    </cacheField>
    <cacheField name="right inside channel team2" numFmtId="0">
      <sharedItems containsSemiMixedTypes="0" containsString="0" containsNumber="1" containsInteger="1" minValue="0" maxValue="19"/>
    </cacheField>
    <cacheField name="right channel team1" numFmtId="0">
      <sharedItems containsSemiMixedTypes="0" containsString="0" containsNumber="1" containsInteger="1" minValue="1" maxValue="27"/>
    </cacheField>
    <cacheField name="right channel team2" numFmtId="0">
      <sharedItems containsSemiMixedTypes="0" containsString="0" containsNumber="1" containsInteger="1" minValue="0" maxValue="29"/>
    </cacheField>
    <cacheField name="total offers to receive team1" numFmtId="0">
      <sharedItems containsSemiMixedTypes="0" containsString="0" containsNumber="1" containsInteger="1" minValue="302" maxValue="1085"/>
    </cacheField>
    <cacheField name="total offers to receive team2" numFmtId="0">
      <sharedItems containsSemiMixedTypes="0" containsString="0" containsNumber="1" containsInteger="1" minValue="212" maxValue="1138"/>
    </cacheField>
    <cacheField name="inbehind offers to receive team1" numFmtId="0">
      <sharedItems containsSemiMixedTypes="0" containsString="0" containsNumber="1" containsInteger="1" minValue="62" maxValue="207"/>
    </cacheField>
    <cacheField name="inbehind offers to receive team2" numFmtId="0">
      <sharedItems containsSemiMixedTypes="0" containsString="0" containsNumber="1" containsInteger="1" minValue="52" maxValue="217"/>
    </cacheField>
    <cacheField name="inbetween offers to receive team1" numFmtId="0">
      <sharedItems containsSemiMixedTypes="0" containsString="0" containsNumber="1" containsInteger="1" minValue="99" maxValue="418"/>
    </cacheField>
    <cacheField name="inbetween offers to receive team2" numFmtId="0">
      <sharedItems containsSemiMixedTypes="0" containsString="0" containsNumber="1" containsInteger="1" minValue="86" maxValue="360"/>
    </cacheField>
    <cacheField name="infront offers to receive team1" numFmtId="0">
      <sharedItems containsSemiMixedTypes="0" containsString="0" containsNumber="1" containsInteger="1" minValue="75" maxValue="487"/>
    </cacheField>
    <cacheField name="infront offers to receive team2" numFmtId="0">
      <sharedItems containsSemiMixedTypes="0" containsString="0" containsNumber="1" containsInteger="1" minValue="68" maxValue="678"/>
    </cacheField>
    <cacheField name="receptions between midfield and defensive lines team1" numFmtId="0">
      <sharedItems containsSemiMixedTypes="0" containsString="0" containsNumber="1" containsInteger="1" minValue="1" maxValue="43"/>
    </cacheField>
    <cacheField name="receptions between midfield and defensive lines team2" numFmtId="0">
      <sharedItems containsSemiMixedTypes="0" containsString="0" containsNumber="1" containsInteger="1" minValue="1" maxValue="28"/>
    </cacheField>
    <cacheField name="attempted line breaks team1" numFmtId="0">
      <sharedItems containsSemiMixedTypes="0" containsString="0" containsNumber="1" containsInteger="1" minValue="104" maxValue="276"/>
    </cacheField>
    <cacheField name="attempted line breaks team2" numFmtId="0">
      <sharedItems containsSemiMixedTypes="0" containsString="0" containsNumber="1" containsInteger="1" minValue="101" maxValue="241"/>
    </cacheField>
    <cacheField name="completed line breaksteam1" numFmtId="0">
      <sharedItems containsSemiMixedTypes="0" containsString="0" containsNumber="1" containsInteger="1" minValue="55" maxValue="233"/>
    </cacheField>
    <cacheField name="completed line breaks team2" numFmtId="0">
      <sharedItems containsSemiMixedTypes="0" containsString="0" containsNumber="1" containsInteger="1" minValue="45" maxValue="188"/>
    </cacheField>
    <cacheField name="attempted defensive line breaks team1" numFmtId="0">
      <sharedItems containsSemiMixedTypes="0" containsString="0" containsNumber="1" containsInteger="1" minValue="4" maxValue="39"/>
    </cacheField>
    <cacheField name="attempted defensive line breaks team2" numFmtId="0">
      <sharedItems containsSemiMixedTypes="0" containsString="0" containsNumber="1" containsInteger="1" minValue="4" maxValue="37"/>
    </cacheField>
    <cacheField name="completed defensive line breaksteam1" numFmtId="0">
      <sharedItems containsSemiMixedTypes="0" containsString="0" containsNumber="1" containsInteger="1" minValue="1" maxValue="27"/>
    </cacheField>
    <cacheField name="completed defensive line breaks team2" numFmtId="0">
      <sharedItems containsSemiMixedTypes="0" containsString="0" containsNumber="1" containsInteger="1" minValue="0" maxValue="25"/>
    </cacheField>
    <cacheField name="yellow cards team1" numFmtId="0">
      <sharedItems containsSemiMixedTypes="0" containsString="0" containsNumber="1" containsInteger="1" minValue="0" maxValue="8"/>
    </cacheField>
    <cacheField name="yellow cards team2" numFmtId="0">
      <sharedItems containsSemiMixedTypes="0" containsString="0" containsNumber="1" containsInteger="1" minValue="0" maxValue="8"/>
    </cacheField>
    <cacheField name="red cards team1" numFmtId="0">
      <sharedItems containsSemiMixedTypes="0" containsString="0" containsNumber="1" containsInteger="1" minValue="0" maxValue="1"/>
    </cacheField>
    <cacheField name="red cards team2" numFmtId="0">
      <sharedItems containsSemiMixedTypes="0" containsString="0" containsNumber="1" containsInteger="1" minValue="0" maxValue="0"/>
    </cacheField>
    <cacheField name="fouls against team1" numFmtId="0">
      <sharedItems containsSemiMixedTypes="0" containsString="0" containsNumber="1" containsInteger="1" minValue="3" maxValue="30"/>
    </cacheField>
    <cacheField name="fouls against team2" numFmtId="0">
      <sharedItems containsSemiMixedTypes="0" containsString="0" containsNumber="1" containsInteger="1" minValue="5" maxValue="24"/>
    </cacheField>
    <cacheField name="offsides team1" numFmtId="0">
      <sharedItems containsSemiMixedTypes="0" containsString="0" containsNumber="1" containsInteger="1" minValue="0" maxValue="10"/>
    </cacheField>
    <cacheField name="offsides team2" numFmtId="0">
      <sharedItems containsSemiMixedTypes="0" containsString="0" containsNumber="1" containsInteger="1" minValue="0" maxValue="7"/>
    </cacheField>
    <cacheField name="passes team1" numFmtId="0">
      <sharedItems containsSemiMixedTypes="0" containsString="0" containsNumber="1" containsInteger="1" minValue="225" maxValue="1061"/>
    </cacheField>
    <cacheField name="passes team2" numFmtId="0">
      <sharedItems containsSemiMixedTypes="0" containsString="0" containsNumber="1" containsInteger="1" minValue="224" maxValue="1070"/>
    </cacheField>
    <cacheField name="passes completed team1" numFmtId="0">
      <sharedItems containsSemiMixedTypes="0" containsString="0" containsNumber="1" containsInteger="1" minValue="167" maxValue="1003"/>
    </cacheField>
    <cacheField name="passes completed team2" numFmtId="0">
      <sharedItems containsSemiMixedTypes="0" containsString="0" containsNumber="1" containsInteger="1" minValue="154" maxValue="992"/>
    </cacheField>
    <cacheField name="crosses team1" numFmtId="0">
      <sharedItems containsSemiMixedTypes="0" containsString="0" containsNumber="1" containsInteger="1" minValue="4" maxValue="46"/>
    </cacheField>
    <cacheField name="crosses team2" numFmtId="0">
      <sharedItems containsSemiMixedTypes="0" containsString="0" containsNumber="1" containsInteger="1" minValue="5" maxValue="38"/>
    </cacheField>
    <cacheField name="crosses completed team1" numFmtId="0">
      <sharedItems containsSemiMixedTypes="0" containsString="0" containsNumber="1" containsInteger="1" minValue="0" maxValue="17"/>
    </cacheField>
    <cacheField name="crosses completed team2" numFmtId="0">
      <sharedItems containsSemiMixedTypes="0" containsString="0" containsNumber="1" containsInteger="1" minValue="0" maxValue="12"/>
    </cacheField>
    <cacheField name="switches of play completed team1" numFmtId="0">
      <sharedItems containsSemiMixedTypes="0" containsString="0" containsNumber="1" containsInteger="1" minValue="1" maxValue="18"/>
    </cacheField>
    <cacheField name="switches of play completed team2" numFmtId="0">
      <sharedItems containsSemiMixedTypes="0" containsString="0" containsNumber="1" containsInteger="1" minValue="1" maxValue="14"/>
    </cacheField>
    <cacheField name="corners team1" numFmtId="0">
      <sharedItems containsSemiMixedTypes="0" containsString="0" containsNumber="1" containsInteger="1" minValue="0" maxValue="12"/>
    </cacheField>
    <cacheField name="corners team2" numFmtId="0">
      <sharedItems containsSemiMixedTypes="0" containsString="0" containsNumber="1" containsInteger="1" minValue="0" maxValue="14"/>
    </cacheField>
    <cacheField name="free kicks team1" numFmtId="0">
      <sharedItems containsSemiMixedTypes="0" containsString="0" containsNumber="1" containsInteger="1" minValue="6" maxValue="27"/>
    </cacheField>
    <cacheField name="free kicks team2" numFmtId="0">
      <sharedItems containsSemiMixedTypes="0" containsString="0" containsNumber="1" containsInteger="1" minValue="5" maxValue="30"/>
    </cacheField>
    <cacheField name="penalties scored team1" numFmtId="0">
      <sharedItems containsSemiMixedTypes="0" containsString="0" containsNumber="1" containsInteger="1" minValue="0" maxValue="1"/>
    </cacheField>
    <cacheField name="penalties scored team2" numFmtId="0">
      <sharedItems containsSemiMixedTypes="0" containsString="0" containsNumber="1" containsInteger="1" minValue="0" maxValue="2"/>
    </cacheField>
    <cacheField name="goal preventions team1" numFmtId="0">
      <sharedItems containsSemiMixedTypes="0" containsString="0" containsNumber="1" containsInteger="1" minValue="0" maxValue="32"/>
    </cacheField>
    <cacheField name="goal preventions team2" numFmtId="0">
      <sharedItems containsSemiMixedTypes="0" containsString="0" containsNumber="1" containsInteger="1" minValue="2" maxValue="26"/>
    </cacheField>
    <cacheField name="own goals team1" numFmtId="0">
      <sharedItems containsSemiMixedTypes="0" containsString="0" containsNumber="1" containsInteger="1" minValue="0" maxValue="1"/>
    </cacheField>
    <cacheField name="own goals team2" numFmtId="0">
      <sharedItems containsSemiMixedTypes="0" containsString="0" containsNumber="1" containsInteger="1" minValue="0" maxValue="1"/>
    </cacheField>
    <cacheField name="forced turnovers team1" numFmtId="0">
      <sharedItems containsSemiMixedTypes="0" containsString="0" containsNumber="1" containsInteger="1" minValue="38" maxValue="101"/>
    </cacheField>
    <cacheField name="forced turnovers team2" numFmtId="0">
      <sharedItems containsSemiMixedTypes="0" containsString="0" containsNumber="1" containsInteger="1" minValue="44" maxValue="104"/>
    </cacheField>
    <cacheField name="defensive pressures applied team1" numFmtId="0">
      <sharedItems containsSemiMixedTypes="0" containsString="0" containsNumber="1" containsInteger="1" minValue="139" maxValue="637"/>
    </cacheField>
    <cacheField name="defensive pressures applied team2" numFmtId="0">
      <sharedItems containsSemiMixedTypes="0" containsString="0" containsNumber="1" containsInteger="1" minValue="141" maxValue="585"/>
    </cacheField>
    <cacheField name="Months" numFmtId="0" databaseField="0">
      <fieldGroup base="7">
        <rangePr groupBy="months" startDate="2022-11-20T00:00:00" endDate="2022-12-19T00:00:00"/>
        <groupItems count="14">
          <s v="&lt;20-11-2022"/>
          <s v="Jan"/>
          <s v="Feb"/>
          <s v="Mar"/>
          <s v="Apr"/>
          <s v="May"/>
          <s v="Jun"/>
          <s v="Jul"/>
          <s v="Aug"/>
          <s v="Sep"/>
          <s v="Oct"/>
          <s v="Nov"/>
          <s v="Dec"/>
          <s v="&gt;19-12-2022"/>
        </groupItems>
      </fieldGroup>
    </cacheField>
  </cacheFields>
  <extLst>
    <ext xmlns:x14="http://schemas.microsoft.com/office/spreadsheetml/2009/9/main" uri="{725AE2AE-9491-48be-B2B4-4EB974FC3084}">
      <x14:pivotCacheDefinition pivotCacheId="233937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
  <r>
    <x v="0"/>
    <x v="0"/>
    <n v="0.42"/>
    <n v="0.5"/>
    <n v="0.08"/>
    <n v="0"/>
    <x v="0"/>
    <x v="0"/>
    <d v="1899-12-30T17:00:00"/>
    <s v="Group A"/>
    <n v="5"/>
    <n v="6"/>
    <n v="2"/>
    <n v="0"/>
    <n v="0"/>
    <n v="2"/>
    <n v="0"/>
    <n v="0"/>
    <n v="0"/>
    <n v="1"/>
    <n v="0"/>
    <n v="3"/>
    <n v="5"/>
    <n v="3"/>
    <n v="2"/>
    <n v="4"/>
    <n v="3"/>
    <n v="2"/>
    <n v="15"/>
    <n v="8"/>
    <n v="0"/>
    <n v="7"/>
    <n v="3"/>
    <n v="6"/>
    <n v="1"/>
    <n v="4"/>
    <n v="9"/>
    <n v="6"/>
    <n v="520"/>
    <n v="532"/>
    <n v="116"/>
    <n v="127"/>
    <n v="235"/>
    <n v="187"/>
    <n v="169"/>
    <n v="218"/>
    <n v="5"/>
    <n v="8"/>
    <n v="136"/>
    <n v="155"/>
    <n v="86"/>
    <n v="99"/>
    <n v="9"/>
    <n v="13"/>
    <n v="4"/>
    <n v="7"/>
    <n v="4"/>
    <n v="2"/>
    <n v="0"/>
    <n v="0"/>
    <n v="15"/>
    <n v="15"/>
    <n v="3"/>
    <n v="4"/>
    <n v="450"/>
    <n v="480"/>
    <n v="381"/>
    <n v="409"/>
    <n v="9"/>
    <n v="14"/>
    <n v="4"/>
    <n v="4"/>
    <n v="9"/>
    <n v="9"/>
    <n v="1"/>
    <n v="3"/>
    <n v="19"/>
    <n v="17"/>
    <n v="0"/>
    <n v="1"/>
    <n v="6"/>
    <n v="5"/>
    <n v="0"/>
    <n v="0"/>
    <n v="52"/>
    <n v="72"/>
    <n v="256"/>
    <n v="279"/>
  </r>
  <r>
    <x v="1"/>
    <x v="1"/>
    <n v="0.72"/>
    <n v="0.19"/>
    <n v="0.09"/>
    <n v="6"/>
    <x v="0"/>
    <x v="1"/>
    <d v="1899-12-30T14:00:00"/>
    <s v="Group B"/>
    <n v="13"/>
    <n v="8"/>
    <n v="2"/>
    <n v="6"/>
    <n v="6"/>
    <n v="2"/>
    <n v="0"/>
    <n v="0"/>
    <n v="6"/>
    <n v="1"/>
    <n v="7"/>
    <n v="3"/>
    <n v="3"/>
    <n v="4"/>
    <n v="10"/>
    <n v="6"/>
    <n v="3"/>
    <n v="2"/>
    <n v="11"/>
    <n v="3"/>
    <n v="5"/>
    <n v="0"/>
    <n v="2"/>
    <n v="3"/>
    <n v="3"/>
    <n v="1"/>
    <n v="11"/>
    <n v="0"/>
    <n v="1061"/>
    <n v="212"/>
    <n v="207"/>
    <n v="53"/>
    <n v="386"/>
    <n v="86"/>
    <n v="468"/>
    <n v="73"/>
    <n v="16"/>
    <n v="4"/>
    <n v="238"/>
    <n v="101"/>
    <n v="178"/>
    <n v="45"/>
    <n v="25"/>
    <n v="7"/>
    <n v="16"/>
    <n v="4"/>
    <n v="0"/>
    <n v="2"/>
    <n v="0"/>
    <n v="0"/>
    <n v="9"/>
    <n v="14"/>
    <n v="2"/>
    <n v="2"/>
    <n v="809"/>
    <n v="224"/>
    <n v="730"/>
    <n v="154"/>
    <n v="23"/>
    <n v="8"/>
    <n v="7"/>
    <n v="1"/>
    <n v="12"/>
    <n v="3"/>
    <n v="8"/>
    <n v="0"/>
    <n v="16"/>
    <n v="10"/>
    <n v="0"/>
    <n v="1"/>
    <n v="8"/>
    <n v="13"/>
    <n v="0"/>
    <n v="0"/>
    <n v="63"/>
    <n v="72"/>
    <n v="139"/>
    <n v="416"/>
  </r>
  <r>
    <x v="2"/>
    <x v="2"/>
    <n v="0.44"/>
    <n v="0.45"/>
    <n v="0.11"/>
    <n v="0"/>
    <x v="0"/>
    <x v="1"/>
    <d v="1899-12-30T17:00:00"/>
    <s v="Group A"/>
    <n v="14"/>
    <n v="9"/>
    <n v="2"/>
    <n v="0"/>
    <n v="0"/>
    <n v="2"/>
    <n v="0"/>
    <n v="0"/>
    <n v="0"/>
    <n v="1"/>
    <n v="3"/>
    <n v="3"/>
    <n v="8"/>
    <n v="5"/>
    <n v="7"/>
    <n v="5"/>
    <n v="7"/>
    <n v="4"/>
    <n v="12"/>
    <n v="11"/>
    <n v="4"/>
    <n v="2"/>
    <n v="2"/>
    <n v="2"/>
    <n v="4"/>
    <n v="7"/>
    <n v="13"/>
    <n v="20"/>
    <n v="502"/>
    <n v="506"/>
    <n v="123"/>
    <n v="117"/>
    <n v="230"/>
    <n v="191"/>
    <n v="149"/>
    <n v="198"/>
    <n v="15"/>
    <n v="14"/>
    <n v="151"/>
    <n v="162"/>
    <n v="89"/>
    <n v="96"/>
    <n v="22"/>
    <n v="22"/>
    <n v="15"/>
    <n v="10"/>
    <n v="2"/>
    <n v="1"/>
    <n v="0"/>
    <n v="0"/>
    <n v="13"/>
    <n v="13"/>
    <n v="2"/>
    <n v="1"/>
    <n v="383"/>
    <n v="438"/>
    <n v="313"/>
    <n v="374"/>
    <n v="19"/>
    <n v="25"/>
    <n v="7"/>
    <n v="8"/>
    <n v="9"/>
    <n v="6"/>
    <n v="6"/>
    <n v="7"/>
    <n v="14"/>
    <n v="14"/>
    <n v="0"/>
    <n v="0"/>
    <n v="9"/>
    <n v="15"/>
    <n v="0"/>
    <n v="0"/>
    <n v="63"/>
    <n v="73"/>
    <n v="263"/>
    <n v="251"/>
  </r>
  <r>
    <x v="3"/>
    <x v="3"/>
    <n v="0.51"/>
    <n v="0.39"/>
    <n v="0.1"/>
    <n v="1"/>
    <x v="1"/>
    <x v="1"/>
    <d v="1899-12-30T20:00:00"/>
    <s v="Group B"/>
    <n v="6"/>
    <n v="7"/>
    <n v="1"/>
    <n v="1"/>
    <n v="1"/>
    <n v="1"/>
    <n v="0"/>
    <n v="0"/>
    <n v="1"/>
    <n v="0"/>
    <n v="1"/>
    <n v="3"/>
    <n v="4"/>
    <n v="3"/>
    <n v="4"/>
    <n v="5"/>
    <n v="2"/>
    <n v="2"/>
    <n v="14"/>
    <n v="7"/>
    <n v="5"/>
    <n v="2"/>
    <n v="4"/>
    <n v="5"/>
    <n v="4"/>
    <n v="2"/>
    <n v="11"/>
    <n v="7"/>
    <n v="725"/>
    <n v="436"/>
    <n v="149"/>
    <n v="100"/>
    <n v="336"/>
    <n v="172"/>
    <n v="240"/>
    <n v="164"/>
    <n v="12"/>
    <n v="9"/>
    <n v="199"/>
    <n v="174"/>
    <n v="146"/>
    <n v="103"/>
    <n v="23"/>
    <n v="17"/>
    <n v="15"/>
    <n v="8"/>
    <n v="4"/>
    <n v="2"/>
    <n v="0"/>
    <n v="0"/>
    <n v="15"/>
    <n v="10"/>
    <n v="1"/>
    <n v="1"/>
    <n v="569"/>
    <n v="409"/>
    <n v="509"/>
    <n v="321"/>
    <n v="31"/>
    <n v="15"/>
    <n v="4"/>
    <n v="6"/>
    <n v="5"/>
    <n v="8"/>
    <n v="5"/>
    <n v="3"/>
    <n v="11"/>
    <n v="15"/>
    <n v="0"/>
    <n v="1"/>
    <n v="7"/>
    <n v="7"/>
    <n v="0"/>
    <n v="0"/>
    <n v="81"/>
    <n v="72"/>
    <n v="242"/>
    <n v="292"/>
  </r>
  <r>
    <x v="4"/>
    <x v="4"/>
    <n v="0.64"/>
    <n v="0.24"/>
    <n v="0.12"/>
    <n v="1"/>
    <x v="0"/>
    <x v="2"/>
    <d v="1899-12-30T11:00:00"/>
    <s v="Group C"/>
    <n v="14"/>
    <n v="3"/>
    <n v="2"/>
    <n v="1"/>
    <n v="1"/>
    <n v="2"/>
    <n v="0"/>
    <n v="0"/>
    <n v="0"/>
    <n v="1"/>
    <n v="6"/>
    <n v="2"/>
    <n v="5"/>
    <n v="0"/>
    <n v="10"/>
    <n v="3"/>
    <n v="4"/>
    <n v="0"/>
    <n v="12"/>
    <n v="3"/>
    <n v="4"/>
    <n v="2"/>
    <n v="5"/>
    <n v="3"/>
    <n v="8"/>
    <n v="3"/>
    <n v="18"/>
    <n v="8"/>
    <n v="650"/>
    <n v="268"/>
    <n v="157"/>
    <n v="69"/>
    <n v="177"/>
    <n v="131"/>
    <n v="316"/>
    <n v="68"/>
    <n v="26"/>
    <n v="9"/>
    <n v="191"/>
    <n v="137"/>
    <n v="127"/>
    <n v="68"/>
    <n v="39"/>
    <n v="15"/>
    <n v="25"/>
    <n v="7"/>
    <n v="0"/>
    <n v="6"/>
    <n v="0"/>
    <n v="0"/>
    <n v="7"/>
    <n v="21"/>
    <n v="10"/>
    <n v="1"/>
    <n v="610"/>
    <n v="267"/>
    <n v="529"/>
    <n v="190"/>
    <n v="29"/>
    <n v="9"/>
    <n v="12"/>
    <n v="2"/>
    <n v="5"/>
    <n v="7"/>
    <n v="9"/>
    <n v="2"/>
    <n v="22"/>
    <n v="16"/>
    <n v="1"/>
    <n v="0"/>
    <n v="4"/>
    <n v="14"/>
    <n v="0"/>
    <n v="0"/>
    <n v="65"/>
    <n v="80"/>
    <n v="163"/>
    <n v="361"/>
  </r>
  <r>
    <x v="5"/>
    <x v="5"/>
    <n v="0.55000000000000004"/>
    <n v="0.33"/>
    <n v="0.12"/>
    <n v="0"/>
    <x v="2"/>
    <x v="2"/>
    <d v="1899-12-30T14:00:00"/>
    <s v="Group D"/>
    <n v="11"/>
    <n v="11"/>
    <n v="0"/>
    <n v="0"/>
    <n v="0"/>
    <n v="0"/>
    <n v="0"/>
    <n v="0"/>
    <n v="0"/>
    <n v="0"/>
    <n v="4"/>
    <n v="1"/>
    <n v="4"/>
    <n v="7"/>
    <n v="7"/>
    <n v="6"/>
    <n v="4"/>
    <n v="5"/>
    <n v="17"/>
    <n v="9"/>
    <n v="4"/>
    <n v="2"/>
    <n v="7"/>
    <n v="2"/>
    <n v="6"/>
    <n v="3"/>
    <n v="18"/>
    <n v="6"/>
    <n v="681"/>
    <n v="477"/>
    <n v="152"/>
    <n v="89"/>
    <n v="276"/>
    <n v="204"/>
    <n v="253"/>
    <n v="184"/>
    <n v="14"/>
    <n v="7"/>
    <n v="190"/>
    <n v="174"/>
    <n v="136"/>
    <n v="85"/>
    <n v="21"/>
    <n v="17"/>
    <n v="12"/>
    <n v="6"/>
    <n v="2"/>
    <n v="1"/>
    <n v="0"/>
    <n v="0"/>
    <n v="9"/>
    <n v="10"/>
    <n v="1"/>
    <n v="1"/>
    <n v="594"/>
    <n v="387"/>
    <n v="523"/>
    <n v="302"/>
    <n v="27"/>
    <n v="13"/>
    <n v="10"/>
    <n v="3"/>
    <n v="11"/>
    <n v="1"/>
    <n v="11"/>
    <n v="9"/>
    <n v="11"/>
    <n v="10"/>
    <n v="0"/>
    <n v="0"/>
    <n v="11"/>
    <n v="11"/>
    <n v="0"/>
    <n v="0"/>
    <n v="76"/>
    <n v="73"/>
    <n v="226"/>
    <n v="287"/>
  </r>
  <r>
    <x v="6"/>
    <x v="6"/>
    <n v="0.54"/>
    <n v="0.31"/>
    <n v="0.15"/>
    <n v="0"/>
    <x v="2"/>
    <x v="2"/>
    <d v="1899-12-30T17:00:00"/>
    <s v="Group C"/>
    <n v="13"/>
    <n v="8"/>
    <n v="0"/>
    <n v="0"/>
    <n v="0"/>
    <n v="0"/>
    <n v="0"/>
    <n v="0"/>
    <n v="0"/>
    <n v="0"/>
    <n v="4"/>
    <n v="1"/>
    <n v="5"/>
    <n v="4"/>
    <n v="10"/>
    <n v="7"/>
    <n v="3"/>
    <n v="1"/>
    <n v="20"/>
    <n v="8"/>
    <n v="6"/>
    <n v="6"/>
    <n v="1"/>
    <n v="6"/>
    <n v="3"/>
    <n v="4"/>
    <n v="27"/>
    <n v="13"/>
    <n v="547"/>
    <n v="296"/>
    <n v="128"/>
    <n v="72"/>
    <n v="202"/>
    <n v="101"/>
    <n v="217"/>
    <n v="123"/>
    <n v="20"/>
    <n v="3"/>
    <n v="170"/>
    <n v="150"/>
    <n v="117"/>
    <n v="82"/>
    <n v="32"/>
    <n v="12"/>
    <n v="19"/>
    <n v="2"/>
    <n v="2"/>
    <n v="1"/>
    <n v="0"/>
    <n v="0"/>
    <n v="14"/>
    <n v="16"/>
    <n v="3"/>
    <n v="0"/>
    <n v="485"/>
    <n v="322"/>
    <n v="422"/>
    <n v="241"/>
    <n v="33"/>
    <n v="10"/>
    <n v="8"/>
    <n v="2"/>
    <n v="9"/>
    <n v="1"/>
    <n v="6"/>
    <n v="5"/>
    <n v="16"/>
    <n v="16"/>
    <n v="0"/>
    <n v="0"/>
    <n v="8"/>
    <n v="15"/>
    <n v="0"/>
    <n v="0"/>
    <n v="61"/>
    <n v="70"/>
    <n v="193"/>
    <n v="290"/>
  </r>
  <r>
    <x v="7"/>
    <x v="7"/>
    <n v="0.56000000000000005"/>
    <n v="0.35"/>
    <n v="0.09"/>
    <n v="4"/>
    <x v="1"/>
    <x v="2"/>
    <d v="1899-12-30T20:00:00"/>
    <s v="Group D"/>
    <n v="22"/>
    <n v="4"/>
    <n v="1"/>
    <n v="4"/>
    <n v="4"/>
    <n v="1"/>
    <n v="0"/>
    <n v="0"/>
    <n v="4"/>
    <n v="1"/>
    <n v="7"/>
    <n v="1"/>
    <n v="9"/>
    <n v="3"/>
    <n v="18"/>
    <n v="2"/>
    <n v="4"/>
    <n v="2"/>
    <n v="30"/>
    <n v="11"/>
    <n v="6"/>
    <n v="2"/>
    <n v="3"/>
    <n v="5"/>
    <n v="8"/>
    <n v="1"/>
    <n v="19"/>
    <n v="9"/>
    <n v="691"/>
    <n v="521"/>
    <n v="150"/>
    <n v="95"/>
    <n v="182"/>
    <n v="208"/>
    <n v="359"/>
    <n v="218"/>
    <n v="26"/>
    <n v="7"/>
    <n v="173"/>
    <n v="133"/>
    <n v="135"/>
    <n v="84"/>
    <n v="32"/>
    <n v="15"/>
    <n v="27"/>
    <n v="7"/>
    <n v="0"/>
    <n v="3"/>
    <n v="0"/>
    <n v="0"/>
    <n v="5"/>
    <n v="11"/>
    <n v="0"/>
    <n v="0"/>
    <n v="734"/>
    <n v="466"/>
    <n v="672"/>
    <n v="399"/>
    <n v="34"/>
    <n v="9"/>
    <n v="17"/>
    <n v="2"/>
    <n v="6"/>
    <n v="5"/>
    <n v="8"/>
    <n v="1"/>
    <n v="11"/>
    <n v="5"/>
    <n v="0"/>
    <n v="0"/>
    <n v="4"/>
    <n v="22"/>
    <n v="0"/>
    <n v="0"/>
    <n v="64"/>
    <n v="56"/>
    <n v="250"/>
    <n v="316"/>
  </r>
  <r>
    <x v="8"/>
    <x v="8"/>
    <n v="0.32"/>
    <n v="0.56999999999999995"/>
    <n v="0.12"/>
    <n v="0"/>
    <x v="2"/>
    <x v="3"/>
    <d v="1899-12-30T11:00:00"/>
    <s v="Group F"/>
    <n v="8"/>
    <n v="6"/>
    <n v="0"/>
    <n v="0"/>
    <n v="0"/>
    <n v="0"/>
    <n v="0"/>
    <n v="0"/>
    <n v="0"/>
    <n v="0"/>
    <n v="2"/>
    <n v="2"/>
    <n v="0"/>
    <n v="2"/>
    <n v="3"/>
    <n v="4"/>
    <n v="5"/>
    <n v="2"/>
    <n v="8"/>
    <n v="12"/>
    <n v="1"/>
    <n v="3"/>
    <n v="6"/>
    <n v="6"/>
    <n v="0"/>
    <n v="5"/>
    <n v="11"/>
    <n v="7"/>
    <n v="498"/>
    <n v="626"/>
    <n v="106"/>
    <n v="99"/>
    <n v="193"/>
    <n v="197"/>
    <n v="199"/>
    <n v="330"/>
    <n v="4"/>
    <n v="9"/>
    <n v="142"/>
    <n v="169"/>
    <n v="81"/>
    <n v="116"/>
    <n v="10"/>
    <n v="18"/>
    <n v="4"/>
    <n v="9"/>
    <n v="1"/>
    <n v="0"/>
    <n v="0"/>
    <n v="0"/>
    <n v="17"/>
    <n v="11"/>
    <n v="0"/>
    <n v="1"/>
    <n v="360"/>
    <n v="667"/>
    <n v="290"/>
    <n v="592"/>
    <n v="10"/>
    <n v="19"/>
    <n v="1"/>
    <n v="4"/>
    <n v="6"/>
    <n v="7"/>
    <n v="0"/>
    <n v="5"/>
    <n v="12"/>
    <n v="17"/>
    <n v="0"/>
    <n v="0"/>
    <n v="7"/>
    <n v="8"/>
    <n v="0"/>
    <n v="0"/>
    <n v="87"/>
    <n v="58"/>
    <n v="391"/>
    <n v="217"/>
  </r>
  <r>
    <x v="9"/>
    <x v="9"/>
    <n v="0.65"/>
    <n v="0.22"/>
    <n v="0.13"/>
    <n v="1"/>
    <x v="0"/>
    <x v="3"/>
    <d v="1899-12-30T14:00:00"/>
    <s v="Group E"/>
    <n v="25"/>
    <n v="10"/>
    <n v="2"/>
    <n v="1"/>
    <n v="1"/>
    <n v="2"/>
    <n v="0"/>
    <n v="0"/>
    <n v="0"/>
    <n v="1"/>
    <n v="9"/>
    <n v="3"/>
    <n v="11"/>
    <n v="6"/>
    <n v="15"/>
    <n v="10"/>
    <n v="10"/>
    <n v="0"/>
    <n v="24"/>
    <n v="5"/>
    <n v="9"/>
    <n v="0"/>
    <n v="14"/>
    <n v="3"/>
    <n v="5"/>
    <n v="3"/>
    <n v="21"/>
    <n v="11"/>
    <n v="865"/>
    <n v="346"/>
    <n v="199"/>
    <n v="102"/>
    <n v="366"/>
    <n v="146"/>
    <n v="300"/>
    <n v="98"/>
    <n v="19"/>
    <n v="10"/>
    <n v="241"/>
    <n v="113"/>
    <n v="185"/>
    <n v="70"/>
    <n v="23"/>
    <n v="17"/>
    <n v="20"/>
    <n v="11"/>
    <n v="0"/>
    <n v="0"/>
    <n v="0"/>
    <n v="0"/>
    <n v="6"/>
    <n v="14"/>
    <n v="4"/>
    <n v="4"/>
    <n v="820"/>
    <n v="261"/>
    <n v="743"/>
    <n v="207"/>
    <n v="28"/>
    <n v="16"/>
    <n v="9"/>
    <n v="3"/>
    <n v="4"/>
    <n v="2"/>
    <n v="6"/>
    <n v="6"/>
    <n v="17"/>
    <n v="10"/>
    <n v="1"/>
    <n v="0"/>
    <n v="12"/>
    <n v="26"/>
    <n v="0"/>
    <n v="0"/>
    <n v="55"/>
    <n v="87"/>
    <n v="164"/>
    <n v="487"/>
  </r>
  <r>
    <x v="10"/>
    <x v="10"/>
    <n v="0.74"/>
    <n v="0.17"/>
    <n v="0.09"/>
    <n v="7"/>
    <x v="2"/>
    <x v="3"/>
    <d v="1899-12-30T17:00:00"/>
    <s v="Group E"/>
    <n v="17"/>
    <n v="0"/>
    <n v="0"/>
    <n v="7"/>
    <n v="7"/>
    <n v="0"/>
    <n v="0"/>
    <n v="0"/>
    <n v="4"/>
    <n v="0"/>
    <n v="7"/>
    <n v="0"/>
    <n v="8"/>
    <n v="0"/>
    <n v="12"/>
    <n v="0"/>
    <n v="5"/>
    <n v="0"/>
    <n v="30"/>
    <n v="5"/>
    <n v="4"/>
    <n v="0"/>
    <n v="8"/>
    <n v="1"/>
    <n v="6"/>
    <n v="0"/>
    <n v="12"/>
    <n v="1"/>
    <n v="1085"/>
    <n v="250"/>
    <n v="180"/>
    <n v="52"/>
    <n v="418"/>
    <n v="104"/>
    <n v="487"/>
    <n v="94"/>
    <n v="23"/>
    <n v="1"/>
    <n v="276"/>
    <n v="119"/>
    <n v="233"/>
    <n v="58"/>
    <n v="34"/>
    <n v="11"/>
    <n v="22"/>
    <n v="1"/>
    <n v="0"/>
    <n v="2"/>
    <n v="0"/>
    <n v="0"/>
    <n v="8"/>
    <n v="12"/>
    <n v="3"/>
    <n v="7"/>
    <n v="1061"/>
    <n v="231"/>
    <n v="1003"/>
    <n v="170"/>
    <n v="17"/>
    <n v="5"/>
    <n v="2"/>
    <n v="0"/>
    <n v="8"/>
    <n v="1"/>
    <n v="5"/>
    <n v="0"/>
    <n v="18"/>
    <n v="11"/>
    <n v="1"/>
    <n v="0"/>
    <n v="0"/>
    <n v="17"/>
    <n v="0"/>
    <n v="0"/>
    <n v="46"/>
    <n v="76"/>
    <n v="185"/>
    <n v="585"/>
  </r>
  <r>
    <x v="11"/>
    <x v="11"/>
    <n v="0.46"/>
    <n v="0.43"/>
    <n v="0.11"/>
    <n v="1"/>
    <x v="2"/>
    <x v="3"/>
    <d v="1899-12-30T20:00:00"/>
    <s v="Group F"/>
    <n v="9"/>
    <n v="21"/>
    <n v="0"/>
    <n v="1"/>
    <n v="1"/>
    <n v="0"/>
    <n v="0"/>
    <n v="0"/>
    <n v="1"/>
    <n v="0"/>
    <n v="3"/>
    <n v="4"/>
    <n v="6"/>
    <n v="12"/>
    <n v="6"/>
    <n v="16"/>
    <n v="3"/>
    <n v="5"/>
    <n v="6"/>
    <n v="17"/>
    <n v="3"/>
    <n v="6"/>
    <n v="5"/>
    <n v="8"/>
    <n v="2"/>
    <n v="5"/>
    <n v="6"/>
    <n v="20"/>
    <n v="618"/>
    <n v="582"/>
    <n v="115"/>
    <n v="140"/>
    <n v="268"/>
    <n v="279"/>
    <n v="235"/>
    <n v="163"/>
    <n v="8"/>
    <n v="15"/>
    <n v="175"/>
    <n v="176"/>
    <n v="118"/>
    <n v="123"/>
    <n v="13"/>
    <n v="23"/>
    <n v="6"/>
    <n v="13"/>
    <n v="3"/>
    <n v="2"/>
    <n v="0"/>
    <n v="0"/>
    <n v="11"/>
    <n v="14"/>
    <n v="0"/>
    <n v="1"/>
    <n v="512"/>
    <n v="448"/>
    <n v="439"/>
    <n v="382"/>
    <n v="8"/>
    <n v="19"/>
    <n v="5"/>
    <n v="6"/>
    <n v="4"/>
    <n v="6"/>
    <n v="4"/>
    <n v="4"/>
    <n v="15"/>
    <n v="10"/>
    <n v="0"/>
    <n v="0"/>
    <n v="21"/>
    <n v="9"/>
    <n v="0"/>
    <n v="0"/>
    <n v="74"/>
    <n v="47"/>
    <n v="284"/>
    <n v="320"/>
  </r>
  <r>
    <x v="12"/>
    <x v="12"/>
    <n v="0.43"/>
    <n v="0.46"/>
    <n v="0.11"/>
    <n v="1"/>
    <x v="2"/>
    <x v="4"/>
    <d v="1899-12-30T11:00:00"/>
    <s v="Group G"/>
    <n v="8"/>
    <n v="7"/>
    <n v="0"/>
    <n v="1"/>
    <n v="1"/>
    <n v="0"/>
    <n v="0"/>
    <n v="0"/>
    <n v="1"/>
    <n v="0"/>
    <n v="3"/>
    <n v="3"/>
    <n v="4"/>
    <n v="2"/>
    <n v="6"/>
    <n v="6"/>
    <n v="2"/>
    <n v="1"/>
    <n v="19"/>
    <n v="9"/>
    <n v="2"/>
    <n v="12"/>
    <n v="11"/>
    <n v="3"/>
    <n v="6"/>
    <n v="5"/>
    <n v="16"/>
    <n v="18"/>
    <n v="609"/>
    <n v="561"/>
    <n v="153"/>
    <n v="109"/>
    <n v="256"/>
    <n v="248"/>
    <n v="200"/>
    <n v="204"/>
    <n v="13"/>
    <n v="5"/>
    <n v="178"/>
    <n v="182"/>
    <n v="123"/>
    <n v="103"/>
    <n v="21"/>
    <n v="16"/>
    <n v="13"/>
    <n v="4"/>
    <n v="2"/>
    <n v="1"/>
    <n v="0"/>
    <n v="0"/>
    <n v="12"/>
    <n v="10"/>
    <n v="2"/>
    <n v="2"/>
    <n v="497"/>
    <n v="500"/>
    <n v="437"/>
    <n v="424"/>
    <n v="28"/>
    <n v="20"/>
    <n v="6"/>
    <n v="4"/>
    <n v="4"/>
    <n v="8"/>
    <n v="11"/>
    <n v="5"/>
    <n v="11"/>
    <n v="14"/>
    <n v="0"/>
    <n v="0"/>
    <n v="7"/>
    <n v="8"/>
    <n v="0"/>
    <n v="0"/>
    <n v="64"/>
    <n v="79"/>
    <n v="313"/>
    <n v="316"/>
  </r>
  <r>
    <x v="13"/>
    <x v="13"/>
    <n v="0.49"/>
    <n v="0.38"/>
    <n v="0.13"/>
    <n v="0"/>
    <x v="2"/>
    <x v="4"/>
    <d v="1899-12-30T14:00:00"/>
    <s v="Group H"/>
    <n v="10"/>
    <n v="6"/>
    <n v="0"/>
    <n v="0"/>
    <n v="0"/>
    <n v="0"/>
    <n v="0"/>
    <n v="0"/>
    <n v="0"/>
    <n v="0"/>
    <n v="0"/>
    <n v="0"/>
    <n v="6"/>
    <n v="5"/>
    <n v="7"/>
    <n v="1"/>
    <n v="3"/>
    <n v="5"/>
    <n v="13"/>
    <n v="15"/>
    <n v="4"/>
    <n v="0"/>
    <n v="4"/>
    <n v="4"/>
    <n v="6"/>
    <n v="4"/>
    <n v="14"/>
    <n v="19"/>
    <n v="566"/>
    <n v="551"/>
    <n v="157"/>
    <n v="136"/>
    <n v="155"/>
    <n v="228"/>
    <n v="254"/>
    <n v="187"/>
    <n v="4"/>
    <n v="8"/>
    <n v="146"/>
    <n v="185"/>
    <n v="88"/>
    <n v="96"/>
    <n v="16"/>
    <n v="17"/>
    <n v="7"/>
    <n v="8"/>
    <n v="1"/>
    <n v="1"/>
    <n v="0"/>
    <n v="0"/>
    <n v="7"/>
    <n v="10"/>
    <n v="1"/>
    <n v="0"/>
    <n v="528"/>
    <n v="419"/>
    <n v="459"/>
    <n v="340"/>
    <n v="16"/>
    <n v="19"/>
    <n v="4"/>
    <n v="3"/>
    <n v="10"/>
    <n v="9"/>
    <n v="4"/>
    <n v="3"/>
    <n v="10"/>
    <n v="8"/>
    <n v="0"/>
    <n v="0"/>
    <n v="6"/>
    <n v="10"/>
    <n v="0"/>
    <n v="0"/>
    <n v="65"/>
    <n v="54"/>
    <n v="240"/>
    <n v="231"/>
  </r>
  <r>
    <x v="14"/>
    <x v="14"/>
    <n v="0.55000000000000004"/>
    <n v="0.35"/>
    <n v="0.1"/>
    <n v="3"/>
    <x v="0"/>
    <x v="4"/>
    <d v="1899-12-30T17:00:00"/>
    <s v="Group H"/>
    <n v="11"/>
    <n v="8"/>
    <n v="2"/>
    <n v="3"/>
    <n v="3"/>
    <n v="2"/>
    <n v="0"/>
    <n v="0"/>
    <n v="2"/>
    <n v="2"/>
    <n v="5"/>
    <n v="3"/>
    <n v="3"/>
    <n v="5"/>
    <n v="7"/>
    <n v="2"/>
    <n v="4"/>
    <n v="6"/>
    <n v="24"/>
    <n v="7"/>
    <n v="6"/>
    <n v="9"/>
    <n v="7"/>
    <n v="6"/>
    <n v="4"/>
    <n v="3"/>
    <n v="10"/>
    <n v="3"/>
    <n v="762"/>
    <n v="459"/>
    <n v="168"/>
    <n v="87"/>
    <n v="308"/>
    <n v="187"/>
    <n v="286"/>
    <n v="185"/>
    <n v="20"/>
    <n v="5"/>
    <n v="198"/>
    <n v="150"/>
    <n v="149"/>
    <n v="88"/>
    <n v="26"/>
    <n v="12"/>
    <n v="18"/>
    <n v="4"/>
    <n v="2"/>
    <n v="4"/>
    <n v="0"/>
    <n v="0"/>
    <n v="14"/>
    <n v="19"/>
    <n v="1"/>
    <n v="1"/>
    <n v="636"/>
    <n v="394"/>
    <n v="573"/>
    <n v="326"/>
    <n v="17"/>
    <n v="12"/>
    <n v="4"/>
    <n v="3"/>
    <n v="13"/>
    <n v="2"/>
    <n v="3"/>
    <n v="3"/>
    <n v="19"/>
    <n v="15"/>
    <n v="1"/>
    <n v="0"/>
    <n v="8"/>
    <n v="11"/>
    <n v="0"/>
    <n v="0"/>
    <n v="70"/>
    <n v="82"/>
    <n v="286"/>
    <n v="326"/>
  </r>
  <r>
    <x v="15"/>
    <x v="15"/>
    <n v="0.53"/>
    <n v="0.34"/>
    <n v="0.13"/>
    <n v="2"/>
    <x v="2"/>
    <x v="4"/>
    <d v="1899-12-30T20:00:00"/>
    <s v="Group G"/>
    <n v="24"/>
    <n v="4"/>
    <n v="0"/>
    <n v="2"/>
    <n v="2"/>
    <n v="0"/>
    <n v="0"/>
    <n v="0"/>
    <n v="1"/>
    <n v="0"/>
    <n v="10"/>
    <n v="0"/>
    <n v="9"/>
    <n v="3"/>
    <n v="11"/>
    <n v="1"/>
    <n v="13"/>
    <n v="3"/>
    <n v="14"/>
    <n v="10"/>
    <n v="9"/>
    <n v="3"/>
    <n v="10"/>
    <n v="4"/>
    <n v="7"/>
    <n v="3"/>
    <n v="20"/>
    <n v="7"/>
    <n v="727"/>
    <n v="414"/>
    <n v="144"/>
    <n v="67"/>
    <n v="275"/>
    <n v="185"/>
    <n v="308"/>
    <n v="162"/>
    <n v="11"/>
    <n v="4"/>
    <n v="184"/>
    <n v="140"/>
    <n v="134"/>
    <n v="91"/>
    <n v="16"/>
    <n v="15"/>
    <n v="10"/>
    <n v="6"/>
    <n v="0"/>
    <n v="3"/>
    <n v="0"/>
    <n v="0"/>
    <n v="7"/>
    <n v="12"/>
    <n v="1"/>
    <n v="0"/>
    <n v="585"/>
    <n v="403"/>
    <n v="526"/>
    <n v="341"/>
    <n v="19"/>
    <n v="13"/>
    <n v="3"/>
    <n v="3"/>
    <n v="6"/>
    <n v="6"/>
    <n v="6"/>
    <n v="4"/>
    <n v="12"/>
    <n v="8"/>
    <n v="0"/>
    <n v="0"/>
    <n v="4"/>
    <n v="24"/>
    <n v="0"/>
    <n v="0"/>
    <n v="72"/>
    <n v="71"/>
    <n v="236"/>
    <n v="338"/>
  </r>
  <r>
    <x v="16"/>
    <x v="1"/>
    <n v="0.51"/>
    <n v="0.33"/>
    <n v="0.16"/>
    <n v="0"/>
    <x v="0"/>
    <x v="5"/>
    <d v="1899-12-30T11:00:00"/>
    <s v="Group B"/>
    <n v="10"/>
    <n v="21"/>
    <n v="2"/>
    <n v="0"/>
    <n v="0"/>
    <n v="1"/>
    <n v="0"/>
    <n v="1"/>
    <n v="0"/>
    <n v="1"/>
    <n v="3"/>
    <n v="6"/>
    <n v="4"/>
    <n v="6"/>
    <n v="5"/>
    <n v="7"/>
    <n v="5"/>
    <n v="14"/>
    <n v="18"/>
    <n v="7"/>
    <n v="3"/>
    <n v="3"/>
    <n v="8"/>
    <n v="7"/>
    <n v="11"/>
    <n v="4"/>
    <n v="13"/>
    <n v="7"/>
    <n v="722"/>
    <n v="343"/>
    <n v="135"/>
    <n v="109"/>
    <n v="286"/>
    <n v="149"/>
    <n v="301"/>
    <n v="85"/>
    <n v="13"/>
    <n v="9"/>
    <n v="208"/>
    <n v="185"/>
    <n v="129"/>
    <n v="92"/>
    <n v="17"/>
    <n v="24"/>
    <n v="8"/>
    <n v="10"/>
    <n v="1"/>
    <n v="2"/>
    <n v="1"/>
    <n v="0"/>
    <n v="9"/>
    <n v="10"/>
    <n v="2"/>
    <n v="2"/>
    <n v="508"/>
    <n v="295"/>
    <n v="413"/>
    <n v="202"/>
    <n v="20"/>
    <n v="26"/>
    <n v="5"/>
    <n v="4"/>
    <n v="13"/>
    <n v="5"/>
    <n v="2"/>
    <n v="7"/>
    <n v="12"/>
    <n v="11"/>
    <n v="0"/>
    <n v="0"/>
    <n v="21"/>
    <n v="9"/>
    <n v="0"/>
    <n v="0"/>
    <n v="89"/>
    <n v="84"/>
    <n v="161"/>
    <n v="276"/>
  </r>
  <r>
    <x v="0"/>
    <x v="16"/>
    <n v="0.42"/>
    <n v="0.48"/>
    <n v="0.1"/>
    <n v="1"/>
    <x v="3"/>
    <x v="5"/>
    <d v="1899-12-30T14:00:00"/>
    <s v="Group A"/>
    <n v="10"/>
    <n v="12"/>
    <n v="3"/>
    <n v="1"/>
    <n v="1"/>
    <n v="3"/>
    <n v="0"/>
    <n v="0"/>
    <n v="1"/>
    <n v="2"/>
    <n v="2"/>
    <n v="4"/>
    <n v="7"/>
    <n v="6"/>
    <n v="4"/>
    <n v="10"/>
    <n v="6"/>
    <n v="2"/>
    <n v="7"/>
    <n v="26"/>
    <n v="5"/>
    <n v="4"/>
    <n v="2"/>
    <n v="6"/>
    <n v="5"/>
    <n v="4"/>
    <n v="11"/>
    <n v="18"/>
    <n v="511"/>
    <n v="553"/>
    <n v="109"/>
    <n v="136"/>
    <n v="199"/>
    <n v="190"/>
    <n v="203"/>
    <n v="227"/>
    <n v="9"/>
    <n v="12"/>
    <n v="174"/>
    <n v="184"/>
    <n v="117"/>
    <n v="113"/>
    <n v="13"/>
    <n v="19"/>
    <n v="7"/>
    <n v="9"/>
    <n v="3"/>
    <n v="3"/>
    <n v="0"/>
    <n v="0"/>
    <n v="7"/>
    <n v="12"/>
    <n v="4"/>
    <n v="3"/>
    <n v="424"/>
    <n v="511"/>
    <n v="353"/>
    <n v="445"/>
    <n v="18"/>
    <n v="20"/>
    <n v="5"/>
    <n v="6"/>
    <n v="12"/>
    <n v="9"/>
    <n v="6"/>
    <n v="7"/>
    <n v="15"/>
    <n v="11"/>
    <n v="0"/>
    <n v="0"/>
    <n v="12"/>
    <n v="11"/>
    <n v="0"/>
    <n v="0"/>
    <n v="67"/>
    <n v="67"/>
    <n v="308"/>
    <n v="232"/>
  </r>
  <r>
    <x v="17"/>
    <x v="0"/>
    <n v="0.48"/>
    <n v="0.39"/>
    <n v="0.13"/>
    <n v="1"/>
    <x v="1"/>
    <x v="5"/>
    <d v="1899-12-30T17:00:00"/>
    <s v="Group A"/>
    <n v="2"/>
    <n v="13"/>
    <n v="1"/>
    <n v="1"/>
    <n v="0"/>
    <n v="1"/>
    <n v="1"/>
    <n v="0"/>
    <n v="1"/>
    <n v="0"/>
    <n v="1"/>
    <n v="5"/>
    <n v="1"/>
    <n v="3"/>
    <n v="0"/>
    <n v="8"/>
    <n v="2"/>
    <n v="5"/>
    <n v="8"/>
    <n v="10"/>
    <n v="8"/>
    <n v="5"/>
    <n v="2"/>
    <n v="2"/>
    <n v="4"/>
    <n v="5"/>
    <n v="11"/>
    <n v="4"/>
    <n v="632"/>
    <n v="541"/>
    <n v="129"/>
    <n v="86"/>
    <n v="267"/>
    <n v="276"/>
    <n v="236"/>
    <n v="179"/>
    <n v="4"/>
    <n v="12"/>
    <n v="168"/>
    <n v="155"/>
    <n v="115"/>
    <n v="84"/>
    <n v="9"/>
    <n v="22"/>
    <n v="4"/>
    <n v="10"/>
    <n v="0"/>
    <n v="1"/>
    <n v="0"/>
    <n v="0"/>
    <n v="15"/>
    <n v="12"/>
    <n v="1"/>
    <n v="4"/>
    <n v="524"/>
    <n v="425"/>
    <n v="451"/>
    <n v="345"/>
    <n v="8"/>
    <n v="22"/>
    <n v="0"/>
    <n v="4"/>
    <n v="6"/>
    <n v="2"/>
    <n v="2"/>
    <n v="5"/>
    <n v="16"/>
    <n v="16"/>
    <n v="0"/>
    <n v="0"/>
    <n v="14"/>
    <n v="2"/>
    <n v="0"/>
    <n v="0"/>
    <n v="85"/>
    <n v="52"/>
    <n v="254"/>
    <n v="279"/>
  </r>
  <r>
    <x v="1"/>
    <x v="17"/>
    <n v="0.51"/>
    <n v="0.4"/>
    <n v="0.09"/>
    <n v="0"/>
    <x v="2"/>
    <x v="5"/>
    <d v="1899-12-30T20:00:00"/>
    <s v="Group B"/>
    <n v="8"/>
    <n v="10"/>
    <n v="0"/>
    <n v="0"/>
    <n v="0"/>
    <n v="0"/>
    <n v="0"/>
    <n v="0"/>
    <n v="0"/>
    <n v="0"/>
    <n v="3"/>
    <n v="2"/>
    <n v="4"/>
    <n v="7"/>
    <n v="6"/>
    <n v="6"/>
    <n v="2"/>
    <n v="4"/>
    <n v="11"/>
    <n v="12"/>
    <n v="2"/>
    <n v="0"/>
    <n v="7"/>
    <n v="1"/>
    <n v="5"/>
    <n v="6"/>
    <n v="11"/>
    <n v="8"/>
    <n v="676"/>
    <n v="539"/>
    <n v="116"/>
    <n v="129"/>
    <n v="290"/>
    <n v="238"/>
    <n v="270"/>
    <n v="172"/>
    <n v="10"/>
    <n v="6"/>
    <n v="208"/>
    <n v="143"/>
    <n v="147"/>
    <n v="88"/>
    <n v="23"/>
    <n v="15"/>
    <n v="10"/>
    <n v="5"/>
    <n v="0"/>
    <n v="0"/>
    <n v="0"/>
    <n v="0"/>
    <n v="9"/>
    <n v="15"/>
    <n v="1"/>
    <n v="0"/>
    <n v="550"/>
    <n v="427"/>
    <n v="488"/>
    <n v="368"/>
    <n v="13"/>
    <n v="16"/>
    <n v="4"/>
    <n v="2"/>
    <n v="9"/>
    <n v="2"/>
    <n v="3"/>
    <n v="7"/>
    <n v="15"/>
    <n v="10"/>
    <n v="0"/>
    <n v="0"/>
    <n v="10"/>
    <n v="8"/>
    <n v="0"/>
    <n v="0"/>
    <n v="52"/>
    <n v="61"/>
    <n v="266"/>
    <n v="350"/>
  </r>
  <r>
    <x v="18"/>
    <x v="7"/>
    <n v="0.5"/>
    <n v="0.31"/>
    <n v="0.19"/>
    <n v="0"/>
    <x v="1"/>
    <x v="6"/>
    <d v="1899-12-30T11:00:00"/>
    <s v="Group D"/>
    <n v="13"/>
    <n v="8"/>
    <n v="1"/>
    <n v="0"/>
    <n v="0"/>
    <n v="1"/>
    <n v="0"/>
    <n v="0"/>
    <n v="0"/>
    <n v="1"/>
    <n v="4"/>
    <n v="2"/>
    <n v="5"/>
    <n v="3"/>
    <n v="9"/>
    <n v="5"/>
    <n v="4"/>
    <n v="3"/>
    <n v="12"/>
    <n v="11"/>
    <n v="8"/>
    <n v="3"/>
    <n v="7"/>
    <n v="4"/>
    <n v="6"/>
    <n v="7"/>
    <n v="11"/>
    <n v="19"/>
    <n v="710"/>
    <n v="342"/>
    <n v="166"/>
    <n v="108"/>
    <n v="291"/>
    <n v="120"/>
    <n v="253"/>
    <n v="114"/>
    <n v="13"/>
    <n v="8"/>
    <n v="200"/>
    <n v="171"/>
    <n v="109"/>
    <n v="91"/>
    <n v="23"/>
    <n v="19"/>
    <n v="11"/>
    <n v="10"/>
    <n v="3"/>
    <n v="0"/>
    <n v="0"/>
    <n v="0"/>
    <n v="16"/>
    <n v="15"/>
    <n v="3"/>
    <n v="0"/>
    <n v="501"/>
    <n v="334"/>
    <n v="396"/>
    <n v="239"/>
    <n v="23"/>
    <n v="23"/>
    <n v="5"/>
    <n v="4"/>
    <n v="6"/>
    <n v="2"/>
    <n v="5"/>
    <n v="2"/>
    <n v="15"/>
    <n v="19"/>
    <n v="0"/>
    <n v="0"/>
    <n v="9"/>
    <n v="13"/>
    <n v="0"/>
    <n v="0"/>
    <n v="81"/>
    <n v="88"/>
    <n v="217"/>
    <n v="273"/>
  </r>
  <r>
    <x v="19"/>
    <x v="4"/>
    <n v="0.3"/>
    <n v="0.56999999999999995"/>
    <n v="0.14000000000000001"/>
    <n v="2"/>
    <x v="2"/>
    <x v="6"/>
    <d v="1899-12-30T14:00:00"/>
    <s v="Group C"/>
    <n v="8"/>
    <n v="16"/>
    <n v="0"/>
    <n v="2"/>
    <n v="2"/>
    <n v="0"/>
    <n v="0"/>
    <n v="0"/>
    <n v="1"/>
    <n v="0"/>
    <n v="3"/>
    <n v="5"/>
    <n v="3"/>
    <n v="9"/>
    <n v="8"/>
    <n v="9"/>
    <n v="0"/>
    <n v="7"/>
    <n v="7"/>
    <n v="21"/>
    <n v="2"/>
    <n v="6"/>
    <n v="4"/>
    <n v="5"/>
    <n v="8"/>
    <n v="7"/>
    <n v="13"/>
    <n v="15"/>
    <n v="428"/>
    <n v="661"/>
    <n v="140"/>
    <n v="156"/>
    <n v="164"/>
    <n v="264"/>
    <n v="124"/>
    <n v="241"/>
    <n v="14"/>
    <n v="22"/>
    <n v="150"/>
    <n v="205"/>
    <n v="84"/>
    <n v="153"/>
    <n v="22"/>
    <n v="27"/>
    <n v="12"/>
    <n v="19"/>
    <n v="3"/>
    <n v="2"/>
    <n v="0"/>
    <n v="0"/>
    <n v="18"/>
    <n v="15"/>
    <n v="0"/>
    <n v="0"/>
    <n v="303"/>
    <n v="560"/>
    <n v="236"/>
    <n v="494"/>
    <n v="19"/>
    <n v="24"/>
    <n v="8"/>
    <n v="4"/>
    <n v="5"/>
    <n v="13"/>
    <n v="4"/>
    <n v="5"/>
    <n v="15"/>
    <n v="17"/>
    <n v="0"/>
    <n v="0"/>
    <n v="16"/>
    <n v="9"/>
    <n v="0"/>
    <n v="0"/>
    <n v="69"/>
    <n v="53"/>
    <n v="329"/>
    <n v="173"/>
  </r>
  <r>
    <x v="7"/>
    <x v="18"/>
    <n v="0.44"/>
    <n v="0.44"/>
    <n v="0.12"/>
    <n v="2"/>
    <x v="1"/>
    <x v="6"/>
    <d v="1899-12-30T17:00:00"/>
    <s v="Group D"/>
    <n v="21"/>
    <n v="10"/>
    <n v="1"/>
    <n v="2"/>
    <n v="2"/>
    <n v="1"/>
    <n v="0"/>
    <n v="0"/>
    <n v="2"/>
    <n v="1"/>
    <n v="6"/>
    <n v="2"/>
    <n v="8"/>
    <n v="6"/>
    <n v="16"/>
    <n v="5"/>
    <n v="5"/>
    <n v="5"/>
    <n v="15"/>
    <n v="13"/>
    <n v="7"/>
    <n v="5"/>
    <n v="4"/>
    <n v="3"/>
    <n v="1"/>
    <n v="4"/>
    <n v="13"/>
    <n v="25"/>
    <n v="630"/>
    <n v="615"/>
    <n v="111"/>
    <n v="171"/>
    <n v="226"/>
    <n v="268"/>
    <n v="293"/>
    <n v="176"/>
    <n v="11"/>
    <n v="17"/>
    <n v="155"/>
    <n v="173"/>
    <n v="105"/>
    <n v="132"/>
    <n v="16"/>
    <n v="23"/>
    <n v="12"/>
    <n v="15"/>
    <n v="1"/>
    <n v="2"/>
    <n v="0"/>
    <n v="0"/>
    <n v="4"/>
    <n v="9"/>
    <n v="1"/>
    <n v="1"/>
    <n v="503"/>
    <n v="537"/>
    <n v="437"/>
    <n v="473"/>
    <n v="23"/>
    <n v="18"/>
    <n v="12"/>
    <n v="4"/>
    <n v="7"/>
    <n v="14"/>
    <n v="6"/>
    <n v="4"/>
    <n v="10"/>
    <n v="5"/>
    <n v="0"/>
    <n v="0"/>
    <n v="10"/>
    <n v="21"/>
    <n v="0"/>
    <n v="0"/>
    <n v="79"/>
    <n v="61"/>
    <n v="269"/>
    <n v="282"/>
  </r>
  <r>
    <x v="4"/>
    <x v="19"/>
    <n v="0.5"/>
    <n v="0.36"/>
    <n v="0.14000000000000001"/>
    <n v="2"/>
    <x v="2"/>
    <x v="6"/>
    <d v="1899-12-30T20:00:00"/>
    <s v="Group C"/>
    <n v="5"/>
    <n v="4"/>
    <n v="0"/>
    <n v="2"/>
    <n v="1"/>
    <n v="0"/>
    <n v="1"/>
    <n v="0"/>
    <n v="2"/>
    <n v="0"/>
    <n v="2"/>
    <n v="1"/>
    <n v="3"/>
    <n v="2"/>
    <n v="2"/>
    <n v="1"/>
    <n v="3"/>
    <n v="3"/>
    <n v="10"/>
    <n v="8"/>
    <n v="6"/>
    <n v="1"/>
    <n v="2"/>
    <n v="1"/>
    <n v="4"/>
    <n v="2"/>
    <n v="12"/>
    <n v="11"/>
    <n v="569"/>
    <n v="373"/>
    <n v="103"/>
    <n v="78"/>
    <n v="244"/>
    <n v="151"/>
    <n v="222"/>
    <n v="144"/>
    <n v="2"/>
    <n v="5"/>
    <n v="150"/>
    <n v="127"/>
    <n v="100"/>
    <n v="66"/>
    <n v="10"/>
    <n v="13"/>
    <n v="5"/>
    <n v="5"/>
    <n v="1"/>
    <n v="4"/>
    <n v="0"/>
    <n v="0"/>
    <n v="15"/>
    <n v="19"/>
    <n v="2"/>
    <n v="4"/>
    <n v="533"/>
    <n v="356"/>
    <n v="464"/>
    <n v="287"/>
    <n v="14"/>
    <n v="17"/>
    <n v="2"/>
    <n v="4"/>
    <n v="3"/>
    <n v="2"/>
    <n v="4"/>
    <n v="2"/>
    <n v="23"/>
    <n v="17"/>
    <n v="0"/>
    <n v="0"/>
    <n v="4"/>
    <n v="5"/>
    <n v="0"/>
    <n v="0"/>
    <n v="63"/>
    <n v="79"/>
    <n v="220"/>
    <n v="327"/>
  </r>
  <r>
    <x v="20"/>
    <x v="10"/>
    <n v="0.48"/>
    <n v="0.39"/>
    <n v="0.13"/>
    <n v="0"/>
    <x v="1"/>
    <x v="7"/>
    <d v="1899-12-30T11:00:00"/>
    <s v="Group E"/>
    <n v="14"/>
    <n v="4"/>
    <n v="1"/>
    <n v="0"/>
    <n v="0"/>
    <n v="1"/>
    <n v="0"/>
    <n v="0"/>
    <n v="0"/>
    <n v="1"/>
    <n v="3"/>
    <n v="1"/>
    <n v="4"/>
    <n v="1"/>
    <n v="7"/>
    <n v="1"/>
    <n v="7"/>
    <n v="3"/>
    <n v="28"/>
    <n v="8"/>
    <n v="6"/>
    <n v="0"/>
    <n v="9"/>
    <n v="3"/>
    <n v="3"/>
    <n v="1"/>
    <n v="10"/>
    <n v="4"/>
    <n v="699"/>
    <n v="429"/>
    <n v="176"/>
    <n v="77"/>
    <n v="255"/>
    <n v="177"/>
    <n v="268"/>
    <n v="175"/>
    <n v="5"/>
    <n v="1"/>
    <n v="158"/>
    <n v="154"/>
    <n v="95"/>
    <n v="85"/>
    <n v="22"/>
    <n v="4"/>
    <n v="7"/>
    <n v="0"/>
    <n v="3"/>
    <n v="3"/>
    <n v="0"/>
    <n v="0"/>
    <n v="22"/>
    <n v="9"/>
    <n v="0"/>
    <n v="2"/>
    <n v="575"/>
    <n v="444"/>
    <n v="510"/>
    <n v="371"/>
    <n v="17"/>
    <n v="5"/>
    <n v="1"/>
    <n v="0"/>
    <n v="2"/>
    <n v="7"/>
    <n v="5"/>
    <n v="0"/>
    <n v="11"/>
    <n v="22"/>
    <n v="0"/>
    <n v="0"/>
    <n v="4"/>
    <n v="14"/>
    <n v="0"/>
    <n v="0"/>
    <n v="47"/>
    <n v="66"/>
    <n v="300"/>
    <n v="294"/>
  </r>
  <r>
    <x v="11"/>
    <x v="20"/>
    <n v="0.56000000000000005"/>
    <n v="0.32"/>
    <n v="0.12"/>
    <n v="0"/>
    <x v="0"/>
    <x v="7"/>
    <d v="1899-12-30T14:00:00"/>
    <s v="Group F"/>
    <n v="10"/>
    <n v="11"/>
    <n v="2"/>
    <n v="0"/>
    <n v="0"/>
    <n v="2"/>
    <n v="0"/>
    <n v="0"/>
    <n v="0"/>
    <n v="2"/>
    <n v="4"/>
    <n v="4"/>
    <n v="6"/>
    <n v="6"/>
    <n v="5"/>
    <n v="6"/>
    <n v="5"/>
    <n v="5"/>
    <n v="12"/>
    <n v="10"/>
    <n v="8"/>
    <n v="3"/>
    <n v="3"/>
    <n v="2"/>
    <n v="4"/>
    <n v="1"/>
    <n v="9"/>
    <n v="11"/>
    <n v="732"/>
    <n v="441"/>
    <n v="144"/>
    <n v="109"/>
    <n v="211"/>
    <n v="173"/>
    <n v="377"/>
    <n v="159"/>
    <n v="4"/>
    <n v="7"/>
    <n v="149"/>
    <n v="125"/>
    <n v="104"/>
    <n v="89"/>
    <n v="13"/>
    <n v="11"/>
    <n v="3"/>
    <n v="8"/>
    <n v="1"/>
    <n v="1"/>
    <n v="0"/>
    <n v="0"/>
    <n v="10"/>
    <n v="14"/>
    <n v="3"/>
    <n v="3"/>
    <n v="671"/>
    <n v="317"/>
    <n v="598"/>
    <n v="275"/>
    <n v="19"/>
    <n v="9"/>
    <n v="3"/>
    <n v="4"/>
    <n v="6"/>
    <n v="10"/>
    <n v="9"/>
    <n v="1"/>
    <n v="17"/>
    <n v="13"/>
    <n v="0"/>
    <n v="0"/>
    <n v="11"/>
    <n v="10"/>
    <n v="0"/>
    <n v="0"/>
    <n v="38"/>
    <n v="78"/>
    <n v="194"/>
    <n v="360"/>
  </r>
  <r>
    <x v="21"/>
    <x v="11"/>
    <n v="0.41"/>
    <n v="0.46"/>
    <n v="0.13"/>
    <n v="4"/>
    <x v="1"/>
    <x v="7"/>
    <d v="1899-12-30T17:00:00"/>
    <s v="Group F"/>
    <n v="13"/>
    <n v="9"/>
    <n v="1"/>
    <n v="4"/>
    <n v="3"/>
    <n v="1"/>
    <n v="1"/>
    <n v="0"/>
    <n v="4"/>
    <n v="1"/>
    <n v="10"/>
    <n v="2"/>
    <n v="2"/>
    <n v="3"/>
    <n v="9"/>
    <n v="2"/>
    <n v="4"/>
    <n v="7"/>
    <n v="7"/>
    <n v="8"/>
    <n v="3"/>
    <n v="4"/>
    <n v="3"/>
    <n v="3"/>
    <n v="3"/>
    <n v="4"/>
    <n v="3"/>
    <n v="13"/>
    <n v="573"/>
    <n v="592"/>
    <n v="113"/>
    <n v="121"/>
    <n v="256"/>
    <n v="247"/>
    <n v="204"/>
    <n v="224"/>
    <n v="15"/>
    <n v="6"/>
    <n v="193"/>
    <n v="201"/>
    <n v="124"/>
    <n v="134"/>
    <n v="24"/>
    <n v="15"/>
    <n v="10"/>
    <n v="6"/>
    <n v="2"/>
    <n v="2"/>
    <n v="0"/>
    <n v="0"/>
    <n v="13"/>
    <n v="5"/>
    <n v="1"/>
    <n v="3"/>
    <n v="462"/>
    <n v="511"/>
    <n v="391"/>
    <n v="434"/>
    <n v="22"/>
    <n v="15"/>
    <n v="5"/>
    <n v="5"/>
    <n v="6"/>
    <n v="7"/>
    <n v="5"/>
    <n v="2"/>
    <n v="8"/>
    <n v="14"/>
    <n v="0"/>
    <n v="0"/>
    <n v="9"/>
    <n v="13"/>
    <n v="0"/>
    <n v="0"/>
    <n v="87"/>
    <n v="72"/>
    <n v="347"/>
    <n v="316"/>
  </r>
  <r>
    <x v="10"/>
    <x v="21"/>
    <n v="0.56000000000000005"/>
    <n v="0.33"/>
    <n v="0.11"/>
    <n v="1"/>
    <x v="1"/>
    <x v="7"/>
    <d v="1899-12-30T20:00:00"/>
    <s v="Group E"/>
    <n v="7"/>
    <n v="10"/>
    <n v="1"/>
    <n v="1"/>
    <n v="1"/>
    <n v="1"/>
    <n v="0"/>
    <n v="0"/>
    <n v="1"/>
    <n v="1"/>
    <n v="3"/>
    <n v="4"/>
    <n v="4"/>
    <n v="5"/>
    <n v="3"/>
    <n v="7"/>
    <n v="4"/>
    <n v="3"/>
    <n v="12"/>
    <n v="3"/>
    <n v="3"/>
    <n v="3"/>
    <n v="2"/>
    <n v="4"/>
    <n v="1"/>
    <n v="3"/>
    <n v="5"/>
    <n v="8"/>
    <n v="633"/>
    <n v="440"/>
    <n v="90"/>
    <n v="108"/>
    <n v="270"/>
    <n v="177"/>
    <n v="273"/>
    <n v="155"/>
    <n v="16"/>
    <n v="9"/>
    <n v="186"/>
    <n v="143"/>
    <n v="146"/>
    <n v="83"/>
    <n v="19"/>
    <n v="17"/>
    <n v="13"/>
    <n v="7"/>
    <n v="1"/>
    <n v="3"/>
    <n v="0"/>
    <n v="0"/>
    <n v="13"/>
    <n v="11"/>
    <n v="2"/>
    <n v="5"/>
    <n v="647"/>
    <n v="352"/>
    <n v="565"/>
    <n v="281"/>
    <n v="9"/>
    <n v="13"/>
    <n v="2"/>
    <n v="1"/>
    <n v="9"/>
    <n v="2"/>
    <n v="6"/>
    <n v="5"/>
    <n v="16"/>
    <n v="15"/>
    <n v="0"/>
    <n v="0"/>
    <n v="11"/>
    <n v="7"/>
    <n v="0"/>
    <n v="0"/>
    <n v="79"/>
    <n v="101"/>
    <n v="275"/>
    <n v="387"/>
  </r>
  <r>
    <x v="22"/>
    <x v="15"/>
    <n v="0.38"/>
    <n v="0.49"/>
    <n v="0.13"/>
    <n v="3"/>
    <x v="3"/>
    <x v="8"/>
    <d v="1899-12-30T11:00:00"/>
    <s v="Group G"/>
    <n v="13"/>
    <n v="16"/>
    <n v="3"/>
    <n v="3"/>
    <n v="3"/>
    <n v="2"/>
    <n v="0"/>
    <n v="1"/>
    <n v="3"/>
    <n v="3"/>
    <n v="8"/>
    <n v="6"/>
    <n v="3"/>
    <n v="8"/>
    <n v="9"/>
    <n v="11"/>
    <n v="4"/>
    <n v="5"/>
    <n v="5"/>
    <n v="20"/>
    <n v="3"/>
    <n v="4"/>
    <n v="5"/>
    <n v="16"/>
    <n v="4"/>
    <n v="5"/>
    <n v="15"/>
    <n v="12"/>
    <n v="419"/>
    <n v="583"/>
    <n v="103"/>
    <n v="124"/>
    <n v="149"/>
    <n v="261"/>
    <n v="167"/>
    <n v="198"/>
    <n v="15"/>
    <n v="11"/>
    <n v="173"/>
    <n v="184"/>
    <n v="78"/>
    <n v="122"/>
    <n v="22"/>
    <n v="22"/>
    <n v="12"/>
    <n v="12"/>
    <n v="2"/>
    <n v="2"/>
    <n v="0"/>
    <n v="0"/>
    <n v="8"/>
    <n v="13"/>
    <n v="0"/>
    <n v="4"/>
    <n v="364"/>
    <n v="513"/>
    <n v="271"/>
    <n v="433"/>
    <n v="20"/>
    <n v="23"/>
    <n v="1"/>
    <n v="4"/>
    <n v="5"/>
    <n v="5"/>
    <n v="4"/>
    <n v="3"/>
    <n v="17"/>
    <n v="8"/>
    <n v="0"/>
    <n v="0"/>
    <n v="16"/>
    <n v="13"/>
    <n v="0"/>
    <n v="0"/>
    <n v="83"/>
    <n v="81"/>
    <n v="285"/>
    <n v="234"/>
  </r>
  <r>
    <x v="23"/>
    <x v="14"/>
    <n v="0.53"/>
    <n v="0.32"/>
    <n v="0.15"/>
    <n v="2"/>
    <x v="3"/>
    <x v="8"/>
    <d v="1899-12-30T14:00:00"/>
    <s v="Group H"/>
    <n v="21"/>
    <n v="8"/>
    <n v="3"/>
    <n v="2"/>
    <n v="2"/>
    <n v="3"/>
    <n v="0"/>
    <n v="0"/>
    <n v="2"/>
    <n v="2"/>
    <n v="6"/>
    <n v="3"/>
    <n v="8"/>
    <n v="3"/>
    <n v="15"/>
    <n v="7"/>
    <n v="6"/>
    <n v="1"/>
    <n v="22"/>
    <n v="8"/>
    <n v="5"/>
    <n v="3"/>
    <n v="6"/>
    <n v="4"/>
    <n v="8"/>
    <n v="3"/>
    <n v="27"/>
    <n v="7"/>
    <n v="695"/>
    <n v="389"/>
    <n v="175"/>
    <n v="72"/>
    <n v="234"/>
    <n v="157"/>
    <n v="286"/>
    <n v="160"/>
    <n v="19"/>
    <n v="5"/>
    <n v="201"/>
    <n v="122"/>
    <n v="148"/>
    <n v="66"/>
    <n v="24"/>
    <n v="12"/>
    <n v="19"/>
    <n v="5"/>
    <n v="2"/>
    <n v="2"/>
    <n v="0"/>
    <n v="0"/>
    <n v="13"/>
    <n v="9"/>
    <n v="1"/>
    <n v="1"/>
    <n v="540"/>
    <n v="319"/>
    <n v="477"/>
    <n v="260"/>
    <n v="46"/>
    <n v="13"/>
    <n v="16"/>
    <n v="4"/>
    <n v="16"/>
    <n v="3"/>
    <n v="12"/>
    <n v="5"/>
    <n v="10"/>
    <n v="14"/>
    <n v="0"/>
    <n v="0"/>
    <n v="8"/>
    <n v="21"/>
    <n v="0"/>
    <n v="0"/>
    <n v="53"/>
    <n v="75"/>
    <n v="220"/>
    <n v="324"/>
  </r>
  <r>
    <x v="15"/>
    <x v="22"/>
    <n v="0.51"/>
    <n v="0.4"/>
    <n v="0.09"/>
    <n v="1"/>
    <x v="2"/>
    <x v="8"/>
    <d v="1899-12-30T17:00:00"/>
    <s v="Group G"/>
    <n v="9"/>
    <n v="4"/>
    <n v="0"/>
    <n v="1"/>
    <n v="1"/>
    <n v="0"/>
    <n v="0"/>
    <n v="0"/>
    <n v="1"/>
    <n v="0"/>
    <n v="5"/>
    <n v="0"/>
    <n v="2"/>
    <n v="1"/>
    <n v="6"/>
    <n v="2"/>
    <n v="3"/>
    <n v="2"/>
    <n v="19"/>
    <n v="7"/>
    <n v="12"/>
    <n v="3"/>
    <n v="5"/>
    <n v="4"/>
    <n v="5"/>
    <n v="6"/>
    <n v="11"/>
    <n v="10"/>
    <n v="659"/>
    <n v="568"/>
    <n v="154"/>
    <n v="128"/>
    <n v="218"/>
    <n v="212"/>
    <n v="287"/>
    <n v="228"/>
    <n v="16"/>
    <n v="4"/>
    <n v="164"/>
    <n v="173"/>
    <n v="114"/>
    <n v="100"/>
    <n v="20"/>
    <n v="17"/>
    <n v="11"/>
    <n v="4"/>
    <n v="1"/>
    <n v="1"/>
    <n v="0"/>
    <n v="0"/>
    <n v="10"/>
    <n v="17"/>
    <n v="3"/>
    <n v="1"/>
    <n v="565"/>
    <n v="488"/>
    <n v="498"/>
    <n v="415"/>
    <n v="26"/>
    <n v="11"/>
    <n v="3"/>
    <n v="3"/>
    <n v="6"/>
    <n v="2"/>
    <n v="8"/>
    <n v="3"/>
    <n v="18"/>
    <n v="13"/>
    <n v="0"/>
    <n v="0"/>
    <n v="4"/>
    <n v="9"/>
    <n v="0"/>
    <n v="0"/>
    <n v="85"/>
    <n v="80"/>
    <n v="282"/>
    <n v="344"/>
  </r>
  <r>
    <x v="14"/>
    <x v="23"/>
    <n v="0.53"/>
    <n v="0.35"/>
    <n v="0.12"/>
    <n v="2"/>
    <x v="2"/>
    <x v="8"/>
    <d v="1899-12-30T20:00:00"/>
    <s v="Group H"/>
    <n v="14"/>
    <n v="10"/>
    <n v="0"/>
    <n v="2"/>
    <n v="1"/>
    <n v="0"/>
    <n v="1"/>
    <n v="0"/>
    <n v="0"/>
    <n v="0"/>
    <n v="4"/>
    <n v="3"/>
    <n v="7"/>
    <n v="6"/>
    <n v="4"/>
    <n v="6"/>
    <n v="10"/>
    <n v="4"/>
    <n v="17"/>
    <n v="13"/>
    <n v="9"/>
    <n v="8"/>
    <n v="4"/>
    <n v="4"/>
    <n v="9"/>
    <n v="5"/>
    <n v="11"/>
    <n v="9"/>
    <n v="752"/>
    <n v="413"/>
    <n v="142"/>
    <n v="115"/>
    <n v="327"/>
    <n v="155"/>
    <n v="283"/>
    <n v="143"/>
    <n v="11"/>
    <n v="6"/>
    <n v="170"/>
    <n v="150"/>
    <n v="112"/>
    <n v="86"/>
    <n v="11"/>
    <n v="17"/>
    <n v="7"/>
    <n v="11"/>
    <n v="3"/>
    <n v="2"/>
    <n v="0"/>
    <n v="0"/>
    <n v="10"/>
    <n v="16"/>
    <n v="2"/>
    <n v="0"/>
    <n v="596"/>
    <n v="390"/>
    <n v="517"/>
    <n v="306"/>
    <n v="16"/>
    <n v="18"/>
    <n v="4"/>
    <n v="5"/>
    <n v="9"/>
    <n v="2"/>
    <n v="6"/>
    <n v="2"/>
    <n v="15"/>
    <n v="13"/>
    <n v="1"/>
    <n v="0"/>
    <n v="11"/>
    <n v="14"/>
    <n v="0"/>
    <n v="0"/>
    <n v="68"/>
    <n v="81"/>
    <n v="226"/>
    <n v="362"/>
  </r>
  <r>
    <x v="17"/>
    <x v="24"/>
    <n v="0.54"/>
    <n v="0.38"/>
    <n v="0.08"/>
    <n v="2"/>
    <x v="2"/>
    <x v="9"/>
    <d v="1899-12-30T16:00:00"/>
    <s v="Group A"/>
    <n v="13"/>
    <n v="6"/>
    <n v="0"/>
    <n v="2"/>
    <n v="2"/>
    <n v="0"/>
    <n v="0"/>
    <n v="0"/>
    <n v="1"/>
    <n v="0"/>
    <n v="4"/>
    <n v="4"/>
    <n v="5"/>
    <n v="2"/>
    <n v="10"/>
    <n v="2"/>
    <n v="3"/>
    <n v="4"/>
    <n v="25"/>
    <n v="10"/>
    <n v="9"/>
    <n v="7"/>
    <n v="8"/>
    <n v="5"/>
    <n v="11"/>
    <n v="4"/>
    <n v="21"/>
    <n v="6"/>
    <n v="785"/>
    <n v="574"/>
    <n v="157"/>
    <n v="100"/>
    <n v="322"/>
    <n v="245"/>
    <n v="306"/>
    <n v="229"/>
    <n v="16"/>
    <n v="11"/>
    <n v="185"/>
    <n v="161"/>
    <n v="165"/>
    <n v="107"/>
    <n v="13"/>
    <n v="15"/>
    <n v="10"/>
    <n v="10"/>
    <n v="1"/>
    <n v="0"/>
    <n v="0"/>
    <n v="0"/>
    <n v="19"/>
    <n v="9"/>
    <n v="4"/>
    <n v="0"/>
    <n v="795"/>
    <n v="459"/>
    <n v="740"/>
    <n v="394"/>
    <n v="11"/>
    <n v="16"/>
    <n v="1"/>
    <n v="4"/>
    <n v="1"/>
    <n v="10"/>
    <n v="4"/>
    <n v="2"/>
    <n v="9"/>
    <n v="24"/>
    <n v="0"/>
    <n v="0"/>
    <n v="5"/>
    <n v="14"/>
    <n v="0"/>
    <n v="0"/>
    <n v="62"/>
    <n v="52"/>
    <n v="319"/>
    <n v="322"/>
  </r>
  <r>
    <x v="24"/>
    <x v="16"/>
    <n v="0.51"/>
    <n v="0.32"/>
    <n v="0.17"/>
    <n v="1"/>
    <x v="0"/>
    <x v="9"/>
    <d v="1899-12-30T16:00:00"/>
    <s v="Group A"/>
    <n v="8"/>
    <n v="15"/>
    <n v="2"/>
    <n v="1"/>
    <n v="1"/>
    <n v="2"/>
    <n v="0"/>
    <n v="0"/>
    <n v="1"/>
    <n v="0"/>
    <n v="4"/>
    <n v="5"/>
    <n v="3"/>
    <n v="8"/>
    <n v="5"/>
    <n v="11"/>
    <n v="3"/>
    <n v="4"/>
    <n v="13"/>
    <n v="14"/>
    <n v="3"/>
    <n v="0"/>
    <n v="1"/>
    <n v="2"/>
    <n v="6"/>
    <n v="7"/>
    <n v="6"/>
    <n v="10"/>
    <n v="453"/>
    <n v="268"/>
    <n v="83"/>
    <n v="76"/>
    <n v="174"/>
    <n v="115"/>
    <n v="196"/>
    <n v="77"/>
    <n v="2"/>
    <n v="12"/>
    <n v="146"/>
    <n v="153"/>
    <n v="77"/>
    <n v="84"/>
    <n v="10"/>
    <n v="20"/>
    <n v="2"/>
    <n v="12"/>
    <n v="0"/>
    <n v="1"/>
    <n v="0"/>
    <n v="0"/>
    <n v="23"/>
    <n v="11"/>
    <n v="0"/>
    <n v="3"/>
    <n v="432"/>
    <n v="269"/>
    <n v="353"/>
    <n v="198"/>
    <n v="19"/>
    <n v="20"/>
    <n v="6"/>
    <n v="5"/>
    <n v="1"/>
    <n v="6"/>
    <n v="3"/>
    <n v="6"/>
    <n v="14"/>
    <n v="22"/>
    <n v="0"/>
    <n v="1"/>
    <n v="15"/>
    <n v="8"/>
    <n v="0"/>
    <n v="0"/>
    <n v="59"/>
    <n v="62"/>
    <n v="190"/>
    <n v="243"/>
  </r>
  <r>
    <x v="16"/>
    <x v="25"/>
    <n v="0.33"/>
    <n v="0.57999999999999996"/>
    <n v="0.1"/>
    <n v="0"/>
    <x v="3"/>
    <x v="9"/>
    <d v="1899-12-30T20:00:00"/>
    <s v="Group B"/>
    <n v="7"/>
    <n v="17"/>
    <n v="3"/>
    <n v="0"/>
    <n v="0"/>
    <n v="2"/>
    <n v="0"/>
    <n v="1"/>
    <n v="0"/>
    <n v="2"/>
    <n v="1"/>
    <n v="7"/>
    <n v="3"/>
    <n v="6"/>
    <n v="1"/>
    <n v="13"/>
    <n v="6"/>
    <n v="4"/>
    <n v="7"/>
    <n v="10"/>
    <n v="1"/>
    <n v="4"/>
    <n v="2"/>
    <n v="7"/>
    <n v="0"/>
    <n v="12"/>
    <n v="4"/>
    <n v="9"/>
    <n v="388"/>
    <n v="777"/>
    <n v="71"/>
    <n v="140"/>
    <n v="138"/>
    <n v="310"/>
    <n v="179"/>
    <n v="327"/>
    <n v="1"/>
    <n v="9"/>
    <n v="104"/>
    <n v="167"/>
    <n v="55"/>
    <n v="131"/>
    <n v="4"/>
    <n v="13"/>
    <n v="1"/>
    <n v="8"/>
    <n v="2"/>
    <n v="0"/>
    <n v="0"/>
    <n v="0"/>
    <n v="16"/>
    <n v="9"/>
    <n v="1"/>
    <n v="1"/>
    <n v="325"/>
    <n v="588"/>
    <n v="261"/>
    <n v="529"/>
    <n v="4"/>
    <n v="17"/>
    <n v="1"/>
    <n v="7"/>
    <n v="1"/>
    <n v="6"/>
    <n v="1"/>
    <n v="6"/>
    <n v="10"/>
    <n v="17"/>
    <n v="0"/>
    <n v="0"/>
    <n v="17"/>
    <n v="8"/>
    <n v="0"/>
    <n v="0"/>
    <n v="49"/>
    <n v="56"/>
    <n v="328"/>
    <n v="167"/>
  </r>
  <r>
    <x v="25"/>
    <x v="17"/>
    <n v="0.42"/>
    <n v="0.45"/>
    <n v="0.13"/>
    <n v="0"/>
    <x v="1"/>
    <x v="9"/>
    <d v="1899-12-30T20:00:00"/>
    <s v="Group B"/>
    <n v="6"/>
    <n v="12"/>
    <n v="1"/>
    <n v="0"/>
    <n v="0"/>
    <n v="1"/>
    <n v="0"/>
    <n v="0"/>
    <n v="0"/>
    <n v="1"/>
    <n v="2"/>
    <n v="5"/>
    <n v="4"/>
    <n v="4"/>
    <n v="5"/>
    <n v="8"/>
    <n v="1"/>
    <n v="4"/>
    <n v="12"/>
    <n v="11"/>
    <n v="2"/>
    <n v="7"/>
    <n v="5"/>
    <n v="7"/>
    <n v="3"/>
    <n v="5"/>
    <n v="4"/>
    <n v="17"/>
    <n v="492"/>
    <n v="697"/>
    <n v="94"/>
    <n v="133"/>
    <n v="223"/>
    <n v="262"/>
    <n v="175"/>
    <n v="302"/>
    <n v="9"/>
    <n v="17"/>
    <n v="195"/>
    <n v="185"/>
    <n v="102"/>
    <n v="133"/>
    <n v="23"/>
    <n v="27"/>
    <n v="8"/>
    <n v="16"/>
    <n v="3"/>
    <n v="1"/>
    <n v="0"/>
    <n v="0"/>
    <n v="13"/>
    <n v="10"/>
    <n v="2"/>
    <n v="1"/>
    <n v="463"/>
    <n v="470"/>
    <n v="379"/>
    <n v="413"/>
    <n v="18"/>
    <n v="22"/>
    <n v="3"/>
    <n v="2"/>
    <n v="11"/>
    <n v="8"/>
    <n v="1"/>
    <n v="5"/>
    <n v="11"/>
    <n v="15"/>
    <n v="0"/>
    <n v="0"/>
    <n v="13"/>
    <n v="6"/>
    <n v="0"/>
    <n v="0"/>
    <n v="63"/>
    <n v="74"/>
    <n v="295"/>
    <n v="302"/>
  </r>
  <r>
    <x v="26"/>
    <x v="18"/>
    <n v="0.24"/>
    <n v="0.6"/>
    <n v="0.16"/>
    <n v="1"/>
    <x v="2"/>
    <x v="10"/>
    <d v="1899-12-30T16:00:00"/>
    <s v="Group D"/>
    <n v="8"/>
    <n v="14"/>
    <n v="0"/>
    <n v="1"/>
    <n v="1"/>
    <n v="0"/>
    <n v="0"/>
    <n v="0"/>
    <n v="1"/>
    <n v="0"/>
    <n v="4"/>
    <n v="3"/>
    <n v="2"/>
    <n v="7"/>
    <n v="3"/>
    <n v="11"/>
    <n v="5"/>
    <n v="3"/>
    <n v="9"/>
    <n v="27"/>
    <n v="2"/>
    <n v="5"/>
    <n v="2"/>
    <n v="4"/>
    <n v="1"/>
    <n v="6"/>
    <n v="11"/>
    <n v="19"/>
    <n v="302"/>
    <n v="640"/>
    <n v="88"/>
    <n v="146"/>
    <n v="114"/>
    <n v="259"/>
    <n v="100"/>
    <n v="235"/>
    <n v="8"/>
    <n v="17"/>
    <n v="166"/>
    <n v="241"/>
    <n v="81"/>
    <n v="172"/>
    <n v="17"/>
    <n v="21"/>
    <n v="7"/>
    <n v="17"/>
    <n v="2"/>
    <n v="1"/>
    <n v="0"/>
    <n v="0"/>
    <n v="11"/>
    <n v="10"/>
    <n v="1"/>
    <n v="3"/>
    <n v="286"/>
    <n v="650"/>
    <n v="187"/>
    <n v="567"/>
    <n v="11"/>
    <n v="32"/>
    <n v="2"/>
    <n v="5"/>
    <n v="1"/>
    <n v="9"/>
    <n v="2"/>
    <n v="6"/>
    <n v="13"/>
    <n v="12"/>
    <n v="0"/>
    <n v="0"/>
    <n v="14"/>
    <n v="8"/>
    <n v="0"/>
    <n v="0"/>
    <n v="90"/>
    <n v="74"/>
    <n v="341"/>
    <n v="161"/>
  </r>
  <r>
    <x v="18"/>
    <x v="26"/>
    <n v="0.3"/>
    <n v="0.56000000000000005"/>
    <n v="0.14000000000000001"/>
    <n v="1"/>
    <x v="2"/>
    <x v="10"/>
    <d v="1899-12-30T16:00:00"/>
    <s v="Group D"/>
    <n v="5"/>
    <n v="9"/>
    <n v="0"/>
    <n v="1"/>
    <n v="0"/>
    <n v="0"/>
    <n v="1"/>
    <n v="0"/>
    <n v="1"/>
    <n v="0"/>
    <n v="3"/>
    <n v="3"/>
    <n v="2"/>
    <n v="4"/>
    <n v="2"/>
    <n v="4"/>
    <n v="3"/>
    <n v="5"/>
    <n v="11"/>
    <n v="14"/>
    <n v="3"/>
    <n v="6"/>
    <n v="4"/>
    <n v="5"/>
    <n v="0"/>
    <n v="3"/>
    <n v="10"/>
    <n v="21"/>
    <n v="381"/>
    <n v="630"/>
    <n v="99"/>
    <n v="96"/>
    <n v="175"/>
    <n v="212"/>
    <n v="107"/>
    <n v="322"/>
    <n v="9"/>
    <n v="11"/>
    <n v="153"/>
    <n v="138"/>
    <n v="96"/>
    <n v="99"/>
    <n v="21"/>
    <n v="10"/>
    <n v="7"/>
    <n v="4"/>
    <n v="1"/>
    <n v="0"/>
    <n v="0"/>
    <n v="0"/>
    <n v="14"/>
    <n v="6"/>
    <n v="3"/>
    <n v="2"/>
    <n v="328"/>
    <n v="636"/>
    <n v="266"/>
    <n v="566"/>
    <n v="27"/>
    <n v="20"/>
    <n v="4"/>
    <n v="5"/>
    <n v="4"/>
    <n v="3"/>
    <n v="7"/>
    <n v="8"/>
    <n v="8"/>
    <n v="17"/>
    <n v="0"/>
    <n v="0"/>
    <n v="11"/>
    <n v="6"/>
    <n v="0"/>
    <n v="0"/>
    <n v="68"/>
    <n v="80"/>
    <n v="400"/>
    <n v="202"/>
  </r>
  <r>
    <x v="19"/>
    <x v="27"/>
    <n v="0.24"/>
    <n v="0.67"/>
    <n v="0.09"/>
    <n v="0"/>
    <x v="0"/>
    <x v="10"/>
    <d v="1899-12-30T20:00:00"/>
    <s v="Group C"/>
    <n v="4"/>
    <n v="25"/>
    <n v="2"/>
    <n v="0"/>
    <n v="0"/>
    <n v="2"/>
    <n v="0"/>
    <n v="0"/>
    <n v="0"/>
    <n v="2"/>
    <n v="0"/>
    <n v="13"/>
    <n v="2"/>
    <n v="8"/>
    <n v="2"/>
    <n v="21"/>
    <n v="2"/>
    <n v="4"/>
    <n v="6"/>
    <n v="25"/>
    <n v="2"/>
    <n v="8"/>
    <n v="1"/>
    <n v="7"/>
    <n v="2"/>
    <n v="10"/>
    <n v="3"/>
    <n v="26"/>
    <n v="328"/>
    <n v="907"/>
    <n v="62"/>
    <n v="175"/>
    <n v="126"/>
    <n v="282"/>
    <n v="140"/>
    <n v="450"/>
    <n v="2"/>
    <n v="21"/>
    <n v="117"/>
    <n v="214"/>
    <n v="66"/>
    <n v="188"/>
    <n v="5"/>
    <n v="25"/>
    <n v="1"/>
    <n v="19"/>
    <n v="1"/>
    <n v="1"/>
    <n v="0"/>
    <n v="0"/>
    <n v="6"/>
    <n v="11"/>
    <n v="0"/>
    <n v="0"/>
    <n v="321"/>
    <n v="862"/>
    <n v="261"/>
    <n v="814"/>
    <n v="5"/>
    <n v="22"/>
    <n v="2"/>
    <n v="5"/>
    <n v="8"/>
    <n v="11"/>
    <n v="1"/>
    <n v="9"/>
    <n v="12"/>
    <n v="5"/>
    <n v="0"/>
    <n v="0"/>
    <n v="25"/>
    <n v="4"/>
    <n v="0"/>
    <n v="0"/>
    <n v="67"/>
    <n v="48"/>
    <n v="438"/>
    <n v="141"/>
  </r>
  <r>
    <x v="27"/>
    <x v="19"/>
    <n v="0.28999999999999998"/>
    <n v="0.55000000000000004"/>
    <n v="0.17"/>
    <n v="1"/>
    <x v="0"/>
    <x v="10"/>
    <d v="1899-12-30T20:00:00"/>
    <s v="Group C"/>
    <n v="10"/>
    <n v="25"/>
    <n v="2"/>
    <n v="1"/>
    <n v="1"/>
    <n v="1"/>
    <n v="0"/>
    <n v="1"/>
    <n v="1"/>
    <n v="1"/>
    <n v="2"/>
    <n v="10"/>
    <n v="8"/>
    <n v="8"/>
    <n v="6"/>
    <n v="10"/>
    <n v="4"/>
    <n v="15"/>
    <n v="5"/>
    <n v="16"/>
    <n v="3"/>
    <n v="5"/>
    <n v="4"/>
    <n v="3"/>
    <n v="3"/>
    <n v="7"/>
    <n v="11"/>
    <n v="16"/>
    <n v="337"/>
    <n v="492"/>
    <n v="100"/>
    <n v="194"/>
    <n v="162"/>
    <n v="158"/>
    <n v="75"/>
    <n v="140"/>
    <n v="6"/>
    <n v="17"/>
    <n v="178"/>
    <n v="198"/>
    <n v="86"/>
    <n v="121"/>
    <n v="17"/>
    <n v="33"/>
    <n v="5"/>
    <n v="16"/>
    <n v="6"/>
    <n v="1"/>
    <n v="0"/>
    <n v="0"/>
    <n v="20"/>
    <n v="18"/>
    <n v="2"/>
    <n v="6"/>
    <n v="297"/>
    <n v="412"/>
    <n v="197"/>
    <n v="336"/>
    <n v="9"/>
    <n v="34"/>
    <n v="2"/>
    <n v="6"/>
    <n v="1"/>
    <n v="4"/>
    <n v="1"/>
    <n v="8"/>
    <n v="23"/>
    <n v="22"/>
    <n v="0"/>
    <n v="0"/>
    <n v="26"/>
    <n v="10"/>
    <n v="0"/>
    <n v="0"/>
    <n v="82"/>
    <n v="76"/>
    <n v="269"/>
    <n v="229"/>
  </r>
  <r>
    <x v="21"/>
    <x v="28"/>
    <n v="0.43"/>
    <n v="0.47"/>
    <n v="0.1"/>
    <n v="0"/>
    <x v="2"/>
    <x v="11"/>
    <d v="1899-12-30T16:00:00"/>
    <s v="Group F"/>
    <n v="11"/>
    <n v="15"/>
    <n v="0"/>
    <n v="0"/>
    <n v="0"/>
    <n v="0"/>
    <n v="0"/>
    <n v="0"/>
    <n v="0"/>
    <n v="0"/>
    <n v="4"/>
    <n v="4"/>
    <n v="5"/>
    <n v="7"/>
    <n v="7"/>
    <n v="12"/>
    <n v="4"/>
    <n v="3"/>
    <n v="23"/>
    <n v="18"/>
    <n v="7"/>
    <n v="5"/>
    <n v="3"/>
    <n v="7"/>
    <n v="2"/>
    <n v="4"/>
    <n v="12"/>
    <n v="9"/>
    <n v="650"/>
    <n v="581"/>
    <n v="124"/>
    <n v="123"/>
    <n v="338"/>
    <n v="181"/>
    <n v="188"/>
    <n v="277"/>
    <n v="17"/>
    <n v="12"/>
    <n v="204"/>
    <n v="177"/>
    <n v="159"/>
    <n v="115"/>
    <n v="23"/>
    <n v="26"/>
    <n v="17"/>
    <n v="14"/>
    <n v="0"/>
    <n v="1"/>
    <n v="0"/>
    <n v="0"/>
    <n v="7"/>
    <n v="9"/>
    <n v="4"/>
    <n v="0"/>
    <n v="578"/>
    <n v="596"/>
    <n v="504"/>
    <n v="531"/>
    <n v="24"/>
    <n v="24"/>
    <n v="6"/>
    <n v="8"/>
    <n v="18"/>
    <n v="4"/>
    <n v="2"/>
    <n v="4"/>
    <n v="9"/>
    <n v="11"/>
    <n v="0"/>
    <n v="0"/>
    <n v="16"/>
    <n v="11"/>
    <n v="0"/>
    <n v="0"/>
    <n v="70"/>
    <n v="68"/>
    <n v="328"/>
    <n v="346"/>
  </r>
  <r>
    <x v="28"/>
    <x v="20"/>
    <n v="0.52"/>
    <n v="0.36"/>
    <n v="0.12"/>
    <n v="1"/>
    <x v="0"/>
    <x v="11"/>
    <d v="1899-12-30T16:00:00"/>
    <s v="Group F"/>
    <n v="5"/>
    <n v="7"/>
    <n v="2"/>
    <n v="1"/>
    <n v="0"/>
    <n v="1"/>
    <n v="0"/>
    <n v="1"/>
    <n v="0"/>
    <n v="1"/>
    <n v="0"/>
    <n v="2"/>
    <n v="4"/>
    <n v="2"/>
    <n v="4"/>
    <n v="4"/>
    <n v="1"/>
    <n v="3"/>
    <n v="22"/>
    <n v="6"/>
    <n v="4"/>
    <n v="0"/>
    <n v="2"/>
    <n v="3"/>
    <n v="6"/>
    <n v="4"/>
    <n v="11"/>
    <n v="5"/>
    <n v="703"/>
    <n v="493"/>
    <n v="189"/>
    <n v="78"/>
    <n v="211"/>
    <n v="227"/>
    <n v="303"/>
    <n v="188"/>
    <n v="8"/>
    <n v="8"/>
    <n v="153"/>
    <n v="147"/>
    <n v="91"/>
    <n v="85"/>
    <n v="21"/>
    <n v="16"/>
    <n v="8"/>
    <n v="7"/>
    <n v="4"/>
    <n v="0"/>
    <n v="0"/>
    <n v="0"/>
    <n v="14"/>
    <n v="14"/>
    <n v="4"/>
    <n v="4"/>
    <n v="539"/>
    <n v="384"/>
    <n v="472"/>
    <n v="308"/>
    <n v="20"/>
    <n v="7"/>
    <n v="4"/>
    <n v="1"/>
    <n v="3"/>
    <n v="14"/>
    <n v="6"/>
    <n v="2"/>
    <n v="18"/>
    <n v="18"/>
    <n v="0"/>
    <n v="0"/>
    <n v="7"/>
    <n v="7"/>
    <n v="0"/>
    <n v="1"/>
    <n v="66"/>
    <n v="72"/>
    <n v="224"/>
    <n v="324"/>
  </r>
  <r>
    <x v="20"/>
    <x v="29"/>
    <n v="0.14000000000000001"/>
    <n v="0.78"/>
    <n v="0.08"/>
    <n v="2"/>
    <x v="1"/>
    <x v="11"/>
    <d v="1899-12-30T20:00:00"/>
    <s v="Group E"/>
    <n v="6"/>
    <n v="14"/>
    <n v="1"/>
    <n v="2"/>
    <n v="1"/>
    <n v="1"/>
    <n v="1"/>
    <n v="0"/>
    <n v="2"/>
    <n v="1"/>
    <n v="3"/>
    <n v="5"/>
    <n v="2"/>
    <n v="3"/>
    <n v="4"/>
    <n v="7"/>
    <n v="2"/>
    <n v="7"/>
    <n v="2"/>
    <n v="30"/>
    <n v="3"/>
    <n v="9"/>
    <n v="1"/>
    <n v="6"/>
    <n v="2"/>
    <n v="11"/>
    <n v="5"/>
    <n v="22"/>
    <n v="315"/>
    <n v="1138"/>
    <n v="77"/>
    <n v="174"/>
    <n v="106"/>
    <n v="286"/>
    <n v="132"/>
    <n v="678"/>
    <n v="10"/>
    <n v="17"/>
    <n v="104"/>
    <n v="190"/>
    <n v="57"/>
    <n v="140"/>
    <n v="14"/>
    <n v="21"/>
    <n v="8"/>
    <n v="15"/>
    <n v="3"/>
    <n v="0"/>
    <n v="0"/>
    <n v="0"/>
    <n v="9"/>
    <n v="6"/>
    <n v="2"/>
    <n v="2"/>
    <n v="225"/>
    <n v="1070"/>
    <n v="167"/>
    <n v="992"/>
    <n v="6"/>
    <n v="20"/>
    <n v="3"/>
    <n v="2"/>
    <n v="2"/>
    <n v="9"/>
    <n v="0"/>
    <n v="2"/>
    <n v="8"/>
    <n v="11"/>
    <n v="0"/>
    <n v="0"/>
    <n v="14"/>
    <n v="6"/>
    <n v="0"/>
    <n v="0"/>
    <n v="85"/>
    <n v="49"/>
    <n v="637"/>
    <n v="150"/>
  </r>
  <r>
    <x v="29"/>
    <x v="21"/>
    <n v="0.27"/>
    <n v="0.6"/>
    <n v="0.13"/>
    <n v="2"/>
    <x v="4"/>
    <x v="11"/>
    <d v="1899-12-30T20:00:00"/>
    <s v="Group E"/>
    <n v="8"/>
    <n v="32"/>
    <n v="4"/>
    <n v="2"/>
    <n v="2"/>
    <n v="4"/>
    <n v="0"/>
    <n v="0"/>
    <n v="0"/>
    <n v="4"/>
    <n v="6"/>
    <n v="11"/>
    <n v="1"/>
    <n v="17"/>
    <n v="6"/>
    <n v="24"/>
    <n v="2"/>
    <n v="8"/>
    <n v="7"/>
    <n v="29"/>
    <n v="5"/>
    <n v="13"/>
    <n v="3"/>
    <n v="13"/>
    <n v="1"/>
    <n v="12"/>
    <n v="1"/>
    <n v="15"/>
    <n v="344"/>
    <n v="747"/>
    <n v="100"/>
    <n v="217"/>
    <n v="156"/>
    <n v="272"/>
    <n v="88"/>
    <n v="258"/>
    <n v="10"/>
    <n v="28"/>
    <n v="154"/>
    <n v="193"/>
    <n v="103"/>
    <n v="159"/>
    <n v="13"/>
    <n v="34"/>
    <n v="7"/>
    <n v="25"/>
    <n v="1"/>
    <n v="0"/>
    <n v="0"/>
    <n v="0"/>
    <n v="3"/>
    <n v="9"/>
    <n v="4"/>
    <n v="3"/>
    <n v="347"/>
    <n v="727"/>
    <n v="269"/>
    <n v="661"/>
    <n v="12"/>
    <n v="38"/>
    <n v="3"/>
    <n v="12"/>
    <n v="4"/>
    <n v="5"/>
    <n v="1"/>
    <n v="14"/>
    <n v="12"/>
    <n v="7"/>
    <n v="0"/>
    <n v="0"/>
    <n v="32"/>
    <n v="8"/>
    <n v="0"/>
    <n v="0"/>
    <n v="79"/>
    <n v="77"/>
    <n v="378"/>
    <n v="230"/>
  </r>
  <r>
    <x v="30"/>
    <x v="23"/>
    <n v="0.46"/>
    <n v="0.39"/>
    <n v="0.15"/>
    <n v="0"/>
    <x v="0"/>
    <x v="12"/>
    <d v="1899-12-30T16:00:00"/>
    <s v="Group H"/>
    <n v="9"/>
    <n v="12"/>
    <n v="2"/>
    <n v="0"/>
    <n v="0"/>
    <n v="2"/>
    <n v="0"/>
    <n v="0"/>
    <n v="0"/>
    <n v="1"/>
    <n v="4"/>
    <n v="7"/>
    <n v="4"/>
    <n v="5"/>
    <n v="4"/>
    <n v="7"/>
    <n v="5"/>
    <n v="5"/>
    <n v="12"/>
    <n v="7"/>
    <n v="5"/>
    <n v="2"/>
    <n v="8"/>
    <n v="13"/>
    <n v="4"/>
    <n v="3"/>
    <n v="12"/>
    <n v="17"/>
    <n v="597"/>
    <n v="424"/>
    <n v="154"/>
    <n v="117"/>
    <n v="247"/>
    <n v="157"/>
    <n v="196"/>
    <n v="150"/>
    <n v="8"/>
    <n v="14"/>
    <n v="188"/>
    <n v="186"/>
    <n v="111"/>
    <n v="124"/>
    <n v="13"/>
    <n v="24"/>
    <n v="5"/>
    <n v="14"/>
    <n v="2"/>
    <n v="5"/>
    <n v="0"/>
    <n v="0"/>
    <n v="18"/>
    <n v="11"/>
    <n v="2"/>
    <n v="2"/>
    <n v="460"/>
    <n v="446"/>
    <n v="377"/>
    <n v="361"/>
    <n v="20"/>
    <n v="15"/>
    <n v="2"/>
    <n v="4"/>
    <n v="3"/>
    <n v="6"/>
    <n v="5"/>
    <n v="2"/>
    <n v="12"/>
    <n v="20"/>
    <n v="0"/>
    <n v="0"/>
    <n v="12"/>
    <n v="9"/>
    <n v="0"/>
    <n v="0"/>
    <n v="92"/>
    <n v="84"/>
    <n v="248"/>
    <n v="293"/>
  </r>
  <r>
    <x v="23"/>
    <x v="30"/>
    <n v="0.34"/>
    <n v="0.55000000000000004"/>
    <n v="0.11"/>
    <n v="2"/>
    <x v="1"/>
    <x v="12"/>
    <d v="1899-12-30T16:00:00"/>
    <s v="Group H"/>
    <n v="12"/>
    <n v="12"/>
    <n v="1"/>
    <n v="2"/>
    <n v="2"/>
    <n v="1"/>
    <n v="0"/>
    <n v="0"/>
    <n v="1"/>
    <n v="1"/>
    <n v="6"/>
    <n v="4"/>
    <n v="4"/>
    <n v="6"/>
    <n v="6"/>
    <n v="5"/>
    <n v="6"/>
    <n v="7"/>
    <n v="9"/>
    <n v="23"/>
    <n v="7"/>
    <n v="7"/>
    <n v="5"/>
    <n v="5"/>
    <n v="2"/>
    <n v="8"/>
    <n v="7"/>
    <n v="12"/>
    <n v="470"/>
    <n v="740"/>
    <n v="93"/>
    <n v="159"/>
    <n v="186"/>
    <n v="195"/>
    <n v="191"/>
    <n v="386"/>
    <n v="8"/>
    <n v="12"/>
    <n v="139"/>
    <n v="178"/>
    <n v="87"/>
    <n v="123"/>
    <n v="11"/>
    <n v="21"/>
    <n v="6"/>
    <n v="12"/>
    <n v="2"/>
    <n v="0"/>
    <n v="0"/>
    <n v="0"/>
    <n v="9"/>
    <n v="11"/>
    <n v="1"/>
    <n v="5"/>
    <n v="359"/>
    <n v="606"/>
    <n v="304"/>
    <n v="541"/>
    <n v="13"/>
    <n v="22"/>
    <n v="3"/>
    <n v="6"/>
    <n v="9"/>
    <n v="11"/>
    <n v="5"/>
    <n v="4"/>
    <n v="15"/>
    <n v="10"/>
    <n v="0"/>
    <n v="0"/>
    <n v="14"/>
    <n v="12"/>
    <n v="0"/>
    <n v="0"/>
    <n v="54"/>
    <n v="50"/>
    <n v="359"/>
    <n v="233"/>
  </r>
  <r>
    <x v="31"/>
    <x v="22"/>
    <n v="0.45"/>
    <n v="0.41"/>
    <n v="0.14000000000000001"/>
    <n v="2"/>
    <x v="3"/>
    <x v="12"/>
    <d v="1899-12-30T20:00:00"/>
    <s v="Group G"/>
    <n v="11"/>
    <n v="14"/>
    <n v="3"/>
    <n v="2"/>
    <n v="2"/>
    <n v="3"/>
    <n v="0"/>
    <n v="0"/>
    <n v="1"/>
    <n v="3"/>
    <n v="4"/>
    <n v="7"/>
    <n v="6"/>
    <n v="3"/>
    <n v="10"/>
    <n v="10"/>
    <n v="1"/>
    <n v="4"/>
    <n v="17"/>
    <n v="14"/>
    <n v="6"/>
    <n v="7"/>
    <n v="4"/>
    <n v="3"/>
    <n v="4"/>
    <n v="1"/>
    <n v="10"/>
    <n v="12"/>
    <n v="577"/>
    <n v="456"/>
    <n v="92"/>
    <n v="108"/>
    <n v="214"/>
    <n v="193"/>
    <n v="271"/>
    <n v="155"/>
    <n v="7"/>
    <n v="10"/>
    <n v="157"/>
    <n v="157"/>
    <n v="95"/>
    <n v="95"/>
    <n v="10"/>
    <n v="20"/>
    <n v="5"/>
    <n v="8"/>
    <n v="7"/>
    <n v="4"/>
    <n v="0"/>
    <n v="0"/>
    <n v="18"/>
    <n v="13"/>
    <n v="0"/>
    <n v="0"/>
    <n v="476"/>
    <n v="403"/>
    <n v="390"/>
    <n v="325"/>
    <n v="23"/>
    <n v="13"/>
    <n v="6"/>
    <n v="4"/>
    <n v="7"/>
    <n v="9"/>
    <n v="2"/>
    <n v="0"/>
    <n v="14"/>
    <n v="18"/>
    <n v="0"/>
    <n v="0"/>
    <n v="14"/>
    <n v="10"/>
    <n v="0"/>
    <n v="0"/>
    <n v="74"/>
    <n v="82"/>
    <n v="276"/>
    <n v="253"/>
  </r>
  <r>
    <x v="22"/>
    <x v="31"/>
    <n v="0.31"/>
    <n v="0.56000000000000005"/>
    <n v="0.13"/>
    <n v="1"/>
    <x v="2"/>
    <x v="12"/>
    <d v="1899-12-30T20:00:00"/>
    <s v="Group G"/>
    <n v="7"/>
    <n v="19"/>
    <n v="0"/>
    <n v="1"/>
    <n v="1"/>
    <n v="0"/>
    <n v="0"/>
    <n v="0"/>
    <n v="1"/>
    <n v="0"/>
    <n v="3"/>
    <n v="6"/>
    <n v="3"/>
    <n v="11"/>
    <n v="5"/>
    <n v="14"/>
    <n v="2"/>
    <n v="5"/>
    <n v="8"/>
    <n v="20"/>
    <n v="8"/>
    <n v="5"/>
    <n v="4"/>
    <n v="6"/>
    <n v="4"/>
    <n v="7"/>
    <n v="9"/>
    <n v="13"/>
    <n v="397"/>
    <n v="643"/>
    <n v="88"/>
    <n v="145"/>
    <n v="144"/>
    <n v="328"/>
    <n v="165"/>
    <n v="170"/>
    <n v="9"/>
    <n v="9"/>
    <n v="144"/>
    <n v="181"/>
    <n v="92"/>
    <n v="145"/>
    <n v="16"/>
    <n v="15"/>
    <n v="7"/>
    <n v="9"/>
    <n v="5"/>
    <n v="2"/>
    <n v="1"/>
    <n v="0"/>
    <n v="14"/>
    <n v="14"/>
    <n v="0"/>
    <n v="1"/>
    <n v="295"/>
    <n v="548"/>
    <n v="239"/>
    <n v="491"/>
    <n v="12"/>
    <n v="28"/>
    <n v="3"/>
    <n v="8"/>
    <n v="4"/>
    <n v="3"/>
    <n v="3"/>
    <n v="11"/>
    <n v="15"/>
    <n v="14"/>
    <n v="0"/>
    <n v="0"/>
    <n v="20"/>
    <n v="7"/>
    <n v="0"/>
    <n v="0"/>
    <n v="78"/>
    <n v="54"/>
    <n v="321"/>
    <n v="226"/>
  </r>
  <r>
    <x v="17"/>
    <x v="17"/>
    <n v="0.33"/>
    <n v="0.54"/>
    <n v="0.13"/>
    <n v="3"/>
    <x v="1"/>
    <x v="13"/>
    <d v="1899-12-30T16:00:00"/>
    <s v="Round of 16"/>
    <n v="11"/>
    <n v="18"/>
    <n v="1"/>
    <n v="3"/>
    <n v="3"/>
    <n v="1"/>
    <n v="0"/>
    <n v="0"/>
    <n v="3"/>
    <n v="1"/>
    <n v="6"/>
    <n v="7"/>
    <n v="4"/>
    <n v="4"/>
    <n v="7"/>
    <n v="11"/>
    <n v="4"/>
    <n v="7"/>
    <n v="4"/>
    <n v="13"/>
    <n v="2"/>
    <n v="8"/>
    <n v="4"/>
    <n v="4"/>
    <n v="7"/>
    <n v="9"/>
    <n v="10"/>
    <n v="15"/>
    <n v="404"/>
    <n v="820"/>
    <n v="73"/>
    <n v="179"/>
    <n v="200"/>
    <n v="360"/>
    <n v="131"/>
    <n v="281"/>
    <n v="8"/>
    <n v="17"/>
    <n v="161"/>
    <n v="187"/>
    <n v="95"/>
    <n v="126"/>
    <n v="17"/>
    <n v="28"/>
    <n v="7"/>
    <n v="17"/>
    <n v="2"/>
    <n v="0"/>
    <n v="0"/>
    <n v="0"/>
    <n v="10"/>
    <n v="5"/>
    <n v="0"/>
    <n v="3"/>
    <n v="396"/>
    <n v="567"/>
    <n v="320"/>
    <n v="487"/>
    <n v="13"/>
    <n v="27"/>
    <n v="4"/>
    <n v="2"/>
    <n v="4"/>
    <n v="5"/>
    <n v="4"/>
    <n v="5"/>
    <n v="8"/>
    <n v="10"/>
    <n v="0"/>
    <n v="0"/>
    <n v="18"/>
    <n v="13"/>
    <n v="0"/>
    <n v="0"/>
    <n v="101"/>
    <n v="77"/>
    <n v="325"/>
    <n v="256"/>
  </r>
  <r>
    <x v="4"/>
    <x v="7"/>
    <n v="0.53"/>
    <n v="0.35"/>
    <n v="0.12"/>
    <n v="2"/>
    <x v="1"/>
    <x v="13"/>
    <d v="1899-12-30T20:00:00"/>
    <s v="Round of 16"/>
    <n v="14"/>
    <n v="5"/>
    <n v="1"/>
    <n v="2"/>
    <n v="2"/>
    <n v="0"/>
    <n v="0"/>
    <n v="0"/>
    <n v="1"/>
    <n v="0"/>
    <n v="5"/>
    <n v="2"/>
    <n v="7"/>
    <n v="2"/>
    <n v="11"/>
    <n v="3"/>
    <n v="3"/>
    <n v="2"/>
    <n v="15"/>
    <n v="8"/>
    <n v="6"/>
    <n v="1"/>
    <n v="11"/>
    <n v="2"/>
    <n v="2"/>
    <n v="6"/>
    <n v="17"/>
    <n v="9"/>
    <n v="869"/>
    <n v="538"/>
    <n v="131"/>
    <n v="105"/>
    <n v="337"/>
    <n v="184"/>
    <n v="401"/>
    <n v="249"/>
    <n v="8"/>
    <n v="8"/>
    <n v="181"/>
    <n v="146"/>
    <n v="135"/>
    <n v="92"/>
    <n v="16"/>
    <n v="12"/>
    <n v="8"/>
    <n v="7"/>
    <n v="0"/>
    <n v="2"/>
    <n v="0"/>
    <n v="0"/>
    <n v="8"/>
    <n v="15"/>
    <n v="4"/>
    <n v="0"/>
    <n v="711"/>
    <n v="450"/>
    <n v="635"/>
    <n v="381"/>
    <n v="6"/>
    <n v="15"/>
    <n v="1"/>
    <n v="2"/>
    <n v="5"/>
    <n v="8"/>
    <n v="1"/>
    <n v="3"/>
    <n v="15"/>
    <n v="11"/>
    <n v="0"/>
    <n v="0"/>
    <n v="5"/>
    <n v="14"/>
    <n v="1"/>
    <n v="0"/>
    <n v="67"/>
    <n v="73"/>
    <n v="240"/>
    <n v="453"/>
  </r>
  <r>
    <x v="7"/>
    <x v="6"/>
    <n v="0.48"/>
    <n v="0.42"/>
    <n v="0.1"/>
    <n v="3"/>
    <x v="1"/>
    <x v="14"/>
    <d v="1899-12-30T16:00:00"/>
    <s v="Round of 16"/>
    <n v="16"/>
    <n v="11"/>
    <n v="1"/>
    <n v="3"/>
    <n v="3"/>
    <n v="1"/>
    <n v="0"/>
    <n v="0"/>
    <n v="3"/>
    <n v="0"/>
    <n v="7"/>
    <n v="3"/>
    <n v="7"/>
    <n v="5"/>
    <n v="10"/>
    <n v="8"/>
    <n v="6"/>
    <n v="3"/>
    <n v="15"/>
    <n v="15"/>
    <n v="7"/>
    <n v="2"/>
    <n v="2"/>
    <n v="2"/>
    <n v="9"/>
    <n v="3"/>
    <n v="19"/>
    <n v="10"/>
    <n v="568"/>
    <n v="501"/>
    <n v="118"/>
    <n v="124"/>
    <n v="207"/>
    <n v="224"/>
    <n v="243"/>
    <n v="153"/>
    <n v="14"/>
    <n v="11"/>
    <n v="174"/>
    <n v="156"/>
    <n v="111"/>
    <n v="97"/>
    <n v="26"/>
    <n v="20"/>
    <n v="14"/>
    <n v="12"/>
    <n v="1"/>
    <n v="2"/>
    <n v="0"/>
    <n v="0"/>
    <n v="10"/>
    <n v="8"/>
    <n v="3"/>
    <n v="1"/>
    <n v="540"/>
    <n v="466"/>
    <n v="481"/>
    <n v="391"/>
    <n v="27"/>
    <n v="18"/>
    <n v="4"/>
    <n v="7"/>
    <n v="4"/>
    <n v="5"/>
    <n v="7"/>
    <n v="1"/>
    <n v="8"/>
    <n v="11"/>
    <n v="0"/>
    <n v="1"/>
    <n v="11"/>
    <n v="16"/>
    <n v="0"/>
    <n v="0"/>
    <n v="71"/>
    <n v="64"/>
    <n v="220"/>
    <n v="297"/>
  </r>
  <r>
    <x v="1"/>
    <x v="16"/>
    <n v="0.54"/>
    <n v="0.35"/>
    <n v="0.11"/>
    <n v="3"/>
    <x v="2"/>
    <x v="14"/>
    <d v="1899-12-30T20:00:00"/>
    <s v="Round of 16"/>
    <n v="8"/>
    <n v="10"/>
    <n v="0"/>
    <n v="3"/>
    <n v="3"/>
    <n v="0"/>
    <n v="0"/>
    <n v="0"/>
    <n v="3"/>
    <n v="0"/>
    <n v="4"/>
    <n v="2"/>
    <n v="4"/>
    <n v="6"/>
    <n v="7"/>
    <n v="4"/>
    <n v="1"/>
    <n v="6"/>
    <n v="17"/>
    <n v="8"/>
    <n v="6"/>
    <n v="1"/>
    <n v="2"/>
    <n v="0"/>
    <n v="2"/>
    <n v="4"/>
    <n v="13"/>
    <n v="9"/>
    <n v="794"/>
    <n v="489"/>
    <n v="140"/>
    <n v="95"/>
    <n v="276"/>
    <n v="193"/>
    <n v="378"/>
    <n v="201"/>
    <n v="11"/>
    <n v="7"/>
    <n v="184"/>
    <n v="159"/>
    <n v="129"/>
    <n v="86"/>
    <n v="16"/>
    <n v="15"/>
    <n v="12"/>
    <n v="7"/>
    <n v="0"/>
    <n v="1"/>
    <n v="0"/>
    <n v="0"/>
    <n v="16"/>
    <n v="12"/>
    <n v="0"/>
    <n v="0"/>
    <n v="597"/>
    <n v="393"/>
    <n v="523"/>
    <n v="320"/>
    <n v="19"/>
    <n v="13"/>
    <n v="7"/>
    <n v="3"/>
    <n v="11"/>
    <n v="7"/>
    <n v="3"/>
    <n v="3"/>
    <n v="12"/>
    <n v="16"/>
    <n v="0"/>
    <n v="0"/>
    <n v="10"/>
    <n v="8"/>
    <n v="0"/>
    <n v="0"/>
    <n v="60"/>
    <n v="74"/>
    <n v="230"/>
    <n v="339"/>
  </r>
  <r>
    <x v="20"/>
    <x v="8"/>
    <n v="0.35"/>
    <n v="0.51"/>
    <n v="0.14000000000000001"/>
    <n v="1"/>
    <x v="1"/>
    <x v="15"/>
    <d v="1899-12-30T16:00:00"/>
    <s v="Round of 16"/>
    <n v="12"/>
    <n v="16"/>
    <n v="1"/>
    <n v="1"/>
    <n v="1"/>
    <n v="1"/>
    <n v="0"/>
    <n v="0"/>
    <n v="1"/>
    <n v="1"/>
    <n v="4"/>
    <n v="4"/>
    <n v="4"/>
    <n v="8"/>
    <n v="5"/>
    <n v="9"/>
    <n v="7"/>
    <n v="7"/>
    <n v="14"/>
    <n v="18"/>
    <n v="6"/>
    <n v="7"/>
    <n v="6"/>
    <n v="9"/>
    <n v="6"/>
    <n v="6"/>
    <n v="18"/>
    <n v="28"/>
    <n v="692"/>
    <n v="717"/>
    <n v="157"/>
    <n v="175"/>
    <n v="270"/>
    <n v="247"/>
    <n v="265"/>
    <n v="295"/>
    <n v="8"/>
    <n v="14"/>
    <n v="229"/>
    <n v="232"/>
    <n v="116"/>
    <n v="132"/>
    <n v="21"/>
    <n v="20"/>
    <n v="8"/>
    <n v="11"/>
    <n v="0"/>
    <n v="2"/>
    <n v="0"/>
    <n v="0"/>
    <n v="13"/>
    <n v="16"/>
    <n v="3"/>
    <n v="0"/>
    <n v="532"/>
    <n v="735"/>
    <n v="414"/>
    <n v="624"/>
    <n v="28"/>
    <n v="35"/>
    <n v="6"/>
    <n v="9"/>
    <n v="5"/>
    <n v="7"/>
    <n v="8"/>
    <n v="5"/>
    <n v="16"/>
    <n v="16"/>
    <n v="0"/>
    <n v="0"/>
    <n v="18"/>
    <n v="11"/>
    <n v="0"/>
    <n v="0"/>
    <n v="100"/>
    <n v="100"/>
    <n v="405"/>
    <n v="308"/>
  </r>
  <r>
    <x v="15"/>
    <x v="13"/>
    <n v="0.47"/>
    <n v="0.44"/>
    <n v="0.09"/>
    <n v="4"/>
    <x v="1"/>
    <x v="15"/>
    <d v="1899-12-30T20:00:00"/>
    <s v="Round of 16"/>
    <n v="18"/>
    <n v="10"/>
    <n v="1"/>
    <n v="4"/>
    <n v="4"/>
    <n v="0"/>
    <n v="0"/>
    <n v="1"/>
    <n v="3"/>
    <n v="0"/>
    <n v="9"/>
    <n v="6"/>
    <n v="8"/>
    <n v="2"/>
    <n v="14"/>
    <n v="6"/>
    <n v="4"/>
    <n v="4"/>
    <n v="20"/>
    <n v="19"/>
    <n v="5"/>
    <n v="4"/>
    <n v="5"/>
    <n v="3"/>
    <n v="7"/>
    <n v="5"/>
    <n v="15"/>
    <n v="21"/>
    <n v="666"/>
    <n v="547"/>
    <n v="149"/>
    <n v="116"/>
    <n v="257"/>
    <n v="270"/>
    <n v="260"/>
    <n v="161"/>
    <n v="17"/>
    <n v="15"/>
    <n v="193"/>
    <n v="188"/>
    <n v="145"/>
    <n v="137"/>
    <n v="21"/>
    <n v="20"/>
    <n v="17"/>
    <n v="14"/>
    <n v="0"/>
    <n v="1"/>
    <n v="0"/>
    <n v="0"/>
    <n v="8"/>
    <n v="13"/>
    <n v="0"/>
    <n v="5"/>
    <n v="616"/>
    <n v="548"/>
    <n v="556"/>
    <n v="486"/>
    <n v="18"/>
    <n v="14"/>
    <n v="4"/>
    <n v="1"/>
    <n v="9"/>
    <n v="13"/>
    <n v="5"/>
    <n v="4"/>
    <n v="16"/>
    <n v="8"/>
    <n v="1"/>
    <n v="0"/>
    <n v="10"/>
    <n v="18"/>
    <n v="0"/>
    <n v="0"/>
    <n v="73"/>
    <n v="81"/>
    <n v="310"/>
    <n v="329"/>
  </r>
  <r>
    <x v="8"/>
    <x v="29"/>
    <n v="0.22"/>
    <n v="0.68"/>
    <n v="0.1"/>
    <n v="0"/>
    <x v="2"/>
    <x v="16"/>
    <d v="1899-12-30T16:00:00"/>
    <s v="Round of 16"/>
    <n v="6"/>
    <n v="13"/>
    <n v="0"/>
    <n v="0"/>
    <n v="0"/>
    <n v="0"/>
    <n v="0"/>
    <n v="0"/>
    <n v="0"/>
    <n v="0"/>
    <n v="3"/>
    <n v="1"/>
    <n v="3"/>
    <n v="6"/>
    <n v="3"/>
    <n v="9"/>
    <n v="3"/>
    <n v="4"/>
    <n v="11"/>
    <n v="36"/>
    <n v="1"/>
    <n v="10"/>
    <n v="0"/>
    <n v="8"/>
    <n v="2"/>
    <n v="19"/>
    <n v="8"/>
    <n v="29"/>
    <n v="438"/>
    <n v="896"/>
    <n v="103"/>
    <n v="182"/>
    <n v="176"/>
    <n v="279"/>
    <n v="159"/>
    <n v="435"/>
    <n v="10"/>
    <n v="27"/>
    <n v="164"/>
    <n v="219"/>
    <n v="86"/>
    <n v="158"/>
    <n v="22"/>
    <n v="37"/>
    <n v="9"/>
    <n v="25"/>
    <n v="1"/>
    <n v="1"/>
    <n v="0"/>
    <n v="0"/>
    <n v="15"/>
    <n v="14"/>
    <n v="5"/>
    <n v="4"/>
    <n v="323"/>
    <n v="1041"/>
    <n v="229"/>
    <n v="967"/>
    <n v="10"/>
    <n v="27"/>
    <n v="4"/>
    <n v="4"/>
    <n v="4"/>
    <n v="8"/>
    <n v="0"/>
    <n v="8"/>
    <n v="18"/>
    <n v="20"/>
    <n v="0"/>
    <n v="0"/>
    <n v="14"/>
    <n v="6"/>
    <n v="0"/>
    <n v="0"/>
    <n v="100"/>
    <n v="66"/>
    <n v="573"/>
    <n v="217"/>
  </r>
  <r>
    <x v="14"/>
    <x v="22"/>
    <n v="0.43"/>
    <n v="0.48"/>
    <n v="0.09"/>
    <n v="6"/>
    <x v="1"/>
    <x v="16"/>
    <d v="1899-12-30T20:00:00"/>
    <s v="Round of 16"/>
    <n v="14"/>
    <n v="10"/>
    <n v="1"/>
    <n v="6"/>
    <n v="6"/>
    <n v="1"/>
    <n v="0"/>
    <n v="0"/>
    <n v="5"/>
    <n v="0"/>
    <n v="9"/>
    <n v="1"/>
    <n v="2"/>
    <n v="7"/>
    <n v="9"/>
    <n v="5"/>
    <n v="5"/>
    <n v="5"/>
    <n v="8"/>
    <n v="18"/>
    <n v="3"/>
    <n v="2"/>
    <n v="6"/>
    <n v="6"/>
    <n v="6"/>
    <n v="2"/>
    <n v="8"/>
    <n v="8"/>
    <n v="614"/>
    <n v="617"/>
    <n v="134"/>
    <n v="115"/>
    <n v="241"/>
    <n v="240"/>
    <n v="239"/>
    <n v="262"/>
    <n v="9"/>
    <n v="8"/>
    <n v="165"/>
    <n v="167"/>
    <n v="98"/>
    <n v="107"/>
    <n v="16"/>
    <n v="17"/>
    <n v="8"/>
    <n v="7"/>
    <n v="0"/>
    <n v="2"/>
    <n v="0"/>
    <n v="0"/>
    <n v="12"/>
    <n v="10"/>
    <n v="3"/>
    <n v="3"/>
    <n v="461"/>
    <n v="512"/>
    <n v="392"/>
    <n v="436"/>
    <n v="14"/>
    <n v="15"/>
    <n v="6"/>
    <n v="1"/>
    <n v="7"/>
    <n v="3"/>
    <n v="6"/>
    <n v="6"/>
    <n v="13"/>
    <n v="15"/>
    <n v="0"/>
    <n v="0"/>
    <n v="10"/>
    <n v="15"/>
    <n v="0"/>
    <n v="0"/>
    <n v="71"/>
    <n v="54"/>
    <n v="357"/>
    <n v="240"/>
  </r>
  <r>
    <x v="21"/>
    <x v="31"/>
    <n v="0.45"/>
    <n v="0.45"/>
    <n v="0.1"/>
    <n v="1"/>
    <x v="1"/>
    <x v="17"/>
    <d v="1899-12-30T16:00:00"/>
    <s v="Quarter-final"/>
    <n v="9"/>
    <n v="20"/>
    <n v="1"/>
    <n v="1"/>
    <n v="1"/>
    <n v="1"/>
    <n v="0"/>
    <n v="0"/>
    <n v="1"/>
    <n v="1"/>
    <n v="1"/>
    <n v="11"/>
    <n v="4"/>
    <n v="4"/>
    <n v="5"/>
    <n v="12"/>
    <n v="4"/>
    <n v="8"/>
    <n v="19"/>
    <n v="25"/>
    <n v="4"/>
    <n v="10"/>
    <n v="2"/>
    <n v="15"/>
    <n v="5"/>
    <n v="8"/>
    <n v="27"/>
    <n v="20"/>
    <n v="674"/>
    <n v="737"/>
    <n v="156"/>
    <n v="153"/>
    <n v="250"/>
    <n v="239"/>
    <n v="268"/>
    <n v="345"/>
    <n v="10"/>
    <n v="11"/>
    <n v="240"/>
    <n v="185"/>
    <n v="180"/>
    <n v="121"/>
    <n v="16"/>
    <n v="19"/>
    <n v="10"/>
    <n v="10"/>
    <n v="2"/>
    <n v="3"/>
    <n v="0"/>
    <n v="0"/>
    <n v="22"/>
    <n v="24"/>
    <n v="3"/>
    <n v="3"/>
    <n v="715"/>
    <n v="695"/>
    <n v="632"/>
    <n v="625"/>
    <n v="22"/>
    <n v="25"/>
    <n v="5"/>
    <n v="6"/>
    <n v="13"/>
    <n v="4"/>
    <n v="3"/>
    <n v="7"/>
    <n v="27"/>
    <n v="25"/>
    <n v="0"/>
    <n v="0"/>
    <n v="21"/>
    <n v="9"/>
    <n v="0"/>
    <n v="0"/>
    <n v="95"/>
    <n v="77"/>
    <n v="365"/>
    <n v="423"/>
  </r>
  <r>
    <x v="17"/>
    <x v="27"/>
    <n v="0.45"/>
    <n v="0.44"/>
    <n v="0.11"/>
    <n v="2"/>
    <x v="0"/>
    <x v="17"/>
    <d v="1899-12-30T20:00:00"/>
    <s v="Quarter-final"/>
    <n v="5"/>
    <n v="15"/>
    <n v="2"/>
    <n v="2"/>
    <n v="2"/>
    <n v="2"/>
    <n v="0"/>
    <n v="0"/>
    <n v="2"/>
    <n v="1"/>
    <n v="2"/>
    <n v="6"/>
    <n v="2"/>
    <n v="8"/>
    <n v="3"/>
    <n v="5"/>
    <n v="2"/>
    <n v="10"/>
    <n v="11"/>
    <n v="7"/>
    <n v="7"/>
    <n v="7"/>
    <n v="9"/>
    <n v="13"/>
    <n v="3"/>
    <n v="6"/>
    <n v="15"/>
    <n v="17"/>
    <n v="722"/>
    <n v="644"/>
    <n v="117"/>
    <n v="97"/>
    <n v="278"/>
    <n v="278"/>
    <n v="327"/>
    <n v="269"/>
    <n v="5"/>
    <n v="7"/>
    <n v="194"/>
    <n v="203"/>
    <n v="130"/>
    <n v="122"/>
    <n v="15"/>
    <n v="24"/>
    <n v="6"/>
    <n v="8"/>
    <n v="8"/>
    <n v="8"/>
    <n v="1"/>
    <n v="0"/>
    <n v="30"/>
    <n v="18"/>
    <n v="1"/>
    <n v="2"/>
    <n v="651"/>
    <n v="603"/>
    <n v="557"/>
    <n v="511"/>
    <n v="22"/>
    <n v="16"/>
    <n v="4"/>
    <n v="4"/>
    <n v="5"/>
    <n v="4"/>
    <n v="2"/>
    <n v="8"/>
    <n v="20"/>
    <n v="30"/>
    <n v="0"/>
    <n v="1"/>
    <n v="15"/>
    <n v="5"/>
    <n v="0"/>
    <n v="0"/>
    <n v="91"/>
    <n v="79"/>
    <n v="401"/>
    <n v="323"/>
  </r>
  <r>
    <x v="8"/>
    <x v="30"/>
    <n v="0.22"/>
    <n v="0.65"/>
    <n v="0.13"/>
    <n v="1"/>
    <x v="2"/>
    <x v="18"/>
    <d v="1899-12-30T16:00:00"/>
    <s v="Quarter-final"/>
    <n v="9"/>
    <n v="11"/>
    <n v="0"/>
    <n v="1"/>
    <n v="1"/>
    <n v="0"/>
    <n v="0"/>
    <n v="0"/>
    <n v="1"/>
    <n v="0"/>
    <n v="3"/>
    <n v="3"/>
    <n v="6"/>
    <n v="6"/>
    <n v="5"/>
    <n v="7"/>
    <n v="4"/>
    <n v="4"/>
    <n v="4"/>
    <n v="27"/>
    <n v="1"/>
    <n v="10"/>
    <n v="4"/>
    <n v="8"/>
    <n v="1"/>
    <n v="7"/>
    <n v="3"/>
    <n v="20"/>
    <n v="339"/>
    <n v="780"/>
    <n v="68"/>
    <n v="205"/>
    <n v="150"/>
    <n v="208"/>
    <n v="121"/>
    <n v="367"/>
    <n v="6"/>
    <n v="19"/>
    <n v="128"/>
    <n v="167"/>
    <n v="63"/>
    <n v="118"/>
    <n v="13"/>
    <n v="23"/>
    <n v="3"/>
    <n v="18"/>
    <n v="3"/>
    <n v="1"/>
    <n v="1"/>
    <n v="0"/>
    <n v="15"/>
    <n v="9"/>
    <n v="2"/>
    <n v="2"/>
    <n v="229"/>
    <n v="678"/>
    <n v="171"/>
    <n v="592"/>
    <n v="8"/>
    <n v="33"/>
    <n v="3"/>
    <n v="7"/>
    <n v="4"/>
    <n v="9"/>
    <n v="3"/>
    <n v="9"/>
    <n v="11"/>
    <n v="17"/>
    <n v="0"/>
    <n v="0"/>
    <n v="11"/>
    <n v="10"/>
    <n v="0"/>
    <n v="0"/>
    <n v="88"/>
    <n v="44"/>
    <n v="373"/>
    <n v="165"/>
  </r>
  <r>
    <x v="1"/>
    <x v="26"/>
    <n v="0.54"/>
    <n v="0.36"/>
    <n v="0.1"/>
    <n v="1"/>
    <x v="0"/>
    <x v="18"/>
    <d v="1899-12-30T20:00:00"/>
    <s v="Quarter-final"/>
    <n v="14"/>
    <n v="9"/>
    <n v="2"/>
    <n v="1"/>
    <n v="1"/>
    <n v="1"/>
    <n v="0"/>
    <n v="1"/>
    <n v="0"/>
    <n v="2"/>
    <n v="6"/>
    <n v="5"/>
    <n v="4"/>
    <n v="3"/>
    <n v="6"/>
    <n v="6"/>
    <n v="8"/>
    <n v="3"/>
    <n v="17"/>
    <n v="15"/>
    <n v="6"/>
    <n v="2"/>
    <n v="4"/>
    <n v="7"/>
    <n v="2"/>
    <n v="2"/>
    <n v="10"/>
    <n v="13"/>
    <n v="661"/>
    <n v="401"/>
    <n v="127"/>
    <n v="84"/>
    <n v="312"/>
    <n v="136"/>
    <n v="222"/>
    <n v="181"/>
    <n v="8"/>
    <n v="7"/>
    <n v="147"/>
    <n v="136"/>
    <n v="108"/>
    <n v="87"/>
    <n v="13"/>
    <n v="14"/>
    <n v="10"/>
    <n v="8"/>
    <n v="1"/>
    <n v="3"/>
    <n v="0"/>
    <n v="0"/>
    <n v="10"/>
    <n v="14"/>
    <n v="1"/>
    <n v="2"/>
    <n v="508"/>
    <n v="369"/>
    <n v="453"/>
    <n v="310"/>
    <n v="22"/>
    <n v="13"/>
    <n v="5"/>
    <n v="6"/>
    <n v="5"/>
    <n v="2"/>
    <n v="5"/>
    <n v="2"/>
    <n v="14"/>
    <n v="11"/>
    <n v="1"/>
    <n v="0"/>
    <n v="9"/>
    <n v="15"/>
    <n v="0"/>
    <n v="0"/>
    <n v="49"/>
    <n v="54"/>
    <n v="193"/>
    <n v="308"/>
  </r>
  <r>
    <x v="4"/>
    <x v="8"/>
    <n v="0.34"/>
    <n v="0.54"/>
    <n v="0.12"/>
    <n v="3"/>
    <x v="2"/>
    <x v="19"/>
    <d v="1899-12-30T20:00:00"/>
    <s v="Semi-final"/>
    <n v="10"/>
    <n v="12"/>
    <n v="0"/>
    <n v="3"/>
    <n v="3"/>
    <n v="0"/>
    <n v="0"/>
    <n v="0"/>
    <n v="1"/>
    <n v="0"/>
    <n v="7"/>
    <n v="3"/>
    <n v="2"/>
    <n v="7"/>
    <n v="7"/>
    <n v="6"/>
    <n v="3"/>
    <n v="6"/>
    <n v="8"/>
    <n v="18"/>
    <n v="9"/>
    <n v="6"/>
    <n v="7"/>
    <n v="7"/>
    <n v="3"/>
    <n v="4"/>
    <n v="2"/>
    <n v="8"/>
    <n v="349"/>
    <n v="643"/>
    <n v="89"/>
    <n v="136"/>
    <n v="122"/>
    <n v="291"/>
    <n v="138"/>
    <n v="216"/>
    <n v="7"/>
    <n v="3"/>
    <n v="147"/>
    <n v="182"/>
    <n v="91"/>
    <n v="129"/>
    <n v="17"/>
    <n v="9"/>
    <n v="7"/>
    <n v="1"/>
    <n v="2"/>
    <n v="2"/>
    <n v="0"/>
    <n v="0"/>
    <n v="15"/>
    <n v="8"/>
    <n v="1"/>
    <n v="0"/>
    <n v="408"/>
    <n v="624"/>
    <n v="344"/>
    <n v="551"/>
    <n v="8"/>
    <n v="20"/>
    <n v="2"/>
    <n v="4"/>
    <n v="4"/>
    <n v="8"/>
    <n v="2"/>
    <n v="4"/>
    <n v="6"/>
    <n v="16"/>
    <n v="1"/>
    <n v="0"/>
    <n v="12"/>
    <n v="10"/>
    <n v="0"/>
    <n v="0"/>
    <n v="85"/>
    <n v="63"/>
    <n v="321"/>
    <n v="260"/>
  </r>
  <r>
    <x v="7"/>
    <x v="20"/>
    <n v="0.34"/>
    <n v="0.55000000000000004"/>
    <n v="0.11"/>
    <n v="2"/>
    <x v="2"/>
    <x v="20"/>
    <d v="1899-12-30T20:00:00"/>
    <s v="Semi-final"/>
    <n v="14"/>
    <n v="13"/>
    <n v="0"/>
    <n v="2"/>
    <n v="2"/>
    <n v="0"/>
    <n v="0"/>
    <n v="0"/>
    <n v="0"/>
    <n v="0"/>
    <n v="2"/>
    <n v="1"/>
    <n v="8"/>
    <n v="6"/>
    <n v="12"/>
    <n v="8"/>
    <n v="2"/>
    <n v="5"/>
    <n v="9"/>
    <n v="10"/>
    <n v="6"/>
    <n v="4"/>
    <n v="3"/>
    <n v="6"/>
    <n v="2"/>
    <n v="6"/>
    <n v="6"/>
    <n v="19"/>
    <n v="330"/>
    <n v="702"/>
    <n v="82"/>
    <n v="136"/>
    <n v="99"/>
    <n v="314"/>
    <n v="149"/>
    <n v="252"/>
    <n v="8"/>
    <n v="15"/>
    <n v="126"/>
    <n v="141"/>
    <n v="85"/>
    <n v="95"/>
    <n v="12"/>
    <n v="18"/>
    <n v="8"/>
    <n v="11"/>
    <n v="0"/>
    <n v="1"/>
    <n v="0"/>
    <n v="0"/>
    <n v="11"/>
    <n v="11"/>
    <n v="4"/>
    <n v="3"/>
    <n v="358"/>
    <n v="583"/>
    <n v="307"/>
    <n v="518"/>
    <n v="5"/>
    <n v="22"/>
    <n v="2"/>
    <n v="1"/>
    <n v="1"/>
    <n v="8"/>
    <n v="2"/>
    <n v="3"/>
    <n v="13"/>
    <n v="15"/>
    <n v="0"/>
    <n v="0"/>
    <n v="13"/>
    <n v="14"/>
    <n v="0"/>
    <n v="0"/>
    <n v="72"/>
    <n v="47"/>
    <n v="328"/>
    <n v="218"/>
  </r>
  <r>
    <x v="21"/>
    <x v="20"/>
    <n v="0.45"/>
    <n v="0.45"/>
    <n v="0.1"/>
    <n v="2"/>
    <x v="1"/>
    <x v="21"/>
    <d v="1899-12-30T16:00:00"/>
    <s v="Play-off for third place"/>
    <n v="14"/>
    <n v="7"/>
    <n v="1"/>
    <n v="2"/>
    <n v="2"/>
    <n v="1"/>
    <n v="0"/>
    <n v="0"/>
    <n v="2"/>
    <n v="0"/>
    <n v="4"/>
    <n v="2"/>
    <n v="8"/>
    <n v="5"/>
    <n v="7"/>
    <n v="5"/>
    <n v="7"/>
    <n v="2"/>
    <n v="20"/>
    <n v="13"/>
    <n v="8"/>
    <n v="1"/>
    <n v="3"/>
    <n v="3"/>
    <n v="2"/>
    <n v="7"/>
    <n v="7"/>
    <n v="16"/>
    <n v="519"/>
    <n v="609"/>
    <n v="117"/>
    <n v="127"/>
    <n v="198"/>
    <n v="202"/>
    <n v="204"/>
    <n v="280"/>
    <n v="15"/>
    <n v="10"/>
    <n v="164"/>
    <n v="150"/>
    <n v="114"/>
    <n v="97"/>
    <n v="23"/>
    <n v="14"/>
    <n v="12"/>
    <n v="8"/>
    <n v="0"/>
    <n v="2"/>
    <n v="0"/>
    <n v="0"/>
    <n v="13"/>
    <n v="11"/>
    <n v="2"/>
    <n v="2"/>
    <n v="491"/>
    <n v="494"/>
    <n v="430"/>
    <n v="428"/>
    <n v="21"/>
    <n v="20"/>
    <n v="3"/>
    <n v="5"/>
    <n v="7"/>
    <n v="12"/>
    <n v="6"/>
    <n v="3"/>
    <n v="13"/>
    <n v="15"/>
    <n v="0"/>
    <n v="0"/>
    <n v="7"/>
    <n v="14"/>
    <n v="0"/>
    <n v="0"/>
    <n v="75"/>
    <n v="72"/>
    <n v="288"/>
    <n v="277"/>
  </r>
  <r>
    <x v="4"/>
    <x v="26"/>
    <n v="0.46"/>
    <n v="0.4"/>
    <n v="0.14000000000000001"/>
    <n v="3"/>
    <x v="3"/>
    <x v="22"/>
    <d v="1899-12-30T16:00:00"/>
    <s v="Final"/>
    <n v="21"/>
    <n v="10"/>
    <n v="3"/>
    <n v="3"/>
    <n v="3"/>
    <n v="3"/>
    <n v="0"/>
    <n v="0"/>
    <n v="1"/>
    <n v="1"/>
    <n v="9"/>
    <n v="5"/>
    <n v="9"/>
    <n v="3"/>
    <n v="10"/>
    <n v="7"/>
    <n v="11"/>
    <n v="3"/>
    <n v="13"/>
    <n v="15"/>
    <n v="6"/>
    <n v="7"/>
    <n v="8"/>
    <n v="5"/>
    <n v="9"/>
    <n v="4"/>
    <n v="9"/>
    <n v="12"/>
    <n v="607"/>
    <n v="507"/>
    <n v="146"/>
    <n v="105"/>
    <n v="257"/>
    <n v="207"/>
    <n v="204"/>
    <n v="195"/>
    <n v="43"/>
    <n v="10"/>
    <n v="223"/>
    <n v="163"/>
    <n v="151"/>
    <n v="99"/>
    <n v="38"/>
    <n v="14"/>
    <n v="23"/>
    <n v="9"/>
    <n v="4"/>
    <n v="3"/>
    <n v="0"/>
    <n v="0"/>
    <n v="26"/>
    <n v="19"/>
    <n v="4"/>
    <n v="4"/>
    <n v="648"/>
    <n v="516"/>
    <n v="544"/>
    <n v="419"/>
    <n v="20"/>
    <n v="24"/>
    <n v="4"/>
    <n v="3"/>
    <n v="6"/>
    <n v="5"/>
    <n v="6"/>
    <n v="5"/>
    <n v="22"/>
    <n v="28"/>
    <n v="1"/>
    <n v="2"/>
    <n v="11"/>
    <n v="21"/>
    <n v="0"/>
    <n v="0"/>
    <n v="87"/>
    <n v="104"/>
    <n v="280"/>
    <n v="4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86EEEC-5B5F-46E6-9836-4E89D75DA90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36" firstHeaderRow="1" firstDataRow="1" firstDataCol="1"/>
  <pivotFields count="89">
    <pivotField axis="axisRow" showAll="0">
      <items count="33">
        <item x="4"/>
        <item x="26"/>
        <item x="11"/>
        <item x="15"/>
        <item x="22"/>
        <item x="28"/>
        <item x="29"/>
        <item x="21"/>
        <item x="5"/>
        <item x="24"/>
        <item x="1"/>
        <item x="7"/>
        <item x="9"/>
        <item x="30"/>
        <item x="25"/>
        <item x="20"/>
        <item x="23"/>
        <item x="6"/>
        <item x="8"/>
        <item x="17"/>
        <item x="19"/>
        <item x="14"/>
        <item x="0"/>
        <item x="27"/>
        <item x="2"/>
        <item x="31"/>
        <item x="10"/>
        <item x="12"/>
        <item x="18"/>
        <item x="3"/>
        <item x="13"/>
        <item x="16"/>
        <item t="default"/>
      </items>
    </pivotField>
    <pivotField showAll="0">
      <items count="33">
        <item x="27"/>
        <item x="7"/>
        <item x="28"/>
        <item x="31"/>
        <item x="12"/>
        <item x="11"/>
        <item x="10"/>
        <item x="8"/>
        <item x="18"/>
        <item x="0"/>
        <item x="25"/>
        <item x="26"/>
        <item x="21"/>
        <item x="14"/>
        <item x="1"/>
        <item x="9"/>
        <item x="13"/>
        <item x="19"/>
        <item x="20"/>
        <item x="2"/>
        <item x="6"/>
        <item x="30"/>
        <item x="24"/>
        <item x="4"/>
        <item x="16"/>
        <item x="15"/>
        <item x="29"/>
        <item x="22"/>
        <item x="5"/>
        <item x="17"/>
        <item x="23"/>
        <item x="3"/>
        <item t="default"/>
      </items>
    </pivotField>
    <pivotField numFmtId="9" showAll="0"/>
    <pivotField numFmtId="9" showAll="0"/>
    <pivotField numFmtId="9" showAll="0"/>
    <pivotField dataField="1" showAll="0"/>
    <pivotField showAll="0"/>
    <pivotField numFmtId="1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Goals of home team" fld="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5924EB-308C-4477-BDFF-774FD9F622A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36" firstHeaderRow="1" firstDataRow="1" firstDataCol="1"/>
  <pivotFields count="89">
    <pivotField showAll="0">
      <items count="33">
        <item x="4"/>
        <item x="26"/>
        <item x="11"/>
        <item x="15"/>
        <item x="22"/>
        <item x="28"/>
        <item x="29"/>
        <item x="21"/>
        <item x="5"/>
        <item x="24"/>
        <item x="1"/>
        <item x="7"/>
        <item x="9"/>
        <item x="30"/>
        <item x="25"/>
        <item x="20"/>
        <item x="23"/>
        <item x="6"/>
        <item x="8"/>
        <item x="17"/>
        <item x="19"/>
        <item x="14"/>
        <item x="0"/>
        <item x="27"/>
        <item x="2"/>
        <item x="31"/>
        <item x="10"/>
        <item x="12"/>
        <item x="18"/>
        <item x="3"/>
        <item x="13"/>
        <item x="16"/>
        <item t="default"/>
      </items>
    </pivotField>
    <pivotField axis="axisRow" showAll="0">
      <items count="33">
        <item x="27"/>
        <item x="7"/>
        <item x="28"/>
        <item x="31"/>
        <item x="12"/>
        <item x="11"/>
        <item x="10"/>
        <item x="8"/>
        <item x="18"/>
        <item x="0"/>
        <item x="25"/>
        <item x="26"/>
        <item x="21"/>
        <item x="14"/>
        <item x="1"/>
        <item x="9"/>
        <item x="13"/>
        <item x="19"/>
        <item x="20"/>
        <item x="2"/>
        <item x="6"/>
        <item x="30"/>
        <item x="24"/>
        <item x="4"/>
        <item x="16"/>
        <item x="15"/>
        <item x="29"/>
        <item x="22"/>
        <item x="5"/>
        <item x="17"/>
        <item x="23"/>
        <item x="3"/>
        <item t="default"/>
      </items>
    </pivotField>
    <pivotField numFmtId="9" showAll="0"/>
    <pivotField numFmtId="9" showAll="0"/>
    <pivotField numFmtId="9" showAll="0"/>
    <pivotField showAll="0"/>
    <pivotField dataField="1" showAll="0">
      <items count="6">
        <item h="1" x="2"/>
        <item h="1" x="1"/>
        <item h="1" x="0"/>
        <item h="1" x="3"/>
        <item x="4"/>
        <item t="default"/>
      </items>
    </pivotField>
    <pivotField numFmtId="1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Goals scored away" fld="6"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0FB28B-BF83-4462-A520-1D37F699AD25}"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34" firstHeaderRow="0" firstDataRow="1" firstDataCol="1"/>
  <pivotFields count="89">
    <pivotField axis="axisRow" showAll="0">
      <items count="33">
        <item x="4"/>
        <item x="26"/>
        <item x="11"/>
        <item x="15"/>
        <item x="22"/>
        <item x="28"/>
        <item x="29"/>
        <item x="21"/>
        <item x="5"/>
        <item x="24"/>
        <item x="1"/>
        <item x="7"/>
        <item x="9"/>
        <item x="30"/>
        <item x="25"/>
        <item x="20"/>
        <item x="23"/>
        <item x="6"/>
        <item x="8"/>
        <item x="17"/>
        <item x="19"/>
        <item x="14"/>
        <item x="0"/>
        <item x="27"/>
        <item x="2"/>
        <item x="31"/>
        <item x="10"/>
        <item x="12"/>
        <item x="18"/>
        <item x="3"/>
        <item x="13"/>
        <item x="16"/>
        <item t="default"/>
      </items>
    </pivotField>
    <pivotField showAll="0">
      <items count="33">
        <item x="27"/>
        <item x="7"/>
        <item x="28"/>
        <item x="31"/>
        <item x="12"/>
        <item x="11"/>
        <item x="10"/>
        <item x="8"/>
        <item x="18"/>
        <item x="0"/>
        <item x="25"/>
        <item x="26"/>
        <item x="21"/>
        <item x="14"/>
        <item x="1"/>
        <item x="9"/>
        <item x="13"/>
        <item x="19"/>
        <item x="20"/>
        <item x="2"/>
        <item x="6"/>
        <item x="30"/>
        <item x="24"/>
        <item x="4"/>
        <item x="16"/>
        <item x="15"/>
        <item x="29"/>
        <item x="22"/>
        <item x="5"/>
        <item x="17"/>
        <item x="23"/>
        <item x="3"/>
        <item t="default"/>
      </items>
    </pivotField>
    <pivotField numFmtId="9" showAll="0"/>
    <pivotField numFmtId="9" showAll="0"/>
    <pivotField numFmtId="9" showAll="0"/>
    <pivotField showAll="0"/>
    <pivotField showAll="0"/>
    <pivotField numFmtId="15" showAll="0"/>
    <pivotField numFmtId="2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2">
    <i>
      <x/>
    </i>
    <i i="1">
      <x v="1"/>
    </i>
  </colItems>
  <dataFields count="2">
    <dataField name="Sum of yellow cards team1" fld="56" baseField="0" baseItem="0"/>
    <dataField name="Sum of red cards team1" fld="58" baseField="0" baseItem="0"/>
  </dataFields>
  <chartFormats count="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62E9B1-7B0B-4E40-8527-7E3725CEEF9E}"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34" firstHeaderRow="0" firstDataRow="1" firstDataCol="1"/>
  <pivotFields count="89">
    <pivotField showAll="0">
      <items count="33">
        <item x="4"/>
        <item x="26"/>
        <item x="11"/>
        <item x="15"/>
        <item x="22"/>
        <item x="28"/>
        <item x="29"/>
        <item x="21"/>
        <item x="5"/>
        <item x="24"/>
        <item x="1"/>
        <item x="7"/>
        <item x="9"/>
        <item x="30"/>
        <item x="25"/>
        <item x="20"/>
        <item x="23"/>
        <item x="6"/>
        <item x="8"/>
        <item x="17"/>
        <item x="19"/>
        <item x="14"/>
        <item x="0"/>
        <item x="27"/>
        <item x="2"/>
        <item x="31"/>
        <item x="10"/>
        <item x="12"/>
        <item x="18"/>
        <item x="3"/>
        <item x="13"/>
        <item x="16"/>
        <item t="default"/>
      </items>
    </pivotField>
    <pivotField axis="axisRow" showAll="0">
      <items count="33">
        <item x="27"/>
        <item x="7"/>
        <item x="28"/>
        <item x="31"/>
        <item x="12"/>
        <item x="11"/>
        <item x="10"/>
        <item x="8"/>
        <item x="18"/>
        <item x="0"/>
        <item x="25"/>
        <item x="26"/>
        <item x="21"/>
        <item x="14"/>
        <item x="1"/>
        <item x="9"/>
        <item x="13"/>
        <item x="19"/>
        <item x="20"/>
        <item x="2"/>
        <item x="6"/>
        <item x="30"/>
        <item x="24"/>
        <item x="4"/>
        <item x="16"/>
        <item x="15"/>
        <item x="29"/>
        <item x="22"/>
        <item x="5"/>
        <item x="17"/>
        <item x="23"/>
        <item x="3"/>
        <item t="default"/>
      </items>
    </pivotField>
    <pivotField numFmtId="9" showAll="0"/>
    <pivotField numFmtId="9" showAll="0"/>
    <pivotField numFmtId="9" showAll="0"/>
    <pivotField showAll="0"/>
    <pivotField showAll="0"/>
    <pivotField numFmtId="15" showAll="0"/>
    <pivotField numFmtId="2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2">
    <i>
      <x/>
    </i>
    <i i="1">
      <x v="1"/>
    </i>
  </colItems>
  <dataFields count="2">
    <dataField name="Sum of red cards team2" fld="59" baseField="0" baseItem="0"/>
    <dataField name="Sum of yellow cards team2" fld="57" baseField="0" baseItem="0"/>
  </dataFields>
  <chartFormats count="4">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56BA01-F6FE-4521-A20B-F1DBC67080E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34" firstHeaderRow="1" firstDataRow="1" firstDataCol="1"/>
  <pivotFields count="89">
    <pivotField axis="axisRow" showAll="0">
      <items count="33">
        <item x="4"/>
        <item x="26"/>
        <item x="11"/>
        <item x="15"/>
        <item x="22"/>
        <item x="28"/>
        <item x="29"/>
        <item x="21"/>
        <item x="5"/>
        <item x="24"/>
        <item x="1"/>
        <item x="7"/>
        <item x="9"/>
        <item x="30"/>
        <item x="25"/>
        <item x="20"/>
        <item x="23"/>
        <item x="6"/>
        <item x="8"/>
        <item x="17"/>
        <item x="19"/>
        <item x="14"/>
        <item x="0"/>
        <item x="27"/>
        <item x="2"/>
        <item x="31"/>
        <item x="10"/>
        <item x="12"/>
        <item x="18"/>
        <item x="3"/>
        <item x="13"/>
        <item x="16"/>
        <item t="default"/>
      </items>
    </pivotField>
    <pivotField showAll="0"/>
    <pivotField numFmtId="9" showAll="0"/>
    <pivotField numFmtId="9" showAll="0"/>
    <pivotField numFmtId="9" showAll="0"/>
    <pivotField showAll="0"/>
    <pivotField showAll="0"/>
    <pivotField numFmtId="15" showAll="0"/>
    <pivotField numFmtId="2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fouls against team2" fld="6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F1ADF9-6745-4D90-956F-80F0B5BA533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34" firstHeaderRow="1" firstDataRow="1" firstDataCol="1"/>
  <pivotFields count="89">
    <pivotField showAll="0"/>
    <pivotField axis="axisRow" showAll="0">
      <items count="33">
        <item x="27"/>
        <item x="7"/>
        <item x="28"/>
        <item x="31"/>
        <item x="12"/>
        <item x="11"/>
        <item x="10"/>
        <item x="8"/>
        <item x="18"/>
        <item x="0"/>
        <item x="25"/>
        <item x="26"/>
        <item x="21"/>
        <item x="14"/>
        <item x="1"/>
        <item x="9"/>
        <item x="13"/>
        <item x="19"/>
        <item x="20"/>
        <item x="2"/>
        <item x="6"/>
        <item x="30"/>
        <item x="24"/>
        <item x="4"/>
        <item x="16"/>
        <item x="15"/>
        <item x="29"/>
        <item x="22"/>
        <item x="5"/>
        <item x="17"/>
        <item x="23"/>
        <item x="3"/>
        <item t="default"/>
      </items>
    </pivotField>
    <pivotField numFmtId="9" showAll="0"/>
    <pivotField numFmtId="9" showAll="0"/>
    <pivotField numFmtId="9" showAll="0"/>
    <pivotField showAll="0"/>
    <pivotField showAll="0"/>
    <pivotField numFmtId="15" showAll="0"/>
    <pivotField numFmtId="2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fouls against team2" fld="6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2" xr10:uid="{E8EBCD00-C68E-4E0A-8267-8446907CA0DB}" sourceName="team2">
  <pivotTables>
    <pivotTable tabId="34" name="PivotTable2"/>
    <pivotTable tabId="39" name="PivotTable11"/>
    <pivotTable tabId="42" name="PivotTable2"/>
  </pivotTables>
  <data>
    <tabular pivotCacheId="233937052">
      <items count="32">
        <i x="27" s="1"/>
        <i x="7" s="1"/>
        <i x="28" s="1"/>
        <i x="31" s="1"/>
        <i x="12" s="1"/>
        <i x="11" s="1"/>
        <i x="10" s="1"/>
        <i x="8" s="1"/>
        <i x="18" s="1"/>
        <i x="0" s="1"/>
        <i x="25" s="1"/>
        <i x="26" s="1"/>
        <i x="21" s="1"/>
        <i x="14" s="1"/>
        <i x="1" s="1"/>
        <i x="9" s="1"/>
        <i x="13" s="1"/>
        <i x="19" s="1"/>
        <i x="20" s="1"/>
        <i x="2" s="1"/>
        <i x="6" s="1"/>
        <i x="30" s="1"/>
        <i x="24" s="1"/>
        <i x="4" s="1"/>
        <i x="16" s="1"/>
        <i x="15" s="1"/>
        <i x="29" s="1"/>
        <i x="22" s="1"/>
        <i x="5" s="1"/>
        <i x="17" s="1"/>
        <i x="23"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95A0740B-DB6C-454E-8B10-2AC84485BCAA}" sourceName="team1">
  <pivotTables>
    <pivotTable tabId="33" name="PivotTable1"/>
    <pivotTable tabId="38" name="PivotTable10"/>
    <pivotTable tabId="41" name="PivotTable1"/>
  </pivotTables>
  <data>
    <tabular pivotCacheId="233937052">
      <items count="32">
        <i x="4" s="1"/>
        <i x="26" s="1"/>
        <i x="11" s="1"/>
        <i x="15" s="1"/>
        <i x="22" s="1"/>
        <i x="28" s="1"/>
        <i x="29" s="1"/>
        <i x="21" s="1"/>
        <i x="5" s="1"/>
        <i x="24" s="1"/>
        <i x="1" s="1"/>
        <i x="7" s="1"/>
        <i x="9" s="1"/>
        <i x="30" s="1"/>
        <i x="25" s="1"/>
        <i x="20" s="1"/>
        <i x="23" s="1"/>
        <i x="6" s="1"/>
        <i x="8" s="1"/>
        <i x="17" s="1"/>
        <i x="19" s="1"/>
        <i x="14" s="1"/>
        <i x="0" s="1"/>
        <i x="27" s="1"/>
        <i x="2" s="1"/>
        <i x="31" s="1"/>
        <i x="10" s="1"/>
        <i x="12" s="1"/>
        <i x="18" s="1"/>
        <i x="3" s="1"/>
        <i x="13"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2" xr10:uid="{4D4F2A67-B992-41FD-B062-C33C96E45A1A}" cache="Slicer_team2" caption="team2" rowHeight="222250"/>
  <slicer name="team1" xr10:uid="{E0EC6153-86A4-4C2E-B962-41BB743CD1E7}" cache="Slicer_team1" caption="team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5A4C9B-39A1-4C69-9E3D-FF52A5B0C1D9}" name="Table1" displayName="Table1" ref="A1:CJ65" totalsRowShown="0">
  <autoFilter ref="A1:CJ65" xr:uid="{5C84A427-2564-4A42-BA8D-E2F8AC9967AB}"/>
  <tableColumns count="88">
    <tableColumn id="1" xr3:uid="{F373E2CC-9FE3-4C7B-9F8B-B4285C243B30}" name="team1"/>
    <tableColumn id="2" xr3:uid="{69DD62A0-4706-4978-92FE-0484B4CC8184}" name="team2"/>
    <tableColumn id="3" xr3:uid="{4338EE65-7774-499A-9047-EA1FB74A0C67}" name="possession team1" dataDxfId="4"/>
    <tableColumn id="4" xr3:uid="{83436944-6BDC-437B-B667-D435D077C576}" name="possession team2" dataDxfId="3"/>
    <tableColumn id="5" xr3:uid="{4CF2FC75-CBD2-4FB0-AE93-7C78DDFB7538}" name="possession in contest" dataDxfId="2"/>
    <tableColumn id="6" xr3:uid="{32269346-4771-4CC1-97D9-0769AD8FFDDC}" name="number of goals team1"/>
    <tableColumn id="7" xr3:uid="{F5826F83-0C99-4680-8F24-F615567BA42D}" name="number of goals team2"/>
    <tableColumn id="8" xr3:uid="{2EB81B89-6BE9-4ED1-BD67-B360C0E1D0B6}" name="date" dataDxfId="1"/>
    <tableColumn id="9" xr3:uid="{037CC483-0294-44D6-A487-6AA63E9CC90C}" name="hour" dataDxfId="0"/>
    <tableColumn id="10" xr3:uid="{C9B83A61-DD67-4029-BFD1-4361B183A090}" name="category"/>
    <tableColumn id="11" xr3:uid="{C7CAB6E8-65A6-4B16-B320-C63F4D79B22B}" name="total attempts team1"/>
    <tableColumn id="12" xr3:uid="{983BD794-A6DD-4969-A4A0-BA79DEA78F15}" name="total attempts team2"/>
    <tableColumn id="13" xr3:uid="{90376F42-3EB0-462E-B118-7DA31E6BC867}" name="conceded team1"/>
    <tableColumn id="14" xr3:uid="{FAB99E90-8BE7-44B5-9454-4FC23FA16314}" name="conceded team2"/>
    <tableColumn id="15" xr3:uid="{44276E5A-0217-4439-B290-41B08565FF1C}" name="goal inside the penalty area team1"/>
    <tableColumn id="16" xr3:uid="{059390AC-D851-427A-9E14-9FC1533FBF62}" name="goal inside the penalty area team2"/>
    <tableColumn id="17" xr3:uid="{84B8E098-3A83-4FF3-A8DF-7D4F00EB570F}" name="goal outside the penalty area team1"/>
    <tableColumn id="18" xr3:uid="{4B624452-7401-490D-8284-C02A81CE0662}" name="goal outside the penalty area team2"/>
    <tableColumn id="19" xr3:uid="{7421582C-EFC3-4865-B30B-846B25909244}" name="assists team1"/>
    <tableColumn id="20" xr3:uid="{A2ABF027-5749-4F6E-B44B-51C2A7B95D23}" name="assists team2"/>
    <tableColumn id="21" xr3:uid="{E984C759-6510-4CAF-9E3C-F0922830D3F2}" name="on target attempts team1"/>
    <tableColumn id="22" xr3:uid="{9F003986-F8C1-4EBF-9FF8-0DB198D6D7C3}" name="on target attempts team2"/>
    <tableColumn id="23" xr3:uid="{726C54FE-060F-4BF5-B97F-A047BCCE90A2}" name="off target attempts team1"/>
    <tableColumn id="24" xr3:uid="{2D3C174D-9853-4F32-B3AC-1962A5104C8C}" name="off target attempts team2"/>
    <tableColumn id="25" xr3:uid="{D0AB755C-6037-418F-A02F-4E7E5A1A83F9}" name="attempts inside the penalty area team1"/>
    <tableColumn id="26" xr3:uid="{E018C45E-6C23-4FBA-AAC2-924C3F6D6EBA}" name="attempts inside the penalty area  team2"/>
    <tableColumn id="27" xr3:uid="{8313AB05-0457-4596-A148-9C22231C1838}" name="attempts outside the penalty area  team1"/>
    <tableColumn id="28" xr3:uid="{5C3FEC67-F275-466B-BA06-9BD9DD245837}" name="attempts outside the penalty area  team2"/>
    <tableColumn id="29" xr3:uid="{84C1C02B-119B-43C3-9525-65CE4E15E15E}" name="left channel team1"/>
    <tableColumn id="30" xr3:uid="{A4C51C9F-97F1-472E-98CF-E109B2C873E1}" name="left channel team2"/>
    <tableColumn id="31" xr3:uid="{E50215E4-7733-4DA6-B08E-296BE2CEE1D7}" name="left inside channel team1"/>
    <tableColumn id="32" xr3:uid="{D6D60875-9701-42FB-A06A-D4FBFC65EE24}" name="left inside channel team2"/>
    <tableColumn id="33" xr3:uid="{687229ED-D740-4C0B-85FF-3FFC07602B72}" name="central channel team1"/>
    <tableColumn id="34" xr3:uid="{8AAAE577-72EF-4CC3-94AF-765DA794DD8E}" name="central channel team2"/>
    <tableColumn id="35" xr3:uid="{2F539753-1754-4A8E-ACFE-EE646E9508D0}" name="right inside channel team1"/>
    <tableColumn id="36" xr3:uid="{2DFCAA44-6EDE-4819-AE86-1A47F57C5962}" name="right inside channel team2"/>
    <tableColumn id="37" xr3:uid="{83F7ED80-9798-42A2-BA7C-F679011070E0}" name="right channel team1"/>
    <tableColumn id="38" xr3:uid="{0EFF5CA4-9AD7-401B-BA9D-DD68227C3285}" name="right channel team2"/>
    <tableColumn id="39" xr3:uid="{160EB9E3-7D05-4B63-B8FC-5754A093AB8E}" name="total offers to receive team1"/>
    <tableColumn id="40" xr3:uid="{8CD61C00-0D9B-4FE7-B8B1-4F7FA0268B92}" name="total offers to receive team2"/>
    <tableColumn id="41" xr3:uid="{F1B549B2-3B70-4BB7-8C35-C64C7B446BEA}" name="inbehind offers to receive team1"/>
    <tableColumn id="42" xr3:uid="{135D74AF-0130-4C68-9D68-E30D25CF476E}" name="inbehind offers to receive team2"/>
    <tableColumn id="43" xr3:uid="{C1D53840-1FCB-43BB-87A2-5D0B3816838B}" name="inbetween offers to receive team1"/>
    <tableColumn id="44" xr3:uid="{F0EB8414-B870-41F6-B8FB-150A9C06EB6B}" name="inbetween offers to receive team2"/>
    <tableColumn id="45" xr3:uid="{9705BF93-CED8-4B0C-8565-E10078992B27}" name="infront offers to receive team1"/>
    <tableColumn id="46" xr3:uid="{195815A6-4152-429E-8026-9327C4B3C1BA}" name="infront offers to receive team2"/>
    <tableColumn id="47" xr3:uid="{22C9D6C3-3322-48C7-BAC2-F3A8C4586872}" name="receptions between midfield and defensive lines team1"/>
    <tableColumn id="48" xr3:uid="{C7FDBD2F-CE1D-4E7F-BA49-552077F45E00}" name="receptions between midfield and defensive lines team2"/>
    <tableColumn id="49" xr3:uid="{B6E00501-2F1C-4CF9-B353-12D8F6698521}" name="attempted line breaks team1"/>
    <tableColumn id="50" xr3:uid="{96FBDE80-764B-4E51-9A90-B2FB49CB517F}" name="attempted line breaks team2"/>
    <tableColumn id="51" xr3:uid="{A41F3F37-5B6F-47AA-A45C-D142617ABFB1}" name="completed line breaksteam1"/>
    <tableColumn id="52" xr3:uid="{FBD8A20F-5AE7-4882-A0AE-9B318A16F1F3}" name="completed line breaks team2"/>
    <tableColumn id="53" xr3:uid="{04C8EDDF-A93E-4E3A-B6D6-3F666DA24B45}" name="attempted defensive line breaks team1"/>
    <tableColumn id="54" xr3:uid="{E121D701-E5C3-4028-A434-249488E46CBA}" name="attempted defensive line breaks team2"/>
    <tableColumn id="55" xr3:uid="{A5987F6F-D9A4-4718-8B82-BA4BB9F51B80}" name="completed defensive line breaksteam1"/>
    <tableColumn id="56" xr3:uid="{B35945CF-58B1-4615-A624-8A7203E35675}" name="completed defensive line breaks team2"/>
    <tableColumn id="57" xr3:uid="{FEAF4E41-3810-495F-865B-4B7B56661EDB}" name="yellow cards team1"/>
    <tableColumn id="58" xr3:uid="{CC078999-2141-4AF5-8757-6C700B3B8297}" name="yellow cards team2"/>
    <tableColumn id="59" xr3:uid="{3996E602-8015-4415-86A7-2D8AE6E3407A}" name="red cards team1"/>
    <tableColumn id="60" xr3:uid="{B06E8395-F149-4DF1-9480-2B57944DE419}" name="red cards team2"/>
    <tableColumn id="61" xr3:uid="{51124120-ED84-46BF-9D6F-7ADEAF5FB17F}" name="fouls against team1"/>
    <tableColumn id="62" xr3:uid="{6BFD7489-3C7F-48BB-A22B-99F5020C3DC5}" name="fouls against team2"/>
    <tableColumn id="63" xr3:uid="{BD03DE43-E304-4FE5-96BD-031DEF6C980A}" name="offsides team1"/>
    <tableColumn id="64" xr3:uid="{C75D7610-A44B-46D1-86C8-B978CA0FC9FB}" name="offsides team2"/>
    <tableColumn id="65" xr3:uid="{4B57EFE5-8C7E-4F02-B6E2-A63613063FB9}" name="passes team1"/>
    <tableColumn id="66" xr3:uid="{E8AB3C1D-1B3A-4F83-818F-3615A8500A2A}" name="passes team2"/>
    <tableColumn id="67" xr3:uid="{F1E7C1EE-3E29-474F-8A12-E9E565F19F08}" name="passes completed team1"/>
    <tableColumn id="68" xr3:uid="{28D59E39-E93C-42F4-86B6-C03E0D96385E}" name="passes completed team2"/>
    <tableColumn id="69" xr3:uid="{3508FD53-3D6F-41FE-A52D-E187A774473C}" name="crosses team1"/>
    <tableColumn id="70" xr3:uid="{44403F39-554F-4FB1-8A32-6D67335F8FF8}" name="crosses team2"/>
    <tableColumn id="71" xr3:uid="{93ED919D-91DA-4518-B8C4-0F8F5A28B243}" name="crosses completed team1"/>
    <tableColumn id="72" xr3:uid="{80012966-608D-4832-87AF-B528F1B73455}" name="crosses completed team2"/>
    <tableColumn id="73" xr3:uid="{39EB7084-3E89-47DD-B2FD-1B79B97D3655}" name="switches of play completed team1"/>
    <tableColumn id="74" xr3:uid="{20772929-A1F5-4E79-830E-F3CE9D1C5526}" name="switches of play completed team2"/>
    <tableColumn id="75" xr3:uid="{5B157D40-850F-4409-8212-BBF9D7893266}" name="corners team1"/>
    <tableColumn id="76" xr3:uid="{D2DBA079-9B47-433E-B6D8-CFA51F09896A}" name="corners team2"/>
    <tableColumn id="77" xr3:uid="{2C3FC046-CCF4-4267-A074-E583EEA7FBE8}" name="free kicks team1"/>
    <tableColumn id="78" xr3:uid="{D27F9811-C35C-4752-8CBC-BE3379D419BA}" name="free kicks team2"/>
    <tableColumn id="79" xr3:uid="{4EFEEBCF-7DB2-4B91-88CF-36BF33C62016}" name="penalties scored team1"/>
    <tableColumn id="80" xr3:uid="{74ABBC58-B9FB-4B2C-B247-76A74F24FFC6}" name="penalties scored team2"/>
    <tableColumn id="81" xr3:uid="{4F69569F-AAC7-4B09-8534-670EFC699635}" name="goal preventions team1"/>
    <tableColumn id="82" xr3:uid="{84A6B884-0BF3-41A4-BCCC-8EAD6788D692}" name="goal preventions team2"/>
    <tableColumn id="83" xr3:uid="{2E5F1960-0D93-4465-80F6-36FC936B9656}" name="own goals team1"/>
    <tableColumn id="84" xr3:uid="{4D8280BB-3572-4874-9460-5026300BB99F}" name="own goals team2"/>
    <tableColumn id="85" xr3:uid="{95B5B3B9-6959-4F2F-A04B-54CFD486C89D}" name="forced turnovers team1"/>
    <tableColumn id="86" xr3:uid="{F443DB0B-D35A-40EA-993D-CA7AFAAFE9A3}" name="forced turnovers team2"/>
    <tableColumn id="87" xr3:uid="{724673D4-A25C-4F21-A0D1-946676C1903F}" name="defensive pressures applied team1"/>
    <tableColumn id="88" xr3:uid="{D37845F6-77EB-4805-BFD7-FEC63AEB32BF}" name="defensive pressures applied team2"/>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3" Type="http://schemas.openxmlformats.org/officeDocument/2006/relationships/image" Target="../media/image46.jpeg"/><Relationship Id="rId2" Type="http://schemas.openxmlformats.org/officeDocument/2006/relationships/drawing" Target="../drawings/drawing20.xml"/><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2" Type="http://schemas.openxmlformats.org/officeDocument/2006/relationships/image" Target="../media/image49.jpeg"/><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image" Target="../media/image51.jpeg"/><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image" Target="../media/image53.jpeg"/><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DA522-A1E4-4FC4-81DC-95A47AB9EC79}">
  <sheetPr codeName="Sheet9"/>
  <dimension ref="C2:O8"/>
  <sheetViews>
    <sheetView showGridLines="0" showRowColHeaders="0" zoomScale="91" workbookViewId="0">
      <selection activeCell="K4" sqref="K4"/>
    </sheetView>
  </sheetViews>
  <sheetFormatPr defaultColWidth="8.88671875" defaultRowHeight="61.2" x14ac:dyDescent="1.1000000000000001"/>
  <cols>
    <col min="1" max="8" width="8.88671875" style="15"/>
    <col min="9" max="11" width="20.33203125" style="15" customWidth="1"/>
    <col min="12" max="16384" width="8.88671875" style="15"/>
  </cols>
  <sheetData>
    <row r="2" spans="3:15" ht="92.4" x14ac:dyDescent="1.7">
      <c r="F2" s="17" t="s">
        <v>157</v>
      </c>
    </row>
    <row r="3" spans="3:15" ht="87.6" x14ac:dyDescent="1.3">
      <c r="H3" s="16"/>
    </row>
    <row r="4" spans="3:15" x14ac:dyDescent="1.1000000000000001">
      <c r="F4" s="19"/>
      <c r="K4" s="18"/>
    </row>
    <row r="5" spans="3:15" x14ac:dyDescent="1.1000000000000001">
      <c r="C5" s="21"/>
    </row>
    <row r="6" spans="3:15" x14ac:dyDescent="1.1000000000000001">
      <c r="O6" s="20"/>
    </row>
    <row r="8" spans="3:15" x14ac:dyDescent="1.1000000000000001">
      <c r="F8" s="14"/>
    </row>
  </sheetData>
  <dataValidations count="1">
    <dataValidation allowBlank="1" showInputMessage="1" showErrorMessage="1" promptTitle="COUNTRIES" prompt="ARGENTINA_x000a_FRANCE" sqref="B6" xr:uid="{2673E252-49D4-40EA-95EB-48F9FB6FE8B0}"/>
  </dataValidations>
  <pageMargins left="0.7" right="0.7" top="0.75" bottom="0.75" header="0.3" footer="0.3"/>
  <pageSetup orientation="portrait"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B58FB-4280-4403-8542-739163DA875A}">
  <sheetPr codeName="Sheet1"/>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B7C38-7E94-4C60-B993-9E81D0ED1F28}">
  <sheetPr codeName="Sheet12"/>
  <dimension ref="I2:R7"/>
  <sheetViews>
    <sheetView showGridLines="0" showRowColHeaders="0" zoomScale="112" workbookViewId="0"/>
  </sheetViews>
  <sheetFormatPr defaultRowHeight="14.4" x14ac:dyDescent="0.3"/>
  <sheetData>
    <row r="2" spans="9:18" ht="36.6" x14ac:dyDescent="0.7">
      <c r="M2" s="28"/>
      <c r="N2" s="29"/>
      <c r="O2" s="29"/>
      <c r="P2" s="29"/>
      <c r="Q2" s="29"/>
      <c r="R2" s="29"/>
    </row>
    <row r="3" spans="9:18" ht="36.6" x14ac:dyDescent="0.7">
      <c r="I3" s="31"/>
      <c r="M3" s="30"/>
      <c r="N3" s="29"/>
      <c r="O3" s="29"/>
      <c r="P3" s="29"/>
      <c r="Q3" s="29"/>
      <c r="R3" s="29"/>
    </row>
    <row r="4" spans="9:18" ht="36.6" x14ac:dyDescent="0.7">
      <c r="M4" s="30"/>
      <c r="N4" s="29"/>
      <c r="O4" s="29"/>
      <c r="P4" s="29"/>
      <c r="Q4" s="29"/>
      <c r="R4" s="29"/>
    </row>
    <row r="5" spans="9:18" ht="36.6" x14ac:dyDescent="0.7">
      <c r="M5" s="30"/>
      <c r="N5" s="29"/>
      <c r="O5" s="29"/>
      <c r="P5" s="29"/>
      <c r="Q5" s="29"/>
      <c r="R5" s="29"/>
    </row>
    <row r="6" spans="9:18" ht="36.6" x14ac:dyDescent="0.7">
      <c r="M6" s="30"/>
      <c r="N6" s="29"/>
      <c r="O6" s="29"/>
      <c r="P6" s="29"/>
      <c r="Q6" s="29"/>
      <c r="R6" s="29"/>
    </row>
    <row r="7" spans="9:18" ht="36.6" x14ac:dyDescent="0.7">
      <c r="M7" s="30"/>
      <c r="N7" s="29"/>
      <c r="O7" s="29"/>
      <c r="P7" s="29"/>
      <c r="Q7" s="29"/>
      <c r="R7" s="29"/>
    </row>
  </sheetData>
  <pageMargins left="0.7" right="0.7" top="0.75" bottom="0.75" header="0.3" footer="0.3"/>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5A2AD-47A9-40E2-AB51-C9FA1B4BDF4E}">
  <sheetPr codeName="Sheet14"/>
  <dimension ref="A1"/>
  <sheetViews>
    <sheetView showGridLines="0" showRowColHeaders="0" workbookViewId="0"/>
  </sheetViews>
  <sheetFormatPr defaultRowHeight="14.4" x14ac:dyDescent="0.3"/>
  <sheetData/>
  <pageMargins left="0.23622047244094491" right="0.23622047244094491" top="0.74803149606299213" bottom="0.74803149606299213" header="0.31496062992125984" footer="0.31496062992125984"/>
  <pageSetup scale="95" orientation="landscape" r:id="rId1"/>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14835-2F7E-4871-A93A-3C682B5D9169}">
  <sheetPr codeName="Sheet10"/>
  <dimension ref="A3:B36"/>
  <sheetViews>
    <sheetView workbookViewId="0">
      <selection activeCell="M37" sqref="M37"/>
    </sheetView>
  </sheetViews>
  <sheetFormatPr defaultRowHeight="14.4" x14ac:dyDescent="0.3"/>
  <cols>
    <col min="1" max="1" width="16.109375" bestFit="1" customWidth="1"/>
    <col min="2" max="2" width="19.5546875" bestFit="1" customWidth="1"/>
  </cols>
  <sheetData>
    <row r="3" spans="1:2" x14ac:dyDescent="0.3">
      <c r="A3" s="10" t="s">
        <v>147</v>
      </c>
      <c r="B3" t="s">
        <v>149</v>
      </c>
    </row>
    <row r="4" spans="1:2" x14ac:dyDescent="0.3">
      <c r="A4" s="11" t="s">
        <v>113</v>
      </c>
      <c r="B4" s="33">
        <v>11</v>
      </c>
    </row>
    <row r="5" spans="1:2" x14ac:dyDescent="0.3">
      <c r="A5" s="11" t="s">
        <v>103</v>
      </c>
      <c r="B5" s="33">
        <v>1</v>
      </c>
    </row>
    <row r="6" spans="1:2" x14ac:dyDescent="0.3">
      <c r="A6" s="11" t="s">
        <v>115</v>
      </c>
      <c r="B6" s="33">
        <v>1</v>
      </c>
    </row>
    <row r="7" spans="1:2" x14ac:dyDescent="0.3">
      <c r="A7" s="11" t="s">
        <v>124</v>
      </c>
      <c r="B7" s="33">
        <v>7</v>
      </c>
    </row>
    <row r="8" spans="1:2" x14ac:dyDescent="0.3">
      <c r="A8" s="11" t="s">
        <v>121</v>
      </c>
      <c r="B8" s="33">
        <v>4</v>
      </c>
    </row>
    <row r="9" spans="1:2" x14ac:dyDescent="0.3">
      <c r="A9" s="11" t="s">
        <v>116</v>
      </c>
      <c r="B9" s="33">
        <v>1</v>
      </c>
    </row>
    <row r="10" spans="1:2" x14ac:dyDescent="0.3">
      <c r="A10" s="11" t="s">
        <v>109</v>
      </c>
      <c r="B10" s="33">
        <v>2</v>
      </c>
    </row>
    <row r="11" spans="1:2" x14ac:dyDescent="0.3">
      <c r="A11" s="11" t="s">
        <v>119</v>
      </c>
      <c r="B11" s="33">
        <v>7</v>
      </c>
    </row>
    <row r="12" spans="1:2" x14ac:dyDescent="0.3">
      <c r="A12" s="11" t="s">
        <v>100</v>
      </c>
      <c r="B12" s="33">
        <v>0</v>
      </c>
    </row>
    <row r="13" spans="1:2" x14ac:dyDescent="0.3">
      <c r="A13" s="11" t="s">
        <v>1</v>
      </c>
      <c r="B13" s="33">
        <v>1</v>
      </c>
    </row>
    <row r="14" spans="1:2" x14ac:dyDescent="0.3">
      <c r="A14" s="11" t="s">
        <v>95</v>
      </c>
      <c r="B14" s="33">
        <v>10</v>
      </c>
    </row>
    <row r="15" spans="1:2" x14ac:dyDescent="0.3">
      <c r="A15" s="11" t="s">
        <v>104</v>
      </c>
      <c r="B15" s="33">
        <v>11</v>
      </c>
    </row>
    <row r="16" spans="1:2" x14ac:dyDescent="0.3">
      <c r="A16" s="11" t="s">
        <v>105</v>
      </c>
      <c r="B16" s="33">
        <v>1</v>
      </c>
    </row>
    <row r="17" spans="1:2" x14ac:dyDescent="0.3">
      <c r="A17" s="11" t="s">
        <v>129</v>
      </c>
      <c r="B17" s="33">
        <v>0</v>
      </c>
    </row>
    <row r="18" spans="1:2" x14ac:dyDescent="0.3">
      <c r="A18" s="11" t="s">
        <v>96</v>
      </c>
      <c r="B18" s="33">
        <v>0</v>
      </c>
    </row>
    <row r="19" spans="1:2" x14ac:dyDescent="0.3">
      <c r="A19" s="11" t="s">
        <v>106</v>
      </c>
      <c r="B19" s="33">
        <v>3</v>
      </c>
    </row>
    <row r="20" spans="1:2" x14ac:dyDescent="0.3">
      <c r="A20" s="11" t="s">
        <v>126</v>
      </c>
      <c r="B20" s="33">
        <v>4</v>
      </c>
    </row>
    <row r="21" spans="1:2" x14ac:dyDescent="0.3">
      <c r="A21" s="11" t="s">
        <v>110</v>
      </c>
      <c r="B21" s="33">
        <v>0</v>
      </c>
    </row>
    <row r="22" spans="1:2" x14ac:dyDescent="0.3">
      <c r="A22" s="11" t="s">
        <v>118</v>
      </c>
      <c r="B22" s="33">
        <v>1</v>
      </c>
    </row>
    <row r="23" spans="1:2" x14ac:dyDescent="0.3">
      <c r="A23" s="11" t="s">
        <v>3</v>
      </c>
      <c r="B23" s="33">
        <v>8</v>
      </c>
    </row>
    <row r="24" spans="1:2" x14ac:dyDescent="0.3">
      <c r="A24" s="11" t="s">
        <v>111</v>
      </c>
      <c r="B24" s="33">
        <v>2</v>
      </c>
    </row>
    <row r="25" spans="1:2" x14ac:dyDescent="0.3">
      <c r="A25" s="11" t="s">
        <v>128</v>
      </c>
      <c r="B25" s="33">
        <v>11</v>
      </c>
    </row>
    <row r="26" spans="1:2" x14ac:dyDescent="0.3">
      <c r="A26" s="11" t="s">
        <v>0</v>
      </c>
      <c r="B26" s="33">
        <v>1</v>
      </c>
    </row>
    <row r="27" spans="1:2" x14ac:dyDescent="0.3">
      <c r="A27" s="11" t="s">
        <v>114</v>
      </c>
      <c r="B27" s="33">
        <v>1</v>
      </c>
    </row>
    <row r="28" spans="1:2" x14ac:dyDescent="0.3">
      <c r="A28" s="11" t="s">
        <v>4</v>
      </c>
      <c r="B28" s="33">
        <v>0</v>
      </c>
    </row>
    <row r="29" spans="1:2" x14ac:dyDescent="0.3">
      <c r="A29" s="11" t="s">
        <v>123</v>
      </c>
      <c r="B29" s="33">
        <v>2</v>
      </c>
    </row>
    <row r="30" spans="1:2" x14ac:dyDescent="0.3">
      <c r="A30" s="11" t="s">
        <v>108</v>
      </c>
      <c r="B30" s="33">
        <v>8</v>
      </c>
    </row>
    <row r="31" spans="1:2" x14ac:dyDescent="0.3">
      <c r="A31" s="11" t="s">
        <v>120</v>
      </c>
      <c r="B31" s="33">
        <v>1</v>
      </c>
    </row>
    <row r="32" spans="1:2" x14ac:dyDescent="0.3">
      <c r="A32" s="11" t="s">
        <v>101</v>
      </c>
      <c r="B32" s="33">
        <v>1</v>
      </c>
    </row>
    <row r="33" spans="1:2" x14ac:dyDescent="0.3">
      <c r="A33" s="11" t="s">
        <v>99</v>
      </c>
      <c r="B33" s="33">
        <v>1</v>
      </c>
    </row>
    <row r="34" spans="1:2" x14ac:dyDescent="0.3">
      <c r="A34" s="11" t="s">
        <v>125</v>
      </c>
      <c r="B34" s="33">
        <v>0</v>
      </c>
    </row>
    <row r="35" spans="1:2" x14ac:dyDescent="0.3">
      <c r="A35" s="11" t="s">
        <v>98</v>
      </c>
      <c r="B35" s="33">
        <v>0</v>
      </c>
    </row>
    <row r="36" spans="1:2" x14ac:dyDescent="0.3">
      <c r="A36" s="11" t="s">
        <v>148</v>
      </c>
      <c r="B36" s="33">
        <v>101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D9C66-3BA2-4E7A-887F-3ABAA0E3477E}">
  <sheetPr codeName="Sheet11"/>
  <dimension ref="A3:B36"/>
  <sheetViews>
    <sheetView workbookViewId="0">
      <selection activeCell="I3" sqref="I3"/>
    </sheetView>
  </sheetViews>
  <sheetFormatPr defaultRowHeight="14.4" x14ac:dyDescent="0.3"/>
  <cols>
    <col min="1" max="1" width="16.109375" bestFit="1" customWidth="1"/>
    <col min="2" max="2" width="18.33203125" bestFit="1" customWidth="1"/>
  </cols>
  <sheetData>
    <row r="3" spans="1:2" x14ac:dyDescent="0.3">
      <c r="A3" s="10" t="s">
        <v>147</v>
      </c>
      <c r="B3" t="s">
        <v>150</v>
      </c>
    </row>
    <row r="4" spans="1:2" x14ac:dyDescent="0.3">
      <c r="A4" s="11" t="s">
        <v>113</v>
      </c>
      <c r="B4" s="33">
        <v>4</v>
      </c>
    </row>
    <row r="5" spans="1:2" x14ac:dyDescent="0.3">
      <c r="A5" s="11" t="s">
        <v>103</v>
      </c>
      <c r="B5" s="33">
        <v>3</v>
      </c>
    </row>
    <row r="6" spans="1:2" x14ac:dyDescent="0.3">
      <c r="A6" s="11" t="s">
        <v>115</v>
      </c>
      <c r="B6" s="33">
        <v>0</v>
      </c>
    </row>
    <row r="7" spans="1:2" x14ac:dyDescent="0.3">
      <c r="A7" s="11" t="s">
        <v>124</v>
      </c>
      <c r="B7" s="33">
        <v>1</v>
      </c>
    </row>
    <row r="8" spans="1:2" x14ac:dyDescent="0.3">
      <c r="A8" s="11" t="s">
        <v>121</v>
      </c>
      <c r="B8" s="33">
        <v>0</v>
      </c>
    </row>
    <row r="9" spans="1:2" x14ac:dyDescent="0.3">
      <c r="A9" s="11" t="s">
        <v>116</v>
      </c>
      <c r="B9" s="33">
        <v>1</v>
      </c>
    </row>
    <row r="10" spans="1:2" x14ac:dyDescent="0.3">
      <c r="A10" s="11" t="s">
        <v>109</v>
      </c>
      <c r="B10" s="33">
        <v>1</v>
      </c>
    </row>
    <row r="11" spans="1:2" x14ac:dyDescent="0.3">
      <c r="A11" s="11" t="s">
        <v>119</v>
      </c>
      <c r="B11" s="33">
        <v>1</v>
      </c>
    </row>
    <row r="12" spans="1:2" x14ac:dyDescent="0.3">
      <c r="A12" s="11" t="s">
        <v>100</v>
      </c>
      <c r="B12" s="33">
        <v>1</v>
      </c>
    </row>
    <row r="13" spans="1:2" x14ac:dyDescent="0.3">
      <c r="A13" s="11" t="s">
        <v>1</v>
      </c>
      <c r="B13" s="33">
        <v>3</v>
      </c>
    </row>
    <row r="14" spans="1:2" x14ac:dyDescent="0.3">
      <c r="A14" s="11" t="s">
        <v>95</v>
      </c>
      <c r="B14" s="33">
        <v>3</v>
      </c>
    </row>
    <row r="15" spans="1:2" x14ac:dyDescent="0.3">
      <c r="A15" s="11" t="s">
        <v>104</v>
      </c>
      <c r="B15" s="33">
        <v>5</v>
      </c>
    </row>
    <row r="16" spans="1:2" x14ac:dyDescent="0.3">
      <c r="A16" s="11" t="s">
        <v>105</v>
      </c>
      <c r="B16" s="33">
        <v>5</v>
      </c>
    </row>
    <row r="17" spans="1:2" x14ac:dyDescent="0.3">
      <c r="A17" s="11" t="s">
        <v>129</v>
      </c>
      <c r="B17" s="33">
        <v>5</v>
      </c>
    </row>
    <row r="18" spans="1:2" x14ac:dyDescent="0.3">
      <c r="A18" s="11" t="s">
        <v>96</v>
      </c>
      <c r="B18" s="33">
        <v>4</v>
      </c>
    </row>
    <row r="19" spans="1:2" x14ac:dyDescent="0.3">
      <c r="A19" s="11" t="s">
        <v>106</v>
      </c>
      <c r="B19" s="33">
        <v>2</v>
      </c>
    </row>
    <row r="20" spans="1:2" x14ac:dyDescent="0.3">
      <c r="A20" s="11" t="s">
        <v>126</v>
      </c>
      <c r="B20" s="33">
        <v>1</v>
      </c>
    </row>
    <row r="21" spans="1:2" x14ac:dyDescent="0.3">
      <c r="A21" s="11" t="s">
        <v>110</v>
      </c>
      <c r="B21" s="33">
        <v>2</v>
      </c>
    </row>
    <row r="22" spans="1:2" x14ac:dyDescent="0.3">
      <c r="A22" s="11" t="s">
        <v>118</v>
      </c>
      <c r="B22" s="33">
        <v>5</v>
      </c>
    </row>
    <row r="23" spans="1:2" x14ac:dyDescent="0.3">
      <c r="A23" s="11" t="s">
        <v>3</v>
      </c>
      <c r="B23" s="33">
        <v>2</v>
      </c>
    </row>
    <row r="24" spans="1:2" x14ac:dyDescent="0.3">
      <c r="A24" s="11" t="s">
        <v>111</v>
      </c>
      <c r="B24" s="33">
        <v>1</v>
      </c>
    </row>
    <row r="25" spans="1:2" x14ac:dyDescent="0.3">
      <c r="A25" s="11" t="s">
        <v>128</v>
      </c>
      <c r="B25" s="33">
        <v>1</v>
      </c>
    </row>
    <row r="26" spans="1:2" x14ac:dyDescent="0.3">
      <c r="A26" s="11" t="s">
        <v>0</v>
      </c>
      <c r="B26" s="33">
        <v>0</v>
      </c>
    </row>
    <row r="27" spans="1:2" x14ac:dyDescent="0.3">
      <c r="A27" s="11" t="s">
        <v>114</v>
      </c>
      <c r="B27" s="33">
        <v>2</v>
      </c>
    </row>
    <row r="28" spans="1:2" x14ac:dyDescent="0.3">
      <c r="A28" s="11" t="s">
        <v>4</v>
      </c>
      <c r="B28" s="33">
        <v>5</v>
      </c>
    </row>
    <row r="29" spans="1:2" x14ac:dyDescent="0.3">
      <c r="A29" s="11" t="s">
        <v>123</v>
      </c>
      <c r="B29" s="33">
        <v>3</v>
      </c>
    </row>
    <row r="30" spans="1:2" x14ac:dyDescent="0.3">
      <c r="A30" s="11" t="s">
        <v>108</v>
      </c>
      <c r="B30" s="33">
        <v>1</v>
      </c>
    </row>
    <row r="31" spans="1:2" x14ac:dyDescent="0.3">
      <c r="A31" s="11" t="s">
        <v>120</v>
      </c>
      <c r="B31" s="33">
        <v>4</v>
      </c>
    </row>
    <row r="32" spans="1:2" x14ac:dyDescent="0.3">
      <c r="A32" s="11" t="s">
        <v>101</v>
      </c>
      <c r="B32" s="33">
        <v>0</v>
      </c>
    </row>
    <row r="33" spans="1:2" x14ac:dyDescent="0.3">
      <c r="A33" s="11" t="s">
        <v>99</v>
      </c>
      <c r="B33" s="33">
        <v>2</v>
      </c>
    </row>
    <row r="34" spans="1:2" x14ac:dyDescent="0.3">
      <c r="A34" s="11" t="s">
        <v>125</v>
      </c>
      <c r="B34" s="33">
        <v>2</v>
      </c>
    </row>
    <row r="35" spans="1:2" x14ac:dyDescent="0.3">
      <c r="A35" s="11" t="s">
        <v>98</v>
      </c>
      <c r="B35" s="33">
        <v>1</v>
      </c>
    </row>
    <row r="36" spans="1:2" x14ac:dyDescent="0.3">
      <c r="A36" s="11" t="s">
        <v>148</v>
      </c>
      <c r="B36" s="33">
        <v>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FE4FA-4B4B-4B8A-B348-900C48727630}">
  <sheetPr codeName="Sheet13"/>
  <dimension ref="A1:C34"/>
  <sheetViews>
    <sheetView workbookViewId="0">
      <selection activeCell="J27" sqref="J27"/>
    </sheetView>
  </sheetViews>
  <sheetFormatPr defaultRowHeight="14.4" x14ac:dyDescent="0.3"/>
  <cols>
    <col min="1" max="1" width="16.109375" bestFit="1" customWidth="1"/>
    <col min="2" max="2" width="26.33203125" bestFit="1" customWidth="1"/>
    <col min="3" max="3" width="23.33203125" bestFit="1" customWidth="1"/>
  </cols>
  <sheetData>
    <row r="1" spans="1:3" x14ac:dyDescent="0.3">
      <c r="A1" s="10" t="s">
        <v>147</v>
      </c>
      <c r="B1" t="s">
        <v>153</v>
      </c>
      <c r="C1" t="s">
        <v>155</v>
      </c>
    </row>
    <row r="2" spans="1:3" x14ac:dyDescent="0.3">
      <c r="A2" s="11" t="s">
        <v>113</v>
      </c>
      <c r="B2" s="33">
        <v>7</v>
      </c>
      <c r="C2" s="33">
        <v>0</v>
      </c>
    </row>
    <row r="3" spans="1:3" x14ac:dyDescent="0.3">
      <c r="A3" s="11" t="s">
        <v>103</v>
      </c>
      <c r="B3" s="33">
        <v>2</v>
      </c>
      <c r="C3" s="33">
        <v>0</v>
      </c>
    </row>
    <row r="4" spans="1:3" x14ac:dyDescent="0.3">
      <c r="A4" s="11" t="s">
        <v>115</v>
      </c>
      <c r="B4" s="33">
        <v>4</v>
      </c>
      <c r="C4" s="33">
        <v>0</v>
      </c>
    </row>
    <row r="5" spans="1:3" x14ac:dyDescent="0.3">
      <c r="A5" s="11" t="s">
        <v>124</v>
      </c>
      <c r="B5" s="33">
        <v>1</v>
      </c>
      <c r="C5" s="33">
        <v>0</v>
      </c>
    </row>
    <row r="6" spans="1:3" x14ac:dyDescent="0.3">
      <c r="A6" s="11" t="s">
        <v>121</v>
      </c>
      <c r="B6" s="33">
        <v>7</v>
      </c>
      <c r="C6" s="33">
        <v>1</v>
      </c>
    </row>
    <row r="7" spans="1:3" x14ac:dyDescent="0.3">
      <c r="A7" s="11" t="s">
        <v>116</v>
      </c>
      <c r="B7" s="33">
        <v>4</v>
      </c>
      <c r="C7" s="33">
        <v>0</v>
      </c>
    </row>
    <row r="8" spans="1:3" x14ac:dyDescent="0.3">
      <c r="A8" s="11" t="s">
        <v>109</v>
      </c>
      <c r="B8" s="33">
        <v>1</v>
      </c>
      <c r="C8" s="33">
        <v>0</v>
      </c>
    </row>
    <row r="9" spans="1:3" x14ac:dyDescent="0.3">
      <c r="A9" s="11" t="s">
        <v>119</v>
      </c>
      <c r="B9" s="33">
        <v>4</v>
      </c>
      <c r="C9" s="33">
        <v>0</v>
      </c>
    </row>
    <row r="10" spans="1:3" x14ac:dyDescent="0.3">
      <c r="A10" s="11" t="s">
        <v>100</v>
      </c>
      <c r="B10" s="33">
        <v>2</v>
      </c>
      <c r="C10" s="33">
        <v>0</v>
      </c>
    </row>
    <row r="11" spans="1:3" x14ac:dyDescent="0.3">
      <c r="A11" s="11" t="s">
        <v>1</v>
      </c>
      <c r="B11" s="33">
        <v>0</v>
      </c>
      <c r="C11" s="33">
        <v>0</v>
      </c>
    </row>
    <row r="12" spans="1:3" x14ac:dyDescent="0.3">
      <c r="A12" s="11" t="s">
        <v>95</v>
      </c>
      <c r="B12" s="33">
        <v>1</v>
      </c>
      <c r="C12" s="33">
        <v>0</v>
      </c>
    </row>
    <row r="13" spans="1:3" x14ac:dyDescent="0.3">
      <c r="A13" s="11" t="s">
        <v>104</v>
      </c>
      <c r="B13" s="33">
        <v>2</v>
      </c>
      <c r="C13" s="33">
        <v>0</v>
      </c>
    </row>
    <row r="14" spans="1:3" x14ac:dyDescent="0.3">
      <c r="A14" s="11" t="s">
        <v>105</v>
      </c>
      <c r="B14" s="33">
        <v>0</v>
      </c>
      <c r="C14" s="33">
        <v>0</v>
      </c>
    </row>
    <row r="15" spans="1:3" x14ac:dyDescent="0.3">
      <c r="A15" s="11" t="s">
        <v>129</v>
      </c>
      <c r="B15" s="33">
        <v>2</v>
      </c>
      <c r="C15" s="33">
        <v>0</v>
      </c>
    </row>
    <row r="16" spans="1:3" x14ac:dyDescent="0.3">
      <c r="A16" s="11" t="s">
        <v>96</v>
      </c>
      <c r="B16" s="33">
        <v>3</v>
      </c>
      <c r="C16" s="33">
        <v>0</v>
      </c>
    </row>
    <row r="17" spans="1:3" x14ac:dyDescent="0.3">
      <c r="A17" s="11" t="s">
        <v>106</v>
      </c>
      <c r="B17" s="33">
        <v>6</v>
      </c>
      <c r="C17" s="33">
        <v>0</v>
      </c>
    </row>
    <row r="18" spans="1:3" x14ac:dyDescent="0.3">
      <c r="A18" s="11" t="s">
        <v>126</v>
      </c>
      <c r="B18" s="33">
        <v>4</v>
      </c>
      <c r="C18" s="33">
        <v>0</v>
      </c>
    </row>
    <row r="19" spans="1:3" x14ac:dyDescent="0.3">
      <c r="A19" s="11" t="s">
        <v>110</v>
      </c>
      <c r="B19" s="33">
        <v>2</v>
      </c>
      <c r="C19" s="33">
        <v>0</v>
      </c>
    </row>
    <row r="20" spans="1:3" x14ac:dyDescent="0.3">
      <c r="A20" s="11" t="s">
        <v>118</v>
      </c>
      <c r="B20" s="33">
        <v>5</v>
      </c>
      <c r="C20" s="33">
        <v>1</v>
      </c>
    </row>
    <row r="21" spans="1:3" x14ac:dyDescent="0.3">
      <c r="A21" s="11" t="s">
        <v>3</v>
      </c>
      <c r="B21" s="33">
        <v>11</v>
      </c>
      <c r="C21" s="33">
        <v>1</v>
      </c>
    </row>
    <row r="22" spans="1:3" x14ac:dyDescent="0.3">
      <c r="A22" s="11" t="s">
        <v>111</v>
      </c>
      <c r="B22" s="33">
        <v>4</v>
      </c>
      <c r="C22" s="33">
        <v>0</v>
      </c>
    </row>
    <row r="23" spans="1:3" x14ac:dyDescent="0.3">
      <c r="A23" s="11" t="s">
        <v>128</v>
      </c>
      <c r="B23" s="33">
        <v>5</v>
      </c>
      <c r="C23" s="33">
        <v>0</v>
      </c>
    </row>
    <row r="24" spans="1:3" x14ac:dyDescent="0.3">
      <c r="A24" s="11" t="s">
        <v>0</v>
      </c>
      <c r="B24" s="33">
        <v>7</v>
      </c>
      <c r="C24" s="33">
        <v>0</v>
      </c>
    </row>
    <row r="25" spans="1:3" x14ac:dyDescent="0.3">
      <c r="A25" s="11" t="s">
        <v>114</v>
      </c>
      <c r="B25" s="33">
        <v>6</v>
      </c>
      <c r="C25" s="33">
        <v>0</v>
      </c>
    </row>
    <row r="26" spans="1:3" x14ac:dyDescent="0.3">
      <c r="A26" s="11" t="s">
        <v>4</v>
      </c>
      <c r="B26" s="33">
        <v>2</v>
      </c>
      <c r="C26" s="33">
        <v>0</v>
      </c>
    </row>
    <row r="27" spans="1:3" x14ac:dyDescent="0.3">
      <c r="A27" s="11" t="s">
        <v>123</v>
      </c>
      <c r="B27" s="33">
        <v>7</v>
      </c>
      <c r="C27" s="33">
        <v>0</v>
      </c>
    </row>
    <row r="28" spans="1:3" x14ac:dyDescent="0.3">
      <c r="A28" s="11" t="s">
        <v>108</v>
      </c>
      <c r="B28" s="33">
        <v>1</v>
      </c>
      <c r="C28" s="33">
        <v>0</v>
      </c>
    </row>
    <row r="29" spans="1:3" x14ac:dyDescent="0.3">
      <c r="A29" s="11" t="s">
        <v>120</v>
      </c>
      <c r="B29" s="33">
        <v>2</v>
      </c>
      <c r="C29" s="33">
        <v>0</v>
      </c>
    </row>
    <row r="30" spans="1:3" x14ac:dyDescent="0.3">
      <c r="A30" s="11" t="s">
        <v>101</v>
      </c>
      <c r="B30" s="33">
        <v>4</v>
      </c>
      <c r="C30" s="33">
        <v>0</v>
      </c>
    </row>
    <row r="31" spans="1:3" x14ac:dyDescent="0.3">
      <c r="A31" s="11" t="s">
        <v>99</v>
      </c>
      <c r="B31" s="33">
        <v>4</v>
      </c>
      <c r="C31" s="33">
        <v>0</v>
      </c>
    </row>
    <row r="32" spans="1:3" x14ac:dyDescent="0.3">
      <c r="A32" s="11" t="s">
        <v>125</v>
      </c>
      <c r="B32" s="33">
        <v>1</v>
      </c>
      <c r="C32" s="33">
        <v>0</v>
      </c>
    </row>
    <row r="33" spans="1:3" x14ac:dyDescent="0.3">
      <c r="A33" s="11" t="s">
        <v>98</v>
      </c>
      <c r="B33" s="33">
        <v>3</v>
      </c>
      <c r="C33" s="33">
        <v>1</v>
      </c>
    </row>
    <row r="34" spans="1:3" x14ac:dyDescent="0.3">
      <c r="A34" s="11" t="s">
        <v>148</v>
      </c>
      <c r="B34" s="33">
        <v>114</v>
      </c>
      <c r="C34" s="33">
        <v>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1C8D2-00A7-4C8F-BE16-0B04E4A25FA6}">
  <sheetPr codeName="Sheet24"/>
  <dimension ref="A1:C34"/>
  <sheetViews>
    <sheetView workbookViewId="0">
      <selection activeCell="D31" sqref="D31"/>
    </sheetView>
  </sheetViews>
  <sheetFormatPr defaultRowHeight="14.4" x14ac:dyDescent="0.3"/>
  <cols>
    <col min="1" max="1" width="16.109375" bestFit="1" customWidth="1"/>
    <col min="2" max="2" width="23.33203125" bestFit="1" customWidth="1"/>
    <col min="3" max="3" width="26.33203125" bestFit="1" customWidth="1"/>
    <col min="4" max="4" width="22.33203125" customWidth="1"/>
    <col min="5" max="5" width="24.77734375" bestFit="1" customWidth="1"/>
  </cols>
  <sheetData>
    <row r="1" spans="1:3" x14ac:dyDescent="0.3">
      <c r="A1" s="10" t="s">
        <v>147</v>
      </c>
      <c r="B1" t="s">
        <v>156</v>
      </c>
      <c r="C1" t="s">
        <v>154</v>
      </c>
    </row>
    <row r="2" spans="1:3" x14ac:dyDescent="0.3">
      <c r="A2" s="11" t="s">
        <v>113</v>
      </c>
      <c r="B2" s="33">
        <v>0</v>
      </c>
      <c r="C2" s="33">
        <v>9</v>
      </c>
    </row>
    <row r="3" spans="1:3" x14ac:dyDescent="0.3">
      <c r="A3" s="11" t="s">
        <v>103</v>
      </c>
      <c r="B3" s="33">
        <v>0</v>
      </c>
      <c r="C3" s="33">
        <v>5</v>
      </c>
    </row>
    <row r="4" spans="1:3" x14ac:dyDescent="0.3">
      <c r="A4" s="11" t="s">
        <v>115</v>
      </c>
      <c r="B4" s="33">
        <v>0</v>
      </c>
      <c r="C4" s="33">
        <v>1</v>
      </c>
    </row>
    <row r="5" spans="1:3" x14ac:dyDescent="0.3">
      <c r="A5" s="11" t="s">
        <v>124</v>
      </c>
      <c r="B5" s="33">
        <v>0</v>
      </c>
      <c r="C5" s="33">
        <v>5</v>
      </c>
    </row>
    <row r="6" spans="1:3" x14ac:dyDescent="0.3">
      <c r="A6" s="11" t="s">
        <v>121</v>
      </c>
      <c r="B6" s="33">
        <v>0</v>
      </c>
      <c r="C6" s="33">
        <v>1</v>
      </c>
    </row>
    <row r="7" spans="1:3" x14ac:dyDescent="0.3">
      <c r="A7" s="11" t="s">
        <v>116</v>
      </c>
      <c r="B7" s="33">
        <v>0</v>
      </c>
      <c r="C7" s="33">
        <v>4</v>
      </c>
    </row>
    <row r="8" spans="1:3" x14ac:dyDescent="0.3">
      <c r="A8" s="11" t="s">
        <v>109</v>
      </c>
      <c r="B8" s="33">
        <v>0</v>
      </c>
      <c r="C8" s="33">
        <v>5</v>
      </c>
    </row>
    <row r="9" spans="1:3" x14ac:dyDescent="0.3">
      <c r="A9" s="11" t="s">
        <v>119</v>
      </c>
      <c r="B9" s="33">
        <v>0</v>
      </c>
      <c r="C9" s="33">
        <v>4</v>
      </c>
    </row>
    <row r="10" spans="1:3" x14ac:dyDescent="0.3">
      <c r="A10" s="11" t="s">
        <v>100</v>
      </c>
      <c r="B10" s="33">
        <v>0</v>
      </c>
      <c r="C10" s="33">
        <v>3</v>
      </c>
    </row>
    <row r="11" spans="1:3" x14ac:dyDescent="0.3">
      <c r="A11" s="11" t="s">
        <v>1</v>
      </c>
      <c r="B11" s="33">
        <v>0</v>
      </c>
      <c r="C11" s="33">
        <v>3</v>
      </c>
    </row>
    <row r="12" spans="1:3" x14ac:dyDescent="0.3">
      <c r="A12" s="11" t="s">
        <v>95</v>
      </c>
      <c r="B12" s="33">
        <v>0</v>
      </c>
      <c r="C12" s="33">
        <v>0</v>
      </c>
    </row>
    <row r="13" spans="1:3" x14ac:dyDescent="0.3">
      <c r="A13" s="11" t="s">
        <v>104</v>
      </c>
      <c r="B13" s="33">
        <v>0</v>
      </c>
      <c r="C13" s="33">
        <v>6</v>
      </c>
    </row>
    <row r="14" spans="1:3" x14ac:dyDescent="0.3">
      <c r="A14" s="11" t="s">
        <v>105</v>
      </c>
      <c r="B14" s="33">
        <v>0</v>
      </c>
      <c r="C14" s="33">
        <v>3</v>
      </c>
    </row>
    <row r="15" spans="1:3" x14ac:dyDescent="0.3">
      <c r="A15" s="11" t="s">
        <v>129</v>
      </c>
      <c r="B15" s="33">
        <v>0</v>
      </c>
      <c r="C15" s="33">
        <v>6</v>
      </c>
    </row>
    <row r="16" spans="1:3" x14ac:dyDescent="0.3">
      <c r="A16" s="11" t="s">
        <v>96</v>
      </c>
      <c r="B16" s="33">
        <v>0</v>
      </c>
      <c r="C16" s="33">
        <v>4</v>
      </c>
    </row>
    <row r="17" spans="1:3" x14ac:dyDescent="0.3">
      <c r="A17" s="11" t="s">
        <v>106</v>
      </c>
      <c r="B17" s="33">
        <v>0</v>
      </c>
      <c r="C17" s="33">
        <v>0</v>
      </c>
    </row>
    <row r="18" spans="1:3" x14ac:dyDescent="0.3">
      <c r="A18" s="11" t="s">
        <v>126</v>
      </c>
      <c r="B18" s="33">
        <v>0</v>
      </c>
      <c r="C18" s="33">
        <v>2</v>
      </c>
    </row>
    <row r="19" spans="1:3" x14ac:dyDescent="0.3">
      <c r="A19" s="11" t="s">
        <v>110</v>
      </c>
      <c r="B19" s="33">
        <v>0</v>
      </c>
      <c r="C19" s="33">
        <v>5</v>
      </c>
    </row>
    <row r="20" spans="1:3" x14ac:dyDescent="0.3">
      <c r="A20" s="11" t="s">
        <v>118</v>
      </c>
      <c r="B20" s="33">
        <v>0</v>
      </c>
      <c r="C20" s="33">
        <v>4</v>
      </c>
    </row>
    <row r="21" spans="1:3" x14ac:dyDescent="0.3">
      <c r="A21" s="11" t="s">
        <v>3</v>
      </c>
      <c r="B21" s="33">
        <v>0</v>
      </c>
      <c r="C21" s="33">
        <v>1</v>
      </c>
    </row>
    <row r="22" spans="1:3" x14ac:dyDescent="0.3">
      <c r="A22" s="11" t="s">
        <v>111</v>
      </c>
      <c r="B22" s="33">
        <v>0</v>
      </c>
      <c r="C22" s="33">
        <v>3</v>
      </c>
    </row>
    <row r="23" spans="1:3" x14ac:dyDescent="0.3">
      <c r="A23" s="11" t="s">
        <v>128</v>
      </c>
      <c r="B23" s="33">
        <v>0</v>
      </c>
      <c r="C23" s="33">
        <v>1</v>
      </c>
    </row>
    <row r="24" spans="1:3" x14ac:dyDescent="0.3">
      <c r="A24" s="11" t="s">
        <v>0</v>
      </c>
      <c r="B24" s="33">
        <v>0</v>
      </c>
      <c r="C24" s="33">
        <v>0</v>
      </c>
    </row>
    <row r="25" spans="1:3" x14ac:dyDescent="0.3">
      <c r="A25" s="11" t="s">
        <v>114</v>
      </c>
      <c r="B25" s="33">
        <v>0</v>
      </c>
      <c r="C25" s="33">
        <v>8</v>
      </c>
    </row>
    <row r="26" spans="1:3" x14ac:dyDescent="0.3">
      <c r="A26" s="11" t="s">
        <v>4</v>
      </c>
      <c r="B26" s="33">
        <v>0</v>
      </c>
      <c r="C26" s="33">
        <v>5</v>
      </c>
    </row>
    <row r="27" spans="1:3" x14ac:dyDescent="0.3">
      <c r="A27" s="11" t="s">
        <v>123</v>
      </c>
      <c r="B27" s="33">
        <v>0</v>
      </c>
      <c r="C27" s="33">
        <v>5</v>
      </c>
    </row>
    <row r="28" spans="1:3" x14ac:dyDescent="0.3">
      <c r="A28" s="11" t="s">
        <v>108</v>
      </c>
      <c r="B28" s="33">
        <v>0</v>
      </c>
      <c r="C28" s="33">
        <v>1</v>
      </c>
    </row>
    <row r="29" spans="1:3" x14ac:dyDescent="0.3">
      <c r="A29" s="11" t="s">
        <v>120</v>
      </c>
      <c r="B29" s="33">
        <v>0</v>
      </c>
      <c r="C29" s="33">
        <v>7</v>
      </c>
    </row>
    <row r="30" spans="1:3" x14ac:dyDescent="0.3">
      <c r="A30" s="11" t="s">
        <v>101</v>
      </c>
      <c r="B30" s="33">
        <v>0</v>
      </c>
      <c r="C30" s="33">
        <v>1</v>
      </c>
    </row>
    <row r="31" spans="1:3" x14ac:dyDescent="0.3">
      <c r="A31" s="11" t="s">
        <v>99</v>
      </c>
      <c r="B31" s="33">
        <v>0</v>
      </c>
      <c r="C31" s="33">
        <v>1</v>
      </c>
    </row>
    <row r="32" spans="1:3" x14ac:dyDescent="0.3">
      <c r="A32" s="11" t="s">
        <v>125</v>
      </c>
      <c r="B32" s="33">
        <v>0</v>
      </c>
      <c r="C32" s="33">
        <v>7</v>
      </c>
    </row>
    <row r="33" spans="1:3" x14ac:dyDescent="0.3">
      <c r="A33" s="11" t="s">
        <v>98</v>
      </c>
      <c r="B33" s="33">
        <v>0</v>
      </c>
      <c r="C33" s="33">
        <v>2</v>
      </c>
    </row>
    <row r="34" spans="1:3" x14ac:dyDescent="0.3">
      <c r="A34" s="11" t="s">
        <v>148</v>
      </c>
      <c r="B34" s="33">
        <v>0</v>
      </c>
      <c r="C34" s="33">
        <v>112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80679-E4A3-411E-B44D-5C929B07BFAF}">
  <sheetPr codeName="Sheet25"/>
  <dimension ref="A1:B34"/>
  <sheetViews>
    <sheetView topLeftCell="A5" workbookViewId="0">
      <selection activeCell="L30" sqref="L30"/>
    </sheetView>
  </sheetViews>
  <sheetFormatPr defaultRowHeight="14.4" x14ac:dyDescent="0.3"/>
  <cols>
    <col min="1" max="1" width="16.109375" bestFit="1" customWidth="1"/>
    <col min="2" max="2" width="26.5546875" bestFit="1" customWidth="1"/>
  </cols>
  <sheetData>
    <row r="1" spans="1:2" x14ac:dyDescent="0.3">
      <c r="A1" s="10" t="s">
        <v>147</v>
      </c>
      <c r="B1" t="s">
        <v>151</v>
      </c>
    </row>
    <row r="2" spans="1:2" x14ac:dyDescent="0.3">
      <c r="A2" s="11" t="s">
        <v>113</v>
      </c>
      <c r="B2" s="33">
        <v>82</v>
      </c>
    </row>
    <row r="3" spans="1:2" x14ac:dyDescent="0.3">
      <c r="A3" s="11" t="s">
        <v>103</v>
      </c>
      <c r="B3" s="33">
        <v>10</v>
      </c>
    </row>
    <row r="4" spans="1:2" x14ac:dyDescent="0.3">
      <c r="A4" s="11" t="s">
        <v>115</v>
      </c>
      <c r="B4" s="33">
        <v>28</v>
      </c>
    </row>
    <row r="5" spans="1:2" x14ac:dyDescent="0.3">
      <c r="A5" s="11" t="s">
        <v>124</v>
      </c>
      <c r="B5" s="33">
        <v>42</v>
      </c>
    </row>
    <row r="6" spans="1:2" x14ac:dyDescent="0.3">
      <c r="A6" s="11" t="s">
        <v>121</v>
      </c>
      <c r="B6" s="33">
        <v>27</v>
      </c>
    </row>
    <row r="7" spans="1:2" x14ac:dyDescent="0.3">
      <c r="A7" s="11" t="s">
        <v>116</v>
      </c>
      <c r="B7" s="33">
        <v>14</v>
      </c>
    </row>
    <row r="8" spans="1:2" x14ac:dyDescent="0.3">
      <c r="A8" s="11" t="s">
        <v>109</v>
      </c>
      <c r="B8" s="33">
        <v>9</v>
      </c>
    </row>
    <row r="9" spans="1:2" x14ac:dyDescent="0.3">
      <c r="A9" s="11" t="s">
        <v>119</v>
      </c>
      <c r="B9" s="33">
        <v>49</v>
      </c>
    </row>
    <row r="10" spans="1:2" x14ac:dyDescent="0.3">
      <c r="A10" s="11" t="s">
        <v>100</v>
      </c>
      <c r="B10" s="33">
        <v>10</v>
      </c>
    </row>
    <row r="11" spans="1:2" x14ac:dyDescent="0.3">
      <c r="A11" s="11" t="s">
        <v>1</v>
      </c>
      <c r="B11" s="33">
        <v>11</v>
      </c>
    </row>
    <row r="12" spans="1:2" x14ac:dyDescent="0.3">
      <c r="A12" s="11" t="s">
        <v>95</v>
      </c>
      <c r="B12" s="33">
        <v>55</v>
      </c>
    </row>
    <row r="13" spans="1:2" x14ac:dyDescent="0.3">
      <c r="A13" s="11" t="s">
        <v>104</v>
      </c>
      <c r="B13" s="33">
        <v>39</v>
      </c>
    </row>
    <row r="14" spans="1:2" x14ac:dyDescent="0.3">
      <c r="A14" s="11" t="s">
        <v>105</v>
      </c>
      <c r="B14" s="33">
        <v>14</v>
      </c>
    </row>
    <row r="15" spans="1:2" x14ac:dyDescent="0.3">
      <c r="A15" s="11" t="s">
        <v>129</v>
      </c>
      <c r="B15" s="33">
        <v>11</v>
      </c>
    </row>
    <row r="16" spans="1:2" x14ac:dyDescent="0.3">
      <c r="A16" s="11" t="s">
        <v>96</v>
      </c>
      <c r="B16" s="33">
        <v>10</v>
      </c>
    </row>
    <row r="17" spans="1:2" x14ac:dyDescent="0.3">
      <c r="A17" s="11" t="s">
        <v>106</v>
      </c>
      <c r="B17" s="33">
        <v>31</v>
      </c>
    </row>
    <row r="18" spans="1:2" x14ac:dyDescent="0.3">
      <c r="A18" s="11" t="s">
        <v>126</v>
      </c>
      <c r="B18" s="33">
        <v>20</v>
      </c>
    </row>
    <row r="19" spans="1:2" x14ac:dyDescent="0.3">
      <c r="A19" s="11" t="s">
        <v>110</v>
      </c>
      <c r="B19" s="33">
        <v>16</v>
      </c>
    </row>
    <row r="20" spans="1:2" x14ac:dyDescent="0.3">
      <c r="A20" s="11" t="s">
        <v>118</v>
      </c>
      <c r="B20" s="33">
        <v>34</v>
      </c>
    </row>
    <row r="21" spans="1:2" x14ac:dyDescent="0.3">
      <c r="A21" s="11" t="s">
        <v>3</v>
      </c>
      <c r="B21" s="33">
        <v>44</v>
      </c>
    </row>
    <row r="22" spans="1:2" x14ac:dyDescent="0.3">
      <c r="A22" s="11" t="s">
        <v>111</v>
      </c>
      <c r="B22" s="33">
        <v>26</v>
      </c>
    </row>
    <row r="23" spans="1:2" x14ac:dyDescent="0.3">
      <c r="A23" s="11" t="s">
        <v>128</v>
      </c>
      <c r="B23" s="33">
        <v>45</v>
      </c>
    </row>
    <row r="24" spans="1:2" x14ac:dyDescent="0.3">
      <c r="A24" s="11" t="s">
        <v>0</v>
      </c>
      <c r="B24" s="33">
        <v>27</v>
      </c>
    </row>
    <row r="25" spans="1:2" x14ac:dyDescent="0.3">
      <c r="A25" s="11" t="s">
        <v>114</v>
      </c>
      <c r="B25" s="33">
        <v>18</v>
      </c>
    </row>
    <row r="26" spans="1:2" x14ac:dyDescent="0.3">
      <c r="A26" s="11" t="s">
        <v>4</v>
      </c>
      <c r="B26" s="33">
        <v>13</v>
      </c>
    </row>
    <row r="27" spans="1:2" x14ac:dyDescent="0.3">
      <c r="A27" s="11" t="s">
        <v>123</v>
      </c>
      <c r="B27" s="33">
        <v>13</v>
      </c>
    </row>
    <row r="28" spans="1:2" x14ac:dyDescent="0.3">
      <c r="A28" s="11" t="s">
        <v>108</v>
      </c>
      <c r="B28" s="33">
        <v>23</v>
      </c>
    </row>
    <row r="29" spans="1:2" x14ac:dyDescent="0.3">
      <c r="A29" s="11" t="s">
        <v>120</v>
      </c>
      <c r="B29" s="33">
        <v>10</v>
      </c>
    </row>
    <row r="30" spans="1:2" x14ac:dyDescent="0.3">
      <c r="A30" s="11" t="s">
        <v>101</v>
      </c>
      <c r="B30" s="33">
        <v>21</v>
      </c>
    </row>
    <row r="31" spans="1:2" x14ac:dyDescent="0.3">
      <c r="A31" s="11" t="s">
        <v>99</v>
      </c>
      <c r="B31" s="33">
        <v>10</v>
      </c>
    </row>
    <row r="32" spans="1:2" x14ac:dyDescent="0.3">
      <c r="A32" s="11" t="s">
        <v>125</v>
      </c>
      <c r="B32" s="33">
        <v>10</v>
      </c>
    </row>
    <row r="33" spans="1:2" x14ac:dyDescent="0.3">
      <c r="A33" s="11" t="s">
        <v>98</v>
      </c>
      <c r="B33" s="33">
        <v>19</v>
      </c>
    </row>
    <row r="34" spans="1:2" x14ac:dyDescent="0.3">
      <c r="A34" s="11" t="s">
        <v>148</v>
      </c>
      <c r="B34" s="33">
        <v>791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5959E-1FAA-445D-9C6A-0387215F9F84}">
  <sheetPr codeName="Sheet26"/>
  <dimension ref="A1:B34"/>
  <sheetViews>
    <sheetView workbookViewId="0">
      <selection activeCell="N26" sqref="N26"/>
    </sheetView>
  </sheetViews>
  <sheetFormatPr defaultRowHeight="14.4" x14ac:dyDescent="0.3"/>
  <cols>
    <col min="1" max="1" width="16.109375" bestFit="1" customWidth="1"/>
    <col min="2" max="2" width="26.5546875" bestFit="1" customWidth="1"/>
  </cols>
  <sheetData>
    <row r="1" spans="1:2" x14ac:dyDescent="0.3">
      <c r="A1" s="10" t="s">
        <v>147</v>
      </c>
      <c r="B1" t="s">
        <v>151</v>
      </c>
    </row>
    <row r="2" spans="1:2" x14ac:dyDescent="0.3">
      <c r="A2" s="11" t="s">
        <v>113</v>
      </c>
      <c r="B2" s="33">
        <v>29</v>
      </c>
    </row>
    <row r="3" spans="1:2" x14ac:dyDescent="0.3">
      <c r="A3" s="11" t="s">
        <v>103</v>
      </c>
      <c r="B3" s="33">
        <v>41</v>
      </c>
    </row>
    <row r="4" spans="1:2" x14ac:dyDescent="0.3">
      <c r="A4" s="11" t="s">
        <v>115</v>
      </c>
      <c r="B4" s="33">
        <v>9</v>
      </c>
    </row>
    <row r="5" spans="1:2" x14ac:dyDescent="0.3">
      <c r="A5" s="11" t="s">
        <v>124</v>
      </c>
      <c r="B5" s="33">
        <v>38</v>
      </c>
    </row>
    <row r="6" spans="1:2" x14ac:dyDescent="0.3">
      <c r="A6" s="11" t="s">
        <v>121</v>
      </c>
      <c r="B6" s="33">
        <v>10</v>
      </c>
    </row>
    <row r="7" spans="1:2" x14ac:dyDescent="0.3">
      <c r="A7" s="11" t="s">
        <v>116</v>
      </c>
      <c r="B7" s="33">
        <v>19</v>
      </c>
    </row>
    <row r="8" spans="1:2" x14ac:dyDescent="0.3">
      <c r="A8" s="11" t="s">
        <v>109</v>
      </c>
      <c r="B8" s="33">
        <v>21</v>
      </c>
    </row>
    <row r="9" spans="1:2" x14ac:dyDescent="0.3">
      <c r="A9" s="11" t="s">
        <v>119</v>
      </c>
      <c r="B9" s="33">
        <v>35</v>
      </c>
    </row>
    <row r="10" spans="1:2" x14ac:dyDescent="0.3">
      <c r="A10" s="11" t="s">
        <v>100</v>
      </c>
      <c r="B10" s="33">
        <v>19</v>
      </c>
    </row>
    <row r="11" spans="1:2" x14ac:dyDescent="0.3">
      <c r="A11" s="11" t="s">
        <v>1</v>
      </c>
      <c r="B11" s="33">
        <v>27</v>
      </c>
    </row>
    <row r="12" spans="1:2" x14ac:dyDescent="0.3">
      <c r="A12" s="11" t="s">
        <v>95</v>
      </c>
      <c r="B12" s="33">
        <v>9</v>
      </c>
    </row>
    <row r="13" spans="1:2" x14ac:dyDescent="0.3">
      <c r="A13" s="11" t="s">
        <v>104</v>
      </c>
      <c r="B13" s="33">
        <v>39</v>
      </c>
    </row>
    <row r="14" spans="1:2" x14ac:dyDescent="0.3">
      <c r="A14" s="11" t="s">
        <v>105</v>
      </c>
      <c r="B14" s="33">
        <v>20</v>
      </c>
    </row>
    <row r="15" spans="1:2" x14ac:dyDescent="0.3">
      <c r="A15" s="11" t="s">
        <v>129</v>
      </c>
      <c r="B15" s="33">
        <v>28</v>
      </c>
    </row>
    <row r="16" spans="1:2" x14ac:dyDescent="0.3">
      <c r="A16" s="11" t="s">
        <v>96</v>
      </c>
      <c r="B16" s="33">
        <v>24</v>
      </c>
    </row>
    <row r="17" spans="1:2" x14ac:dyDescent="0.3">
      <c r="A17" s="11" t="s">
        <v>106</v>
      </c>
      <c r="B17" s="33">
        <v>14</v>
      </c>
    </row>
    <row r="18" spans="1:2" x14ac:dyDescent="0.3">
      <c r="A18" s="11" t="s">
        <v>126</v>
      </c>
      <c r="B18" s="33">
        <v>23</v>
      </c>
    </row>
    <row r="19" spans="1:2" x14ac:dyDescent="0.3">
      <c r="A19" s="11" t="s">
        <v>110</v>
      </c>
      <c r="B19" s="33">
        <v>37</v>
      </c>
    </row>
    <row r="20" spans="1:2" x14ac:dyDescent="0.3">
      <c r="A20" s="11" t="s">
        <v>118</v>
      </c>
      <c r="B20" s="33">
        <v>50</v>
      </c>
    </row>
    <row r="21" spans="1:2" x14ac:dyDescent="0.3">
      <c r="A21" s="11" t="s">
        <v>3</v>
      </c>
      <c r="B21" s="33">
        <v>13</v>
      </c>
    </row>
    <row r="22" spans="1:2" x14ac:dyDescent="0.3">
      <c r="A22" s="11" t="s">
        <v>111</v>
      </c>
      <c r="B22" s="33">
        <v>24</v>
      </c>
    </row>
    <row r="23" spans="1:2" x14ac:dyDescent="0.3">
      <c r="A23" s="11" t="s">
        <v>128</v>
      </c>
      <c r="B23" s="33">
        <v>20</v>
      </c>
    </row>
    <row r="24" spans="1:2" x14ac:dyDescent="0.3">
      <c r="A24" s="11" t="s">
        <v>0</v>
      </c>
      <c r="B24" s="33">
        <v>9</v>
      </c>
    </row>
    <row r="25" spans="1:2" x14ac:dyDescent="0.3">
      <c r="A25" s="11" t="s">
        <v>114</v>
      </c>
      <c r="B25" s="33">
        <v>36</v>
      </c>
    </row>
    <row r="26" spans="1:2" x14ac:dyDescent="0.3">
      <c r="A26" s="11" t="s">
        <v>4</v>
      </c>
      <c r="B26" s="33">
        <v>35</v>
      </c>
    </row>
    <row r="27" spans="1:2" x14ac:dyDescent="0.3">
      <c r="A27" s="11" t="s">
        <v>123</v>
      </c>
      <c r="B27" s="33">
        <v>25</v>
      </c>
    </row>
    <row r="28" spans="1:2" x14ac:dyDescent="0.3">
      <c r="A28" s="11" t="s">
        <v>108</v>
      </c>
      <c r="B28" s="33">
        <v>20</v>
      </c>
    </row>
    <row r="29" spans="1:2" x14ac:dyDescent="0.3">
      <c r="A29" s="11" t="s">
        <v>120</v>
      </c>
      <c r="B29" s="33">
        <v>40</v>
      </c>
    </row>
    <row r="30" spans="1:2" x14ac:dyDescent="0.3">
      <c r="A30" s="11" t="s">
        <v>101</v>
      </c>
      <c r="B30" s="33">
        <v>10</v>
      </c>
    </row>
    <row r="31" spans="1:2" x14ac:dyDescent="0.3">
      <c r="A31" s="11" t="s">
        <v>99</v>
      </c>
      <c r="B31" s="33">
        <v>30</v>
      </c>
    </row>
    <row r="32" spans="1:2" x14ac:dyDescent="0.3">
      <c r="A32" s="11" t="s">
        <v>125</v>
      </c>
      <c r="B32" s="33">
        <v>27</v>
      </c>
    </row>
    <row r="33" spans="1:2" x14ac:dyDescent="0.3">
      <c r="A33" s="11" t="s">
        <v>98</v>
      </c>
      <c r="B33" s="33">
        <v>10</v>
      </c>
    </row>
    <row r="34" spans="1:2" x14ac:dyDescent="0.3">
      <c r="A34" s="11" t="s">
        <v>148</v>
      </c>
      <c r="B34" s="33">
        <v>791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77BCF-1911-4E98-AF6A-1AF164C6A4C7}">
  <sheetPr codeName="Sheet15"/>
  <dimension ref="A1:CJ65"/>
  <sheetViews>
    <sheetView topLeftCell="A2" workbookViewId="0">
      <selection activeCell="E27" sqref="E27"/>
    </sheetView>
  </sheetViews>
  <sheetFormatPr defaultRowHeight="14.4" x14ac:dyDescent="0.3"/>
  <cols>
    <col min="3" max="4" width="17.6640625" customWidth="1"/>
    <col min="5" max="5" width="20.5546875" customWidth="1"/>
    <col min="6" max="7" width="22.33203125" customWidth="1"/>
    <col min="10" max="10" width="10.21875" customWidth="1"/>
    <col min="11" max="12" width="20.5546875" customWidth="1"/>
    <col min="13" max="14" width="16.77734375" customWidth="1"/>
    <col min="15" max="16" width="31.6640625" customWidth="1"/>
    <col min="17" max="18" width="33" customWidth="1"/>
    <col min="19" max="20" width="13.77734375" customWidth="1"/>
    <col min="21" max="22" width="24.33203125" customWidth="1"/>
    <col min="23" max="24" width="24.5546875" customWidth="1"/>
    <col min="25" max="25" width="35.6640625" customWidth="1"/>
    <col min="26" max="26" width="36.109375" customWidth="1"/>
    <col min="27" max="28" width="37.44140625" customWidth="1"/>
    <col min="29" max="30" width="18.5546875" customWidth="1"/>
    <col min="31" max="32" width="23.77734375" customWidth="1"/>
    <col min="33" max="34" width="21.5546875" customWidth="1"/>
    <col min="35" max="36" width="25" customWidth="1"/>
    <col min="37" max="38" width="19.6640625" customWidth="1"/>
    <col min="39" max="40" width="26.5546875" customWidth="1"/>
    <col min="41" max="42" width="30.109375" customWidth="1"/>
    <col min="43" max="44" width="31.5546875" customWidth="1"/>
    <col min="45" max="46" width="28.44140625" customWidth="1"/>
    <col min="47" max="48" width="49" customWidth="1"/>
    <col min="49" max="50" width="27" customWidth="1"/>
    <col min="51" max="51" width="26.6640625" customWidth="1"/>
    <col min="52" max="52" width="27.109375" customWidth="1"/>
    <col min="53" max="54" width="35.5546875" customWidth="1"/>
    <col min="55" max="55" width="35.21875" customWidth="1"/>
    <col min="56" max="56" width="35.6640625" customWidth="1"/>
    <col min="57" max="58" width="19" customWidth="1"/>
    <col min="59" max="60" width="16.33203125" customWidth="1"/>
    <col min="61" max="62" width="19.21875" customWidth="1"/>
    <col min="63" max="64" width="15.21875" customWidth="1"/>
    <col min="65" max="66" width="14.109375" customWidth="1"/>
    <col min="67" max="68" width="23.5546875" customWidth="1"/>
    <col min="69" max="70" width="14.6640625" customWidth="1"/>
    <col min="71" max="72" width="24.109375" customWidth="1"/>
    <col min="73" max="74" width="31.44140625" customWidth="1"/>
    <col min="75" max="76" width="14.77734375" customWidth="1"/>
    <col min="77" max="78" width="16.5546875" customWidth="1"/>
    <col min="79" max="80" width="22.21875" customWidth="1"/>
    <col min="81" max="82" width="22.6640625" customWidth="1"/>
    <col min="83" max="84" width="17.109375" customWidth="1"/>
    <col min="85" max="86" width="22.6640625" customWidth="1"/>
    <col min="87" max="88" width="31.77734375" customWidth="1"/>
  </cols>
  <sheetData>
    <row r="1" spans="1:88" x14ac:dyDescent="0.3">
      <c r="A1" t="s">
        <v>5</v>
      </c>
      <c r="B1" t="s">
        <v>6</v>
      </c>
      <c r="C1" t="s">
        <v>7</v>
      </c>
      <c r="D1" t="s">
        <v>8</v>
      </c>
      <c r="E1" t="s">
        <v>9</v>
      </c>
      <c r="F1" t="s">
        <v>10</v>
      </c>
      <c r="G1" t="s">
        <v>11</v>
      </c>
      <c r="H1" t="s">
        <v>12</v>
      </c>
      <c r="I1" t="s">
        <v>13</v>
      </c>
      <c r="J1" t="s">
        <v>14</v>
      </c>
      <c r="K1" t="s">
        <v>15</v>
      </c>
      <c r="L1" t="s">
        <v>16</v>
      </c>
      <c r="M1" t="s">
        <v>17</v>
      </c>
      <c r="N1" t="s">
        <v>18</v>
      </c>
      <c r="O1" t="s">
        <v>19</v>
      </c>
      <c r="P1" t="s">
        <v>20</v>
      </c>
      <c r="Q1" t="s">
        <v>21</v>
      </c>
      <c r="R1" t="s">
        <v>22</v>
      </c>
      <c r="S1" t="s">
        <v>23</v>
      </c>
      <c r="T1" t="s">
        <v>24</v>
      </c>
      <c r="U1" t="s">
        <v>25</v>
      </c>
      <c r="V1" t="s">
        <v>26</v>
      </c>
      <c r="W1" t="s">
        <v>27</v>
      </c>
      <c r="X1" t="s">
        <v>28</v>
      </c>
      <c r="Y1" t="s">
        <v>29</v>
      </c>
      <c r="Z1" t="s">
        <v>30</v>
      </c>
      <c r="AA1" t="s">
        <v>31</v>
      </c>
      <c r="AB1" t="s">
        <v>32</v>
      </c>
      <c r="AC1" t="s">
        <v>33</v>
      </c>
      <c r="AD1" t="s">
        <v>34</v>
      </c>
      <c r="AE1" t="s">
        <v>35</v>
      </c>
      <c r="AF1" t="s">
        <v>36</v>
      </c>
      <c r="AG1" t="s">
        <v>37</v>
      </c>
      <c r="AH1" t="s">
        <v>38</v>
      </c>
      <c r="AI1" t="s">
        <v>39</v>
      </c>
      <c r="AJ1" t="s">
        <v>40</v>
      </c>
      <c r="AK1" t="s">
        <v>41</v>
      </c>
      <c r="AL1" t="s">
        <v>42</v>
      </c>
      <c r="AM1" t="s">
        <v>43</v>
      </c>
      <c r="AN1" t="s">
        <v>44</v>
      </c>
      <c r="AO1" t="s">
        <v>45</v>
      </c>
      <c r="AP1" t="s">
        <v>46</v>
      </c>
      <c r="AQ1" t="s">
        <v>47</v>
      </c>
      <c r="AR1" t="s">
        <v>48</v>
      </c>
      <c r="AS1" t="s">
        <v>49</v>
      </c>
      <c r="AT1" t="s">
        <v>50</v>
      </c>
      <c r="AU1" t="s">
        <v>51</v>
      </c>
      <c r="AV1" t="s">
        <v>52</v>
      </c>
      <c r="AW1" t="s">
        <v>53</v>
      </c>
      <c r="AX1" t="s">
        <v>54</v>
      </c>
      <c r="AY1" t="s">
        <v>55</v>
      </c>
      <c r="AZ1" t="s">
        <v>56</v>
      </c>
      <c r="BA1" t="s">
        <v>57</v>
      </c>
      <c r="BB1" t="s">
        <v>58</v>
      </c>
      <c r="BC1" t="s">
        <v>59</v>
      </c>
      <c r="BD1" t="s">
        <v>60</v>
      </c>
      <c r="BE1" t="s">
        <v>61</v>
      </c>
      <c r="BF1" t="s">
        <v>62</v>
      </c>
      <c r="BG1" t="s">
        <v>63</v>
      </c>
      <c r="BH1" t="s">
        <v>64</v>
      </c>
      <c r="BI1" t="s">
        <v>65</v>
      </c>
      <c r="BJ1" t="s">
        <v>66</v>
      </c>
      <c r="BK1" t="s">
        <v>67</v>
      </c>
      <c r="BL1" t="s">
        <v>68</v>
      </c>
      <c r="BM1" t="s">
        <v>69</v>
      </c>
      <c r="BN1" t="s">
        <v>70</v>
      </c>
      <c r="BO1" t="s">
        <v>71</v>
      </c>
      <c r="BP1" t="s">
        <v>72</v>
      </c>
      <c r="BQ1" t="s">
        <v>73</v>
      </c>
      <c r="BR1" t="s">
        <v>74</v>
      </c>
      <c r="BS1" t="s">
        <v>75</v>
      </c>
      <c r="BT1" t="s">
        <v>76</v>
      </c>
      <c r="BU1" t="s">
        <v>77</v>
      </c>
      <c r="BV1" t="s">
        <v>78</v>
      </c>
      <c r="BW1" t="s">
        <v>79</v>
      </c>
      <c r="BX1" t="s">
        <v>80</v>
      </c>
      <c r="BY1" t="s">
        <v>81</v>
      </c>
      <c r="BZ1" t="s">
        <v>82</v>
      </c>
      <c r="CA1" t="s">
        <v>83</v>
      </c>
      <c r="CB1" t="s">
        <v>84</v>
      </c>
      <c r="CC1" t="s">
        <v>85</v>
      </c>
      <c r="CD1" t="s">
        <v>86</v>
      </c>
      <c r="CE1" t="s">
        <v>87</v>
      </c>
      <c r="CF1" t="s">
        <v>88</v>
      </c>
      <c r="CG1" t="s">
        <v>89</v>
      </c>
      <c r="CH1" t="s">
        <v>90</v>
      </c>
      <c r="CI1" t="s">
        <v>91</v>
      </c>
      <c r="CJ1" t="s">
        <v>92</v>
      </c>
    </row>
    <row r="2" spans="1:88" x14ac:dyDescent="0.3">
      <c r="A2" t="s">
        <v>0</v>
      </c>
      <c r="B2" t="s">
        <v>1</v>
      </c>
      <c r="C2" s="1">
        <v>0.42</v>
      </c>
      <c r="D2" s="1">
        <v>0.5</v>
      </c>
      <c r="E2" s="1">
        <v>0.08</v>
      </c>
      <c r="F2">
        <v>0</v>
      </c>
      <c r="G2">
        <v>2</v>
      </c>
      <c r="H2" s="2">
        <v>44885</v>
      </c>
      <c r="I2" s="3">
        <v>0.70833333333333337</v>
      </c>
      <c r="J2" t="s">
        <v>2</v>
      </c>
      <c r="K2">
        <v>5</v>
      </c>
      <c r="L2">
        <v>6</v>
      </c>
      <c r="M2">
        <v>2</v>
      </c>
      <c r="N2">
        <v>0</v>
      </c>
      <c r="O2">
        <v>0</v>
      </c>
      <c r="P2">
        <v>2</v>
      </c>
      <c r="Q2">
        <v>0</v>
      </c>
      <c r="R2">
        <v>0</v>
      </c>
      <c r="S2">
        <v>0</v>
      </c>
      <c r="T2">
        <v>1</v>
      </c>
      <c r="U2">
        <v>0</v>
      </c>
      <c r="V2">
        <v>3</v>
      </c>
      <c r="W2">
        <v>5</v>
      </c>
      <c r="X2">
        <v>3</v>
      </c>
      <c r="Y2">
        <v>2</v>
      </c>
      <c r="Z2">
        <v>4</v>
      </c>
      <c r="AA2">
        <v>3</v>
      </c>
      <c r="AB2">
        <v>2</v>
      </c>
      <c r="AC2">
        <v>15</v>
      </c>
      <c r="AD2">
        <v>8</v>
      </c>
      <c r="AE2">
        <v>0</v>
      </c>
      <c r="AF2">
        <v>7</v>
      </c>
      <c r="AG2">
        <v>3</v>
      </c>
      <c r="AH2">
        <v>6</v>
      </c>
      <c r="AI2">
        <v>1</v>
      </c>
      <c r="AJ2">
        <v>4</v>
      </c>
      <c r="AK2">
        <v>9</v>
      </c>
      <c r="AL2">
        <v>6</v>
      </c>
      <c r="AM2">
        <v>520</v>
      </c>
      <c r="AN2">
        <v>532</v>
      </c>
      <c r="AO2">
        <v>116</v>
      </c>
      <c r="AP2">
        <v>127</v>
      </c>
      <c r="AQ2">
        <v>235</v>
      </c>
      <c r="AR2">
        <v>187</v>
      </c>
      <c r="AS2">
        <v>169</v>
      </c>
      <c r="AT2">
        <v>218</v>
      </c>
      <c r="AU2">
        <v>5</v>
      </c>
      <c r="AV2">
        <v>8</v>
      </c>
      <c r="AW2">
        <v>136</v>
      </c>
      <c r="AX2">
        <v>155</v>
      </c>
      <c r="AY2">
        <v>86</v>
      </c>
      <c r="AZ2">
        <v>99</v>
      </c>
      <c r="BA2">
        <v>9</v>
      </c>
      <c r="BB2">
        <v>13</v>
      </c>
      <c r="BC2">
        <v>4</v>
      </c>
      <c r="BD2">
        <v>7</v>
      </c>
      <c r="BE2">
        <v>4</v>
      </c>
      <c r="BF2">
        <v>2</v>
      </c>
      <c r="BG2">
        <v>0</v>
      </c>
      <c r="BH2">
        <v>0</v>
      </c>
      <c r="BI2">
        <v>15</v>
      </c>
      <c r="BJ2">
        <v>15</v>
      </c>
      <c r="BK2">
        <v>3</v>
      </c>
      <c r="BL2">
        <v>4</v>
      </c>
      <c r="BM2">
        <v>450</v>
      </c>
      <c r="BN2">
        <v>480</v>
      </c>
      <c r="BO2">
        <v>381</v>
      </c>
      <c r="BP2">
        <v>409</v>
      </c>
      <c r="BQ2">
        <v>9</v>
      </c>
      <c r="BR2">
        <v>14</v>
      </c>
      <c r="BS2">
        <v>4</v>
      </c>
      <c r="BT2">
        <v>4</v>
      </c>
      <c r="BU2">
        <v>9</v>
      </c>
      <c r="BV2">
        <v>9</v>
      </c>
      <c r="BW2">
        <v>1</v>
      </c>
      <c r="BX2">
        <v>3</v>
      </c>
      <c r="BY2">
        <v>19</v>
      </c>
      <c r="BZ2">
        <v>17</v>
      </c>
      <c r="CA2">
        <v>0</v>
      </c>
      <c r="CB2">
        <v>1</v>
      </c>
      <c r="CC2">
        <v>6</v>
      </c>
      <c r="CD2">
        <v>5</v>
      </c>
      <c r="CE2">
        <v>0</v>
      </c>
      <c r="CF2">
        <v>0</v>
      </c>
      <c r="CG2">
        <v>52</v>
      </c>
      <c r="CH2">
        <v>72</v>
      </c>
      <c r="CI2">
        <v>256</v>
      </c>
      <c r="CJ2">
        <v>279</v>
      </c>
    </row>
    <row r="3" spans="1:88" x14ac:dyDescent="0.3">
      <c r="A3" t="s">
        <v>95</v>
      </c>
      <c r="B3" t="s">
        <v>96</v>
      </c>
      <c r="C3" s="1">
        <v>0.72</v>
      </c>
      <c r="D3" s="1">
        <v>0.19</v>
      </c>
      <c r="E3" s="1">
        <v>0.09</v>
      </c>
      <c r="F3">
        <v>6</v>
      </c>
      <c r="G3">
        <v>2</v>
      </c>
      <c r="H3" s="2">
        <v>44886</v>
      </c>
      <c r="I3" s="3">
        <v>0.58333333333333337</v>
      </c>
      <c r="J3" t="s">
        <v>97</v>
      </c>
      <c r="K3">
        <v>13</v>
      </c>
      <c r="L3">
        <v>8</v>
      </c>
      <c r="M3">
        <v>2</v>
      </c>
      <c r="N3">
        <v>6</v>
      </c>
      <c r="O3">
        <v>6</v>
      </c>
      <c r="P3">
        <v>2</v>
      </c>
      <c r="Q3">
        <v>0</v>
      </c>
      <c r="R3">
        <v>0</v>
      </c>
      <c r="S3">
        <v>6</v>
      </c>
      <c r="T3">
        <v>1</v>
      </c>
      <c r="U3">
        <v>7</v>
      </c>
      <c r="V3">
        <v>3</v>
      </c>
      <c r="W3">
        <v>3</v>
      </c>
      <c r="X3">
        <v>4</v>
      </c>
      <c r="Y3">
        <v>10</v>
      </c>
      <c r="Z3">
        <v>6</v>
      </c>
      <c r="AA3">
        <v>3</v>
      </c>
      <c r="AB3">
        <v>2</v>
      </c>
      <c r="AC3">
        <v>11</v>
      </c>
      <c r="AD3">
        <v>3</v>
      </c>
      <c r="AE3">
        <v>5</v>
      </c>
      <c r="AF3">
        <v>0</v>
      </c>
      <c r="AG3">
        <v>2</v>
      </c>
      <c r="AH3">
        <v>3</v>
      </c>
      <c r="AI3">
        <v>3</v>
      </c>
      <c r="AJ3">
        <v>1</v>
      </c>
      <c r="AK3">
        <v>11</v>
      </c>
      <c r="AL3">
        <v>0</v>
      </c>
      <c r="AM3">
        <v>1061</v>
      </c>
      <c r="AN3">
        <v>212</v>
      </c>
      <c r="AO3">
        <v>207</v>
      </c>
      <c r="AP3">
        <v>53</v>
      </c>
      <c r="AQ3">
        <v>386</v>
      </c>
      <c r="AR3">
        <v>86</v>
      </c>
      <c r="AS3">
        <v>468</v>
      </c>
      <c r="AT3">
        <v>73</v>
      </c>
      <c r="AU3">
        <v>16</v>
      </c>
      <c r="AV3">
        <v>4</v>
      </c>
      <c r="AW3">
        <v>238</v>
      </c>
      <c r="AX3">
        <v>101</v>
      </c>
      <c r="AY3">
        <v>178</v>
      </c>
      <c r="AZ3">
        <v>45</v>
      </c>
      <c r="BA3">
        <v>25</v>
      </c>
      <c r="BB3">
        <v>7</v>
      </c>
      <c r="BC3">
        <v>16</v>
      </c>
      <c r="BD3">
        <v>4</v>
      </c>
      <c r="BE3">
        <v>0</v>
      </c>
      <c r="BF3">
        <v>2</v>
      </c>
      <c r="BG3">
        <v>0</v>
      </c>
      <c r="BH3">
        <v>0</v>
      </c>
      <c r="BI3">
        <v>9</v>
      </c>
      <c r="BJ3">
        <v>14</v>
      </c>
      <c r="BK3">
        <v>2</v>
      </c>
      <c r="BL3">
        <v>2</v>
      </c>
      <c r="BM3">
        <v>809</v>
      </c>
      <c r="BN3">
        <v>224</v>
      </c>
      <c r="BO3">
        <v>730</v>
      </c>
      <c r="BP3">
        <v>154</v>
      </c>
      <c r="BQ3">
        <v>23</v>
      </c>
      <c r="BR3">
        <v>8</v>
      </c>
      <c r="BS3">
        <v>7</v>
      </c>
      <c r="BT3">
        <v>1</v>
      </c>
      <c r="BU3">
        <v>12</v>
      </c>
      <c r="BV3">
        <v>3</v>
      </c>
      <c r="BW3">
        <v>8</v>
      </c>
      <c r="BX3">
        <v>0</v>
      </c>
      <c r="BY3">
        <v>16</v>
      </c>
      <c r="BZ3">
        <v>10</v>
      </c>
      <c r="CA3">
        <v>0</v>
      </c>
      <c r="CB3">
        <v>1</v>
      </c>
      <c r="CC3">
        <v>8</v>
      </c>
      <c r="CD3">
        <v>13</v>
      </c>
      <c r="CE3">
        <v>0</v>
      </c>
      <c r="CF3">
        <v>0</v>
      </c>
      <c r="CG3">
        <v>63</v>
      </c>
      <c r="CH3">
        <v>72</v>
      </c>
      <c r="CI3">
        <v>139</v>
      </c>
      <c r="CJ3">
        <v>416</v>
      </c>
    </row>
    <row r="4" spans="1:88" x14ac:dyDescent="0.3">
      <c r="A4" t="s">
        <v>4</v>
      </c>
      <c r="B4" t="s">
        <v>3</v>
      </c>
      <c r="C4" s="1">
        <v>0.44</v>
      </c>
      <c r="D4" s="1">
        <v>0.45</v>
      </c>
      <c r="E4" s="1">
        <v>0.11</v>
      </c>
      <c r="F4">
        <v>0</v>
      </c>
      <c r="G4">
        <v>2</v>
      </c>
      <c r="H4" s="2">
        <v>44886</v>
      </c>
      <c r="I4" s="3">
        <v>0.70833333333333337</v>
      </c>
      <c r="J4" t="s">
        <v>2</v>
      </c>
      <c r="K4">
        <v>14</v>
      </c>
      <c r="L4">
        <v>9</v>
      </c>
      <c r="M4">
        <v>2</v>
      </c>
      <c r="N4">
        <v>0</v>
      </c>
      <c r="O4">
        <v>0</v>
      </c>
      <c r="P4">
        <v>2</v>
      </c>
      <c r="Q4">
        <v>0</v>
      </c>
      <c r="R4">
        <v>0</v>
      </c>
      <c r="S4">
        <v>0</v>
      </c>
      <c r="T4">
        <v>1</v>
      </c>
      <c r="U4">
        <v>3</v>
      </c>
      <c r="V4">
        <v>3</v>
      </c>
      <c r="W4">
        <v>8</v>
      </c>
      <c r="X4">
        <v>5</v>
      </c>
      <c r="Y4">
        <v>7</v>
      </c>
      <c r="Z4">
        <v>5</v>
      </c>
      <c r="AA4">
        <v>7</v>
      </c>
      <c r="AB4">
        <v>4</v>
      </c>
      <c r="AC4">
        <v>12</v>
      </c>
      <c r="AD4">
        <v>11</v>
      </c>
      <c r="AE4">
        <v>4</v>
      </c>
      <c r="AF4">
        <v>2</v>
      </c>
      <c r="AG4">
        <v>2</v>
      </c>
      <c r="AH4">
        <v>2</v>
      </c>
      <c r="AI4">
        <v>4</v>
      </c>
      <c r="AJ4">
        <v>7</v>
      </c>
      <c r="AK4">
        <v>13</v>
      </c>
      <c r="AL4">
        <v>20</v>
      </c>
      <c r="AM4">
        <v>502</v>
      </c>
      <c r="AN4">
        <v>506</v>
      </c>
      <c r="AO4">
        <v>123</v>
      </c>
      <c r="AP4">
        <v>117</v>
      </c>
      <c r="AQ4">
        <v>230</v>
      </c>
      <c r="AR4">
        <v>191</v>
      </c>
      <c r="AS4">
        <v>149</v>
      </c>
      <c r="AT4">
        <v>198</v>
      </c>
      <c r="AU4">
        <v>15</v>
      </c>
      <c r="AV4">
        <v>14</v>
      </c>
      <c r="AW4">
        <v>151</v>
      </c>
      <c r="AX4">
        <v>162</v>
      </c>
      <c r="AY4">
        <v>89</v>
      </c>
      <c r="AZ4">
        <v>96</v>
      </c>
      <c r="BA4">
        <v>22</v>
      </c>
      <c r="BB4">
        <v>22</v>
      </c>
      <c r="BC4">
        <v>15</v>
      </c>
      <c r="BD4">
        <v>10</v>
      </c>
      <c r="BE4">
        <v>2</v>
      </c>
      <c r="BF4">
        <v>1</v>
      </c>
      <c r="BG4">
        <v>0</v>
      </c>
      <c r="BH4">
        <v>0</v>
      </c>
      <c r="BI4">
        <v>13</v>
      </c>
      <c r="BJ4">
        <v>13</v>
      </c>
      <c r="BK4">
        <v>2</v>
      </c>
      <c r="BL4">
        <v>1</v>
      </c>
      <c r="BM4">
        <v>383</v>
      </c>
      <c r="BN4">
        <v>438</v>
      </c>
      <c r="BO4">
        <v>313</v>
      </c>
      <c r="BP4">
        <v>374</v>
      </c>
      <c r="BQ4">
        <v>19</v>
      </c>
      <c r="BR4">
        <v>25</v>
      </c>
      <c r="BS4">
        <v>7</v>
      </c>
      <c r="BT4">
        <v>8</v>
      </c>
      <c r="BU4">
        <v>9</v>
      </c>
      <c r="BV4">
        <v>6</v>
      </c>
      <c r="BW4">
        <v>6</v>
      </c>
      <c r="BX4">
        <v>7</v>
      </c>
      <c r="BY4">
        <v>14</v>
      </c>
      <c r="BZ4">
        <v>14</v>
      </c>
      <c r="CA4">
        <v>0</v>
      </c>
      <c r="CB4">
        <v>0</v>
      </c>
      <c r="CC4">
        <v>9</v>
      </c>
      <c r="CD4">
        <v>15</v>
      </c>
      <c r="CE4">
        <v>0</v>
      </c>
      <c r="CF4">
        <v>0</v>
      </c>
      <c r="CG4">
        <v>63</v>
      </c>
      <c r="CH4">
        <v>73</v>
      </c>
      <c r="CI4">
        <v>263</v>
      </c>
      <c r="CJ4">
        <v>251</v>
      </c>
    </row>
    <row r="5" spans="1:88" x14ac:dyDescent="0.3">
      <c r="A5" t="s">
        <v>99</v>
      </c>
      <c r="B5" t="s">
        <v>98</v>
      </c>
      <c r="C5" s="1">
        <v>0.51</v>
      </c>
      <c r="D5" s="1">
        <v>0.39</v>
      </c>
      <c r="E5" s="1">
        <v>0.1</v>
      </c>
      <c r="F5">
        <v>1</v>
      </c>
      <c r="G5">
        <v>1</v>
      </c>
      <c r="H5" s="2">
        <v>44886</v>
      </c>
      <c r="I5" s="3">
        <v>0.83333333333333337</v>
      </c>
      <c r="J5" t="s">
        <v>97</v>
      </c>
      <c r="K5">
        <v>6</v>
      </c>
      <c r="L5">
        <v>7</v>
      </c>
      <c r="M5">
        <v>1</v>
      </c>
      <c r="N5">
        <v>1</v>
      </c>
      <c r="O5">
        <v>1</v>
      </c>
      <c r="P5">
        <v>1</v>
      </c>
      <c r="Q5">
        <v>0</v>
      </c>
      <c r="R5">
        <v>0</v>
      </c>
      <c r="S5">
        <v>1</v>
      </c>
      <c r="T5">
        <v>0</v>
      </c>
      <c r="U5">
        <v>1</v>
      </c>
      <c r="V5">
        <v>3</v>
      </c>
      <c r="W5">
        <v>4</v>
      </c>
      <c r="X5">
        <v>3</v>
      </c>
      <c r="Y5">
        <v>4</v>
      </c>
      <c r="Z5">
        <v>5</v>
      </c>
      <c r="AA5">
        <v>2</v>
      </c>
      <c r="AB5">
        <v>2</v>
      </c>
      <c r="AC5">
        <v>14</v>
      </c>
      <c r="AD5">
        <v>7</v>
      </c>
      <c r="AE5">
        <v>5</v>
      </c>
      <c r="AF5">
        <v>2</v>
      </c>
      <c r="AG5">
        <v>4</v>
      </c>
      <c r="AH5">
        <v>5</v>
      </c>
      <c r="AI5">
        <v>4</v>
      </c>
      <c r="AJ5">
        <v>2</v>
      </c>
      <c r="AK5">
        <v>11</v>
      </c>
      <c r="AL5">
        <v>7</v>
      </c>
      <c r="AM5">
        <v>725</v>
      </c>
      <c r="AN5">
        <v>436</v>
      </c>
      <c r="AO5">
        <v>149</v>
      </c>
      <c r="AP5">
        <v>100</v>
      </c>
      <c r="AQ5">
        <v>336</v>
      </c>
      <c r="AR5">
        <v>172</v>
      </c>
      <c r="AS5">
        <v>240</v>
      </c>
      <c r="AT5">
        <v>164</v>
      </c>
      <c r="AU5">
        <v>12</v>
      </c>
      <c r="AV5">
        <v>9</v>
      </c>
      <c r="AW5">
        <v>199</v>
      </c>
      <c r="AX5">
        <v>174</v>
      </c>
      <c r="AY5">
        <v>146</v>
      </c>
      <c r="AZ5">
        <v>103</v>
      </c>
      <c r="BA5">
        <v>23</v>
      </c>
      <c r="BB5">
        <v>17</v>
      </c>
      <c r="BC5">
        <v>15</v>
      </c>
      <c r="BD5">
        <v>8</v>
      </c>
      <c r="BE5">
        <v>4</v>
      </c>
      <c r="BF5">
        <v>2</v>
      </c>
      <c r="BG5">
        <v>0</v>
      </c>
      <c r="BH5">
        <v>0</v>
      </c>
      <c r="BI5">
        <v>15</v>
      </c>
      <c r="BJ5">
        <v>10</v>
      </c>
      <c r="BK5">
        <v>1</v>
      </c>
      <c r="BL5">
        <v>1</v>
      </c>
      <c r="BM5">
        <v>569</v>
      </c>
      <c r="BN5">
        <v>409</v>
      </c>
      <c r="BO5">
        <v>509</v>
      </c>
      <c r="BP5">
        <v>321</v>
      </c>
      <c r="BQ5">
        <v>31</v>
      </c>
      <c r="BR5">
        <v>15</v>
      </c>
      <c r="BS5">
        <v>4</v>
      </c>
      <c r="BT5">
        <v>6</v>
      </c>
      <c r="BU5">
        <v>5</v>
      </c>
      <c r="BV5">
        <v>8</v>
      </c>
      <c r="BW5">
        <v>5</v>
      </c>
      <c r="BX5">
        <v>3</v>
      </c>
      <c r="BY5">
        <v>11</v>
      </c>
      <c r="BZ5">
        <v>15</v>
      </c>
      <c r="CA5">
        <v>0</v>
      </c>
      <c r="CB5">
        <v>1</v>
      </c>
      <c r="CC5">
        <v>7</v>
      </c>
      <c r="CD5">
        <v>7</v>
      </c>
      <c r="CE5">
        <v>0</v>
      </c>
      <c r="CF5">
        <v>0</v>
      </c>
      <c r="CG5">
        <v>81</v>
      </c>
      <c r="CH5">
        <v>72</v>
      </c>
      <c r="CI5">
        <v>242</v>
      </c>
      <c r="CJ5">
        <v>292</v>
      </c>
    </row>
    <row r="6" spans="1:88" x14ac:dyDescent="0.3">
      <c r="A6" t="s">
        <v>113</v>
      </c>
      <c r="B6" t="s">
        <v>114</v>
      </c>
      <c r="C6" s="1">
        <v>0.64</v>
      </c>
      <c r="D6" s="1">
        <v>0.24</v>
      </c>
      <c r="E6" s="1">
        <v>0.12</v>
      </c>
      <c r="F6">
        <v>1</v>
      </c>
      <c r="G6">
        <v>2</v>
      </c>
      <c r="H6" s="2">
        <v>44887</v>
      </c>
      <c r="I6" s="3">
        <v>0.45833333333333331</v>
      </c>
      <c r="J6" t="s">
        <v>112</v>
      </c>
      <c r="K6">
        <v>14</v>
      </c>
      <c r="L6">
        <v>3</v>
      </c>
      <c r="M6">
        <v>2</v>
      </c>
      <c r="N6">
        <v>1</v>
      </c>
      <c r="O6">
        <v>1</v>
      </c>
      <c r="P6">
        <v>2</v>
      </c>
      <c r="Q6">
        <v>0</v>
      </c>
      <c r="R6">
        <v>0</v>
      </c>
      <c r="S6">
        <v>0</v>
      </c>
      <c r="T6">
        <v>1</v>
      </c>
      <c r="U6">
        <v>6</v>
      </c>
      <c r="V6">
        <v>2</v>
      </c>
      <c r="W6">
        <v>5</v>
      </c>
      <c r="X6">
        <v>0</v>
      </c>
      <c r="Y6">
        <v>10</v>
      </c>
      <c r="Z6">
        <v>3</v>
      </c>
      <c r="AA6">
        <v>4</v>
      </c>
      <c r="AB6">
        <v>0</v>
      </c>
      <c r="AC6">
        <v>12</v>
      </c>
      <c r="AD6">
        <v>3</v>
      </c>
      <c r="AE6">
        <v>4</v>
      </c>
      <c r="AF6">
        <v>2</v>
      </c>
      <c r="AG6">
        <v>5</v>
      </c>
      <c r="AH6">
        <v>3</v>
      </c>
      <c r="AI6">
        <v>8</v>
      </c>
      <c r="AJ6">
        <v>3</v>
      </c>
      <c r="AK6">
        <v>18</v>
      </c>
      <c r="AL6">
        <v>8</v>
      </c>
      <c r="AM6">
        <v>650</v>
      </c>
      <c r="AN6">
        <v>268</v>
      </c>
      <c r="AO6">
        <v>157</v>
      </c>
      <c r="AP6">
        <v>69</v>
      </c>
      <c r="AQ6">
        <v>177</v>
      </c>
      <c r="AR6">
        <v>131</v>
      </c>
      <c r="AS6">
        <v>316</v>
      </c>
      <c r="AT6">
        <v>68</v>
      </c>
      <c r="AU6">
        <v>26</v>
      </c>
      <c r="AV6">
        <v>9</v>
      </c>
      <c r="AW6">
        <v>191</v>
      </c>
      <c r="AX6">
        <v>137</v>
      </c>
      <c r="AY6">
        <v>127</v>
      </c>
      <c r="AZ6">
        <v>68</v>
      </c>
      <c r="BA6">
        <v>39</v>
      </c>
      <c r="BB6">
        <v>15</v>
      </c>
      <c r="BC6">
        <v>25</v>
      </c>
      <c r="BD6">
        <v>7</v>
      </c>
      <c r="BE6">
        <v>0</v>
      </c>
      <c r="BF6">
        <v>6</v>
      </c>
      <c r="BG6">
        <v>0</v>
      </c>
      <c r="BH6">
        <v>0</v>
      </c>
      <c r="BI6">
        <v>7</v>
      </c>
      <c r="BJ6">
        <v>21</v>
      </c>
      <c r="BK6">
        <v>10</v>
      </c>
      <c r="BL6">
        <v>1</v>
      </c>
      <c r="BM6">
        <v>610</v>
      </c>
      <c r="BN6">
        <v>267</v>
      </c>
      <c r="BO6">
        <v>529</v>
      </c>
      <c r="BP6">
        <v>190</v>
      </c>
      <c r="BQ6">
        <v>29</v>
      </c>
      <c r="BR6">
        <v>9</v>
      </c>
      <c r="BS6">
        <v>12</v>
      </c>
      <c r="BT6">
        <v>2</v>
      </c>
      <c r="BU6">
        <v>5</v>
      </c>
      <c r="BV6">
        <v>7</v>
      </c>
      <c r="BW6">
        <v>9</v>
      </c>
      <c r="BX6">
        <v>2</v>
      </c>
      <c r="BY6">
        <v>22</v>
      </c>
      <c r="BZ6">
        <v>16</v>
      </c>
      <c r="CA6">
        <v>1</v>
      </c>
      <c r="CB6">
        <v>0</v>
      </c>
      <c r="CC6">
        <v>4</v>
      </c>
      <c r="CD6">
        <v>14</v>
      </c>
      <c r="CE6">
        <v>0</v>
      </c>
      <c r="CF6">
        <v>0</v>
      </c>
      <c r="CG6">
        <v>65</v>
      </c>
      <c r="CH6">
        <v>80</v>
      </c>
      <c r="CI6">
        <v>163</v>
      </c>
      <c r="CJ6">
        <v>361</v>
      </c>
    </row>
    <row r="7" spans="1:88" x14ac:dyDescent="0.3">
      <c r="A7" t="s">
        <v>100</v>
      </c>
      <c r="B7" t="s">
        <v>101</v>
      </c>
      <c r="C7" s="1">
        <v>0.55000000000000004</v>
      </c>
      <c r="D7" s="1">
        <v>0.33</v>
      </c>
      <c r="E7" s="1">
        <v>0.12</v>
      </c>
      <c r="F7">
        <v>0</v>
      </c>
      <c r="G7">
        <v>0</v>
      </c>
      <c r="H7" s="2">
        <v>44887</v>
      </c>
      <c r="I7" s="3">
        <v>0.58333333333333337</v>
      </c>
      <c r="J7" t="s">
        <v>102</v>
      </c>
      <c r="K7">
        <v>11</v>
      </c>
      <c r="L7">
        <v>11</v>
      </c>
      <c r="M7">
        <v>0</v>
      </c>
      <c r="N7">
        <v>0</v>
      </c>
      <c r="O7">
        <v>0</v>
      </c>
      <c r="P7">
        <v>0</v>
      </c>
      <c r="Q7">
        <v>0</v>
      </c>
      <c r="R7">
        <v>0</v>
      </c>
      <c r="S7">
        <v>0</v>
      </c>
      <c r="T7">
        <v>0</v>
      </c>
      <c r="U7">
        <v>4</v>
      </c>
      <c r="V7">
        <v>1</v>
      </c>
      <c r="W7">
        <v>4</v>
      </c>
      <c r="X7">
        <v>7</v>
      </c>
      <c r="Y7">
        <v>7</v>
      </c>
      <c r="Z7">
        <v>6</v>
      </c>
      <c r="AA7">
        <v>4</v>
      </c>
      <c r="AB7">
        <v>5</v>
      </c>
      <c r="AC7">
        <v>17</v>
      </c>
      <c r="AD7">
        <v>9</v>
      </c>
      <c r="AE7">
        <v>4</v>
      </c>
      <c r="AF7">
        <v>2</v>
      </c>
      <c r="AG7">
        <v>7</v>
      </c>
      <c r="AH7">
        <v>2</v>
      </c>
      <c r="AI7">
        <v>6</v>
      </c>
      <c r="AJ7">
        <v>3</v>
      </c>
      <c r="AK7">
        <v>18</v>
      </c>
      <c r="AL7">
        <v>6</v>
      </c>
      <c r="AM7">
        <v>681</v>
      </c>
      <c r="AN7">
        <v>477</v>
      </c>
      <c r="AO7">
        <v>152</v>
      </c>
      <c r="AP7">
        <v>89</v>
      </c>
      <c r="AQ7">
        <v>276</v>
      </c>
      <c r="AR7">
        <v>204</v>
      </c>
      <c r="AS7">
        <v>253</v>
      </c>
      <c r="AT7">
        <v>184</v>
      </c>
      <c r="AU7">
        <v>14</v>
      </c>
      <c r="AV7">
        <v>7</v>
      </c>
      <c r="AW7">
        <v>190</v>
      </c>
      <c r="AX7">
        <v>174</v>
      </c>
      <c r="AY7">
        <v>136</v>
      </c>
      <c r="AZ7">
        <v>85</v>
      </c>
      <c r="BA7">
        <v>21</v>
      </c>
      <c r="BB7">
        <v>17</v>
      </c>
      <c r="BC7">
        <v>12</v>
      </c>
      <c r="BD7">
        <v>6</v>
      </c>
      <c r="BE7">
        <v>2</v>
      </c>
      <c r="BF7">
        <v>1</v>
      </c>
      <c r="BG7">
        <v>0</v>
      </c>
      <c r="BH7">
        <v>0</v>
      </c>
      <c r="BI7">
        <v>9</v>
      </c>
      <c r="BJ7">
        <v>10</v>
      </c>
      <c r="BK7">
        <v>1</v>
      </c>
      <c r="BL7">
        <v>1</v>
      </c>
      <c r="BM7">
        <v>594</v>
      </c>
      <c r="BN7">
        <v>387</v>
      </c>
      <c r="BO7">
        <v>523</v>
      </c>
      <c r="BP7">
        <v>302</v>
      </c>
      <c r="BQ7">
        <v>27</v>
      </c>
      <c r="BR7">
        <v>13</v>
      </c>
      <c r="BS7">
        <v>10</v>
      </c>
      <c r="BT7">
        <v>3</v>
      </c>
      <c r="BU7">
        <v>11</v>
      </c>
      <c r="BV7">
        <v>1</v>
      </c>
      <c r="BW7">
        <v>11</v>
      </c>
      <c r="BX7">
        <v>9</v>
      </c>
      <c r="BY7">
        <v>11</v>
      </c>
      <c r="BZ7">
        <v>10</v>
      </c>
      <c r="CA7">
        <v>0</v>
      </c>
      <c r="CB7">
        <v>0</v>
      </c>
      <c r="CC7">
        <v>11</v>
      </c>
      <c r="CD7">
        <v>11</v>
      </c>
      <c r="CE7">
        <v>0</v>
      </c>
      <c r="CF7">
        <v>0</v>
      </c>
      <c r="CG7">
        <v>76</v>
      </c>
      <c r="CH7">
        <v>73</v>
      </c>
      <c r="CI7">
        <v>226</v>
      </c>
      <c r="CJ7">
        <v>287</v>
      </c>
    </row>
    <row r="8" spans="1:88" x14ac:dyDescent="0.3">
      <c r="A8" t="s">
        <v>110</v>
      </c>
      <c r="B8" t="s">
        <v>111</v>
      </c>
      <c r="C8" s="1">
        <v>0.54</v>
      </c>
      <c r="D8" s="1">
        <v>0.31</v>
      </c>
      <c r="E8" s="1">
        <v>0.15</v>
      </c>
      <c r="F8">
        <v>0</v>
      </c>
      <c r="G8">
        <v>0</v>
      </c>
      <c r="H8" s="2">
        <v>44887</v>
      </c>
      <c r="I8" s="3">
        <v>0.70833333333333337</v>
      </c>
      <c r="J8" t="s">
        <v>112</v>
      </c>
      <c r="K8">
        <v>13</v>
      </c>
      <c r="L8">
        <v>8</v>
      </c>
      <c r="M8">
        <v>0</v>
      </c>
      <c r="N8">
        <v>0</v>
      </c>
      <c r="O8">
        <v>0</v>
      </c>
      <c r="P8">
        <v>0</v>
      </c>
      <c r="Q8">
        <v>0</v>
      </c>
      <c r="R8">
        <v>0</v>
      </c>
      <c r="S8">
        <v>0</v>
      </c>
      <c r="T8">
        <v>0</v>
      </c>
      <c r="U8">
        <v>4</v>
      </c>
      <c r="V8">
        <v>1</v>
      </c>
      <c r="W8">
        <v>5</v>
      </c>
      <c r="X8">
        <v>4</v>
      </c>
      <c r="Y8">
        <v>10</v>
      </c>
      <c r="Z8">
        <v>7</v>
      </c>
      <c r="AA8">
        <v>3</v>
      </c>
      <c r="AB8">
        <v>1</v>
      </c>
      <c r="AC8">
        <v>20</v>
      </c>
      <c r="AD8">
        <v>8</v>
      </c>
      <c r="AE8">
        <v>6</v>
      </c>
      <c r="AF8">
        <v>6</v>
      </c>
      <c r="AG8">
        <v>1</v>
      </c>
      <c r="AH8">
        <v>6</v>
      </c>
      <c r="AI8">
        <v>3</v>
      </c>
      <c r="AJ8">
        <v>4</v>
      </c>
      <c r="AK8">
        <v>27</v>
      </c>
      <c r="AL8">
        <v>13</v>
      </c>
      <c r="AM8">
        <v>547</v>
      </c>
      <c r="AN8">
        <v>296</v>
      </c>
      <c r="AO8">
        <v>128</v>
      </c>
      <c r="AP8">
        <v>72</v>
      </c>
      <c r="AQ8">
        <v>202</v>
      </c>
      <c r="AR8">
        <v>101</v>
      </c>
      <c r="AS8">
        <v>217</v>
      </c>
      <c r="AT8">
        <v>123</v>
      </c>
      <c r="AU8">
        <v>20</v>
      </c>
      <c r="AV8">
        <v>3</v>
      </c>
      <c r="AW8">
        <v>170</v>
      </c>
      <c r="AX8">
        <v>150</v>
      </c>
      <c r="AY8">
        <v>117</v>
      </c>
      <c r="AZ8">
        <v>82</v>
      </c>
      <c r="BA8">
        <v>32</v>
      </c>
      <c r="BB8">
        <v>12</v>
      </c>
      <c r="BC8">
        <v>19</v>
      </c>
      <c r="BD8">
        <v>2</v>
      </c>
      <c r="BE8">
        <v>2</v>
      </c>
      <c r="BF8">
        <v>1</v>
      </c>
      <c r="BG8">
        <v>0</v>
      </c>
      <c r="BH8">
        <v>0</v>
      </c>
      <c r="BI8">
        <v>14</v>
      </c>
      <c r="BJ8">
        <v>16</v>
      </c>
      <c r="BK8">
        <v>3</v>
      </c>
      <c r="BL8">
        <v>0</v>
      </c>
      <c r="BM8">
        <v>485</v>
      </c>
      <c r="BN8">
        <v>322</v>
      </c>
      <c r="BO8">
        <v>422</v>
      </c>
      <c r="BP8">
        <v>241</v>
      </c>
      <c r="BQ8">
        <v>33</v>
      </c>
      <c r="BR8">
        <v>10</v>
      </c>
      <c r="BS8">
        <v>8</v>
      </c>
      <c r="BT8">
        <v>2</v>
      </c>
      <c r="BU8">
        <v>9</v>
      </c>
      <c r="BV8">
        <v>1</v>
      </c>
      <c r="BW8">
        <v>6</v>
      </c>
      <c r="BX8">
        <v>5</v>
      </c>
      <c r="BY8">
        <v>16</v>
      </c>
      <c r="BZ8">
        <v>16</v>
      </c>
      <c r="CA8">
        <v>0</v>
      </c>
      <c r="CB8">
        <v>0</v>
      </c>
      <c r="CC8">
        <v>8</v>
      </c>
      <c r="CD8">
        <v>15</v>
      </c>
      <c r="CE8">
        <v>0</v>
      </c>
      <c r="CF8">
        <v>0</v>
      </c>
      <c r="CG8">
        <v>61</v>
      </c>
      <c r="CH8">
        <v>70</v>
      </c>
      <c r="CI8">
        <v>193</v>
      </c>
      <c r="CJ8">
        <v>290</v>
      </c>
    </row>
    <row r="9" spans="1:88" x14ac:dyDescent="0.3">
      <c r="A9" t="s">
        <v>104</v>
      </c>
      <c r="B9" t="s">
        <v>103</v>
      </c>
      <c r="C9" s="1">
        <v>0.56000000000000005</v>
      </c>
      <c r="D9" s="1">
        <v>0.35</v>
      </c>
      <c r="E9" s="1">
        <v>0.09</v>
      </c>
      <c r="F9">
        <v>4</v>
      </c>
      <c r="G9">
        <v>1</v>
      </c>
      <c r="H9" s="2">
        <v>44887</v>
      </c>
      <c r="I9" s="3">
        <v>0.83333333333333337</v>
      </c>
      <c r="J9" t="s">
        <v>102</v>
      </c>
      <c r="K9">
        <v>22</v>
      </c>
      <c r="L9">
        <v>4</v>
      </c>
      <c r="M9">
        <v>1</v>
      </c>
      <c r="N9">
        <v>4</v>
      </c>
      <c r="O9">
        <v>4</v>
      </c>
      <c r="P9">
        <v>1</v>
      </c>
      <c r="Q9">
        <v>0</v>
      </c>
      <c r="R9">
        <v>0</v>
      </c>
      <c r="S9">
        <v>4</v>
      </c>
      <c r="T9">
        <v>1</v>
      </c>
      <c r="U9">
        <v>7</v>
      </c>
      <c r="V9">
        <v>1</v>
      </c>
      <c r="W9">
        <v>9</v>
      </c>
      <c r="X9">
        <v>3</v>
      </c>
      <c r="Y9">
        <v>18</v>
      </c>
      <c r="Z9">
        <v>2</v>
      </c>
      <c r="AA9">
        <v>4</v>
      </c>
      <c r="AB9">
        <v>2</v>
      </c>
      <c r="AC9">
        <v>30</v>
      </c>
      <c r="AD9">
        <v>11</v>
      </c>
      <c r="AE9">
        <v>6</v>
      </c>
      <c r="AF9">
        <v>2</v>
      </c>
      <c r="AG9">
        <v>3</v>
      </c>
      <c r="AH9">
        <v>5</v>
      </c>
      <c r="AI9">
        <v>8</v>
      </c>
      <c r="AJ9">
        <v>1</v>
      </c>
      <c r="AK9">
        <v>19</v>
      </c>
      <c r="AL9">
        <v>9</v>
      </c>
      <c r="AM9">
        <v>691</v>
      </c>
      <c r="AN9">
        <v>521</v>
      </c>
      <c r="AO9">
        <v>150</v>
      </c>
      <c r="AP9">
        <v>95</v>
      </c>
      <c r="AQ9">
        <v>182</v>
      </c>
      <c r="AR9">
        <v>208</v>
      </c>
      <c r="AS9">
        <v>359</v>
      </c>
      <c r="AT9">
        <v>218</v>
      </c>
      <c r="AU9">
        <v>26</v>
      </c>
      <c r="AV9">
        <v>7</v>
      </c>
      <c r="AW9">
        <v>173</v>
      </c>
      <c r="AX9">
        <v>133</v>
      </c>
      <c r="AY9">
        <v>135</v>
      </c>
      <c r="AZ9">
        <v>84</v>
      </c>
      <c r="BA9">
        <v>32</v>
      </c>
      <c r="BB9">
        <v>15</v>
      </c>
      <c r="BC9">
        <v>27</v>
      </c>
      <c r="BD9">
        <v>7</v>
      </c>
      <c r="BE9">
        <v>0</v>
      </c>
      <c r="BF9">
        <v>3</v>
      </c>
      <c r="BG9">
        <v>0</v>
      </c>
      <c r="BH9">
        <v>0</v>
      </c>
      <c r="BI9">
        <v>5</v>
      </c>
      <c r="BJ9">
        <v>11</v>
      </c>
      <c r="BK9">
        <v>0</v>
      </c>
      <c r="BL9">
        <v>0</v>
      </c>
      <c r="BM9">
        <v>734</v>
      </c>
      <c r="BN9">
        <v>466</v>
      </c>
      <c r="BO9">
        <v>672</v>
      </c>
      <c r="BP9">
        <v>399</v>
      </c>
      <c r="BQ9">
        <v>34</v>
      </c>
      <c r="BR9">
        <v>9</v>
      </c>
      <c r="BS9">
        <v>17</v>
      </c>
      <c r="BT9">
        <v>2</v>
      </c>
      <c r="BU9">
        <v>6</v>
      </c>
      <c r="BV9">
        <v>5</v>
      </c>
      <c r="BW9">
        <v>8</v>
      </c>
      <c r="BX9">
        <v>1</v>
      </c>
      <c r="BY9">
        <v>11</v>
      </c>
      <c r="BZ9">
        <v>5</v>
      </c>
      <c r="CA9">
        <v>0</v>
      </c>
      <c r="CB9">
        <v>0</v>
      </c>
      <c r="CC9">
        <v>4</v>
      </c>
      <c r="CD9">
        <v>22</v>
      </c>
      <c r="CE9">
        <v>0</v>
      </c>
      <c r="CF9">
        <v>0</v>
      </c>
      <c r="CG9">
        <v>64</v>
      </c>
      <c r="CH9">
        <v>56</v>
      </c>
      <c r="CI9">
        <v>250</v>
      </c>
      <c r="CJ9">
        <v>316</v>
      </c>
    </row>
    <row r="10" spans="1:88" x14ac:dyDescent="0.3">
      <c r="A10" t="s">
        <v>118</v>
      </c>
      <c r="B10" t="s">
        <v>119</v>
      </c>
      <c r="C10" s="1">
        <v>0.32</v>
      </c>
      <c r="D10" s="1">
        <v>0.56999999999999995</v>
      </c>
      <c r="E10" s="1">
        <v>0.12</v>
      </c>
      <c r="F10">
        <v>0</v>
      </c>
      <c r="G10">
        <v>0</v>
      </c>
      <c r="H10" s="2">
        <v>44888</v>
      </c>
      <c r="I10" s="3">
        <v>0.45833333333333331</v>
      </c>
      <c r="J10" t="s">
        <v>117</v>
      </c>
      <c r="K10">
        <v>8</v>
      </c>
      <c r="L10">
        <v>6</v>
      </c>
      <c r="M10">
        <v>0</v>
      </c>
      <c r="N10">
        <v>0</v>
      </c>
      <c r="O10">
        <v>0</v>
      </c>
      <c r="P10">
        <v>0</v>
      </c>
      <c r="Q10">
        <v>0</v>
      </c>
      <c r="R10">
        <v>0</v>
      </c>
      <c r="S10">
        <v>0</v>
      </c>
      <c r="T10">
        <v>0</v>
      </c>
      <c r="U10">
        <v>2</v>
      </c>
      <c r="V10">
        <v>2</v>
      </c>
      <c r="W10">
        <v>0</v>
      </c>
      <c r="X10">
        <v>2</v>
      </c>
      <c r="Y10">
        <v>3</v>
      </c>
      <c r="Z10">
        <v>4</v>
      </c>
      <c r="AA10">
        <v>5</v>
      </c>
      <c r="AB10">
        <v>2</v>
      </c>
      <c r="AC10">
        <v>8</v>
      </c>
      <c r="AD10">
        <v>12</v>
      </c>
      <c r="AE10">
        <v>1</v>
      </c>
      <c r="AF10">
        <v>3</v>
      </c>
      <c r="AG10">
        <v>6</v>
      </c>
      <c r="AH10">
        <v>6</v>
      </c>
      <c r="AI10">
        <v>0</v>
      </c>
      <c r="AJ10">
        <v>5</v>
      </c>
      <c r="AK10">
        <v>11</v>
      </c>
      <c r="AL10">
        <v>7</v>
      </c>
      <c r="AM10">
        <v>498</v>
      </c>
      <c r="AN10">
        <v>626</v>
      </c>
      <c r="AO10">
        <v>106</v>
      </c>
      <c r="AP10">
        <v>99</v>
      </c>
      <c r="AQ10">
        <v>193</v>
      </c>
      <c r="AR10">
        <v>197</v>
      </c>
      <c r="AS10">
        <v>199</v>
      </c>
      <c r="AT10">
        <v>330</v>
      </c>
      <c r="AU10">
        <v>4</v>
      </c>
      <c r="AV10">
        <v>9</v>
      </c>
      <c r="AW10">
        <v>142</v>
      </c>
      <c r="AX10">
        <v>169</v>
      </c>
      <c r="AY10">
        <v>81</v>
      </c>
      <c r="AZ10">
        <v>116</v>
      </c>
      <c r="BA10">
        <v>10</v>
      </c>
      <c r="BB10">
        <v>18</v>
      </c>
      <c r="BC10">
        <v>4</v>
      </c>
      <c r="BD10">
        <v>9</v>
      </c>
      <c r="BE10">
        <v>1</v>
      </c>
      <c r="BF10">
        <v>0</v>
      </c>
      <c r="BG10">
        <v>0</v>
      </c>
      <c r="BH10">
        <v>0</v>
      </c>
      <c r="BI10">
        <v>17</v>
      </c>
      <c r="BJ10">
        <v>11</v>
      </c>
      <c r="BK10">
        <v>0</v>
      </c>
      <c r="BL10">
        <v>1</v>
      </c>
      <c r="BM10">
        <v>360</v>
      </c>
      <c r="BN10">
        <v>667</v>
      </c>
      <c r="BO10">
        <v>290</v>
      </c>
      <c r="BP10">
        <v>592</v>
      </c>
      <c r="BQ10">
        <v>10</v>
      </c>
      <c r="BR10">
        <v>19</v>
      </c>
      <c r="BS10">
        <v>1</v>
      </c>
      <c r="BT10">
        <v>4</v>
      </c>
      <c r="BU10">
        <v>6</v>
      </c>
      <c r="BV10">
        <v>7</v>
      </c>
      <c r="BW10">
        <v>0</v>
      </c>
      <c r="BX10">
        <v>5</v>
      </c>
      <c r="BY10">
        <v>12</v>
      </c>
      <c r="BZ10">
        <v>17</v>
      </c>
      <c r="CA10">
        <v>0</v>
      </c>
      <c r="CB10">
        <v>0</v>
      </c>
      <c r="CC10">
        <v>7</v>
      </c>
      <c r="CD10">
        <v>8</v>
      </c>
      <c r="CE10">
        <v>0</v>
      </c>
      <c r="CF10">
        <v>0</v>
      </c>
      <c r="CG10">
        <v>87</v>
      </c>
      <c r="CH10">
        <v>58</v>
      </c>
      <c r="CI10">
        <v>391</v>
      </c>
      <c r="CJ10">
        <v>217</v>
      </c>
    </row>
    <row r="11" spans="1:88" x14ac:dyDescent="0.3">
      <c r="A11" t="s">
        <v>105</v>
      </c>
      <c r="B11" t="s">
        <v>106</v>
      </c>
      <c r="C11" s="1">
        <v>0.65</v>
      </c>
      <c r="D11" s="1">
        <v>0.22</v>
      </c>
      <c r="E11" s="1">
        <v>0.13</v>
      </c>
      <c r="F11">
        <v>1</v>
      </c>
      <c r="G11">
        <v>2</v>
      </c>
      <c r="H11" s="2">
        <v>44888</v>
      </c>
      <c r="I11" s="3">
        <v>0.58333333333333337</v>
      </c>
      <c r="J11" t="s">
        <v>107</v>
      </c>
      <c r="K11">
        <v>25</v>
      </c>
      <c r="L11">
        <v>10</v>
      </c>
      <c r="M11">
        <v>2</v>
      </c>
      <c r="N11">
        <v>1</v>
      </c>
      <c r="O11">
        <v>1</v>
      </c>
      <c r="P11">
        <v>2</v>
      </c>
      <c r="Q11">
        <v>0</v>
      </c>
      <c r="R11">
        <v>0</v>
      </c>
      <c r="S11">
        <v>0</v>
      </c>
      <c r="T11">
        <v>1</v>
      </c>
      <c r="U11">
        <v>9</v>
      </c>
      <c r="V11">
        <v>3</v>
      </c>
      <c r="W11">
        <v>11</v>
      </c>
      <c r="X11">
        <v>6</v>
      </c>
      <c r="Y11">
        <v>15</v>
      </c>
      <c r="Z11">
        <v>10</v>
      </c>
      <c r="AA11">
        <v>10</v>
      </c>
      <c r="AB11">
        <v>0</v>
      </c>
      <c r="AC11">
        <v>24</v>
      </c>
      <c r="AD11">
        <v>5</v>
      </c>
      <c r="AE11">
        <v>9</v>
      </c>
      <c r="AF11">
        <v>0</v>
      </c>
      <c r="AG11">
        <v>14</v>
      </c>
      <c r="AH11">
        <v>3</v>
      </c>
      <c r="AI11">
        <v>5</v>
      </c>
      <c r="AJ11">
        <v>3</v>
      </c>
      <c r="AK11">
        <v>21</v>
      </c>
      <c r="AL11">
        <v>11</v>
      </c>
      <c r="AM11">
        <v>865</v>
      </c>
      <c r="AN11">
        <v>346</v>
      </c>
      <c r="AO11">
        <v>199</v>
      </c>
      <c r="AP11">
        <v>102</v>
      </c>
      <c r="AQ11">
        <v>366</v>
      </c>
      <c r="AR11">
        <v>146</v>
      </c>
      <c r="AS11">
        <v>300</v>
      </c>
      <c r="AT11">
        <v>98</v>
      </c>
      <c r="AU11">
        <v>19</v>
      </c>
      <c r="AV11">
        <v>10</v>
      </c>
      <c r="AW11">
        <v>241</v>
      </c>
      <c r="AX11">
        <v>113</v>
      </c>
      <c r="AY11">
        <v>185</v>
      </c>
      <c r="AZ11">
        <v>70</v>
      </c>
      <c r="BA11">
        <v>23</v>
      </c>
      <c r="BB11">
        <v>17</v>
      </c>
      <c r="BC11">
        <v>20</v>
      </c>
      <c r="BD11">
        <v>11</v>
      </c>
      <c r="BE11">
        <v>0</v>
      </c>
      <c r="BF11">
        <v>0</v>
      </c>
      <c r="BG11">
        <v>0</v>
      </c>
      <c r="BH11">
        <v>0</v>
      </c>
      <c r="BI11">
        <v>6</v>
      </c>
      <c r="BJ11">
        <v>14</v>
      </c>
      <c r="BK11">
        <v>4</v>
      </c>
      <c r="BL11">
        <v>4</v>
      </c>
      <c r="BM11">
        <v>820</v>
      </c>
      <c r="BN11">
        <v>261</v>
      </c>
      <c r="BO11">
        <v>743</v>
      </c>
      <c r="BP11">
        <v>207</v>
      </c>
      <c r="BQ11">
        <v>28</v>
      </c>
      <c r="BR11">
        <v>16</v>
      </c>
      <c r="BS11">
        <v>9</v>
      </c>
      <c r="BT11">
        <v>3</v>
      </c>
      <c r="BU11">
        <v>4</v>
      </c>
      <c r="BV11">
        <v>2</v>
      </c>
      <c r="BW11">
        <v>6</v>
      </c>
      <c r="BX11">
        <v>6</v>
      </c>
      <c r="BY11">
        <v>17</v>
      </c>
      <c r="BZ11">
        <v>10</v>
      </c>
      <c r="CA11">
        <v>1</v>
      </c>
      <c r="CB11">
        <v>0</v>
      </c>
      <c r="CC11">
        <v>12</v>
      </c>
      <c r="CD11">
        <v>26</v>
      </c>
      <c r="CE11">
        <v>0</v>
      </c>
      <c r="CF11">
        <v>0</v>
      </c>
      <c r="CG11">
        <v>55</v>
      </c>
      <c r="CH11">
        <v>87</v>
      </c>
      <c r="CI11">
        <v>164</v>
      </c>
      <c r="CJ11">
        <v>487</v>
      </c>
    </row>
    <row r="12" spans="1:88" x14ac:dyDescent="0.3">
      <c r="A12" t="s">
        <v>108</v>
      </c>
      <c r="B12" t="s">
        <v>109</v>
      </c>
      <c r="C12" s="1">
        <v>0.74</v>
      </c>
      <c r="D12" s="1">
        <v>0.17</v>
      </c>
      <c r="E12" s="1">
        <v>0.09</v>
      </c>
      <c r="F12">
        <v>7</v>
      </c>
      <c r="G12">
        <v>0</v>
      </c>
      <c r="H12" s="2">
        <v>44888</v>
      </c>
      <c r="I12" s="3">
        <v>0.70833333333333337</v>
      </c>
      <c r="J12" t="s">
        <v>107</v>
      </c>
      <c r="K12">
        <v>17</v>
      </c>
      <c r="L12">
        <v>0</v>
      </c>
      <c r="M12">
        <v>0</v>
      </c>
      <c r="N12">
        <v>7</v>
      </c>
      <c r="O12">
        <v>7</v>
      </c>
      <c r="P12">
        <v>0</v>
      </c>
      <c r="Q12">
        <v>0</v>
      </c>
      <c r="R12">
        <v>0</v>
      </c>
      <c r="S12">
        <v>4</v>
      </c>
      <c r="T12">
        <v>0</v>
      </c>
      <c r="U12">
        <v>7</v>
      </c>
      <c r="V12">
        <v>0</v>
      </c>
      <c r="W12">
        <v>8</v>
      </c>
      <c r="X12">
        <v>0</v>
      </c>
      <c r="Y12">
        <v>12</v>
      </c>
      <c r="Z12">
        <v>0</v>
      </c>
      <c r="AA12">
        <v>5</v>
      </c>
      <c r="AB12">
        <v>0</v>
      </c>
      <c r="AC12">
        <v>30</v>
      </c>
      <c r="AD12">
        <v>5</v>
      </c>
      <c r="AE12">
        <v>4</v>
      </c>
      <c r="AF12">
        <v>0</v>
      </c>
      <c r="AG12">
        <v>8</v>
      </c>
      <c r="AH12">
        <v>1</v>
      </c>
      <c r="AI12">
        <v>6</v>
      </c>
      <c r="AJ12">
        <v>0</v>
      </c>
      <c r="AK12">
        <v>12</v>
      </c>
      <c r="AL12">
        <v>1</v>
      </c>
      <c r="AM12">
        <v>1085</v>
      </c>
      <c r="AN12">
        <v>250</v>
      </c>
      <c r="AO12">
        <v>180</v>
      </c>
      <c r="AP12">
        <v>52</v>
      </c>
      <c r="AQ12">
        <v>418</v>
      </c>
      <c r="AR12">
        <v>104</v>
      </c>
      <c r="AS12">
        <v>487</v>
      </c>
      <c r="AT12">
        <v>94</v>
      </c>
      <c r="AU12">
        <v>23</v>
      </c>
      <c r="AV12">
        <v>1</v>
      </c>
      <c r="AW12">
        <v>276</v>
      </c>
      <c r="AX12">
        <v>119</v>
      </c>
      <c r="AY12">
        <v>233</v>
      </c>
      <c r="AZ12">
        <v>58</v>
      </c>
      <c r="BA12">
        <v>34</v>
      </c>
      <c r="BB12">
        <v>11</v>
      </c>
      <c r="BC12">
        <v>22</v>
      </c>
      <c r="BD12">
        <v>1</v>
      </c>
      <c r="BE12">
        <v>0</v>
      </c>
      <c r="BF12">
        <v>2</v>
      </c>
      <c r="BG12">
        <v>0</v>
      </c>
      <c r="BH12">
        <v>0</v>
      </c>
      <c r="BI12">
        <v>8</v>
      </c>
      <c r="BJ12">
        <v>12</v>
      </c>
      <c r="BK12">
        <v>3</v>
      </c>
      <c r="BL12">
        <v>7</v>
      </c>
      <c r="BM12">
        <v>1061</v>
      </c>
      <c r="BN12">
        <v>231</v>
      </c>
      <c r="BO12">
        <v>1003</v>
      </c>
      <c r="BP12">
        <v>170</v>
      </c>
      <c r="BQ12">
        <v>17</v>
      </c>
      <c r="BR12">
        <v>5</v>
      </c>
      <c r="BS12">
        <v>2</v>
      </c>
      <c r="BT12">
        <v>0</v>
      </c>
      <c r="BU12">
        <v>8</v>
      </c>
      <c r="BV12">
        <v>1</v>
      </c>
      <c r="BW12">
        <v>5</v>
      </c>
      <c r="BX12">
        <v>0</v>
      </c>
      <c r="BY12">
        <v>18</v>
      </c>
      <c r="BZ12">
        <v>11</v>
      </c>
      <c r="CA12">
        <v>1</v>
      </c>
      <c r="CB12">
        <v>0</v>
      </c>
      <c r="CC12">
        <v>0</v>
      </c>
      <c r="CD12">
        <v>17</v>
      </c>
      <c r="CE12">
        <v>0</v>
      </c>
      <c r="CF12">
        <v>0</v>
      </c>
      <c r="CG12">
        <v>46</v>
      </c>
      <c r="CH12">
        <v>76</v>
      </c>
      <c r="CI12">
        <v>185</v>
      </c>
      <c r="CJ12">
        <v>585</v>
      </c>
    </row>
    <row r="13" spans="1:88" x14ac:dyDescent="0.3">
      <c r="A13" t="s">
        <v>115</v>
      </c>
      <c r="B13" t="s">
        <v>116</v>
      </c>
      <c r="C13" s="1">
        <v>0.46</v>
      </c>
      <c r="D13" s="1">
        <v>0.43</v>
      </c>
      <c r="E13" s="1">
        <v>0.11</v>
      </c>
      <c r="F13">
        <v>1</v>
      </c>
      <c r="G13">
        <v>0</v>
      </c>
      <c r="H13" s="2">
        <v>44888</v>
      </c>
      <c r="I13" s="3">
        <v>0.83333333333333337</v>
      </c>
      <c r="J13" t="s">
        <v>117</v>
      </c>
      <c r="K13">
        <v>9</v>
      </c>
      <c r="L13">
        <v>21</v>
      </c>
      <c r="M13">
        <v>0</v>
      </c>
      <c r="N13">
        <v>1</v>
      </c>
      <c r="O13">
        <v>1</v>
      </c>
      <c r="P13">
        <v>0</v>
      </c>
      <c r="Q13">
        <v>0</v>
      </c>
      <c r="R13">
        <v>0</v>
      </c>
      <c r="S13">
        <v>1</v>
      </c>
      <c r="T13">
        <v>0</v>
      </c>
      <c r="U13">
        <v>3</v>
      </c>
      <c r="V13">
        <v>4</v>
      </c>
      <c r="W13">
        <v>6</v>
      </c>
      <c r="X13">
        <v>12</v>
      </c>
      <c r="Y13">
        <v>6</v>
      </c>
      <c r="Z13">
        <v>16</v>
      </c>
      <c r="AA13">
        <v>3</v>
      </c>
      <c r="AB13">
        <v>5</v>
      </c>
      <c r="AC13">
        <v>6</v>
      </c>
      <c r="AD13">
        <v>17</v>
      </c>
      <c r="AE13">
        <v>3</v>
      </c>
      <c r="AF13">
        <v>6</v>
      </c>
      <c r="AG13">
        <v>5</v>
      </c>
      <c r="AH13">
        <v>8</v>
      </c>
      <c r="AI13">
        <v>2</v>
      </c>
      <c r="AJ13">
        <v>5</v>
      </c>
      <c r="AK13">
        <v>6</v>
      </c>
      <c r="AL13">
        <v>20</v>
      </c>
      <c r="AM13">
        <v>618</v>
      </c>
      <c r="AN13">
        <v>582</v>
      </c>
      <c r="AO13">
        <v>115</v>
      </c>
      <c r="AP13">
        <v>140</v>
      </c>
      <c r="AQ13">
        <v>268</v>
      </c>
      <c r="AR13">
        <v>279</v>
      </c>
      <c r="AS13">
        <v>235</v>
      </c>
      <c r="AT13">
        <v>163</v>
      </c>
      <c r="AU13">
        <v>8</v>
      </c>
      <c r="AV13">
        <v>15</v>
      </c>
      <c r="AW13">
        <v>175</v>
      </c>
      <c r="AX13">
        <v>176</v>
      </c>
      <c r="AY13">
        <v>118</v>
      </c>
      <c r="AZ13">
        <v>123</v>
      </c>
      <c r="BA13">
        <v>13</v>
      </c>
      <c r="BB13">
        <v>23</v>
      </c>
      <c r="BC13">
        <v>6</v>
      </c>
      <c r="BD13">
        <v>13</v>
      </c>
      <c r="BE13">
        <v>3</v>
      </c>
      <c r="BF13">
        <v>2</v>
      </c>
      <c r="BG13">
        <v>0</v>
      </c>
      <c r="BH13">
        <v>0</v>
      </c>
      <c r="BI13">
        <v>11</v>
      </c>
      <c r="BJ13">
        <v>14</v>
      </c>
      <c r="BK13">
        <v>0</v>
      </c>
      <c r="BL13">
        <v>1</v>
      </c>
      <c r="BM13">
        <v>512</v>
      </c>
      <c r="BN13">
        <v>448</v>
      </c>
      <c r="BO13">
        <v>439</v>
      </c>
      <c r="BP13">
        <v>382</v>
      </c>
      <c r="BQ13">
        <v>8</v>
      </c>
      <c r="BR13">
        <v>19</v>
      </c>
      <c r="BS13">
        <v>5</v>
      </c>
      <c r="BT13">
        <v>6</v>
      </c>
      <c r="BU13">
        <v>4</v>
      </c>
      <c r="BV13">
        <v>6</v>
      </c>
      <c r="BW13">
        <v>4</v>
      </c>
      <c r="BX13">
        <v>4</v>
      </c>
      <c r="BY13">
        <v>15</v>
      </c>
      <c r="BZ13">
        <v>10</v>
      </c>
      <c r="CA13">
        <v>0</v>
      </c>
      <c r="CB13">
        <v>0</v>
      </c>
      <c r="CC13">
        <v>21</v>
      </c>
      <c r="CD13">
        <v>9</v>
      </c>
      <c r="CE13">
        <v>0</v>
      </c>
      <c r="CF13">
        <v>0</v>
      </c>
      <c r="CG13">
        <v>74</v>
      </c>
      <c r="CH13">
        <v>47</v>
      </c>
      <c r="CI13">
        <v>284</v>
      </c>
      <c r="CJ13">
        <v>320</v>
      </c>
    </row>
    <row r="14" spans="1:88" x14ac:dyDescent="0.3">
      <c r="A14" t="s">
        <v>120</v>
      </c>
      <c r="B14" t="s">
        <v>121</v>
      </c>
      <c r="C14" s="1">
        <v>0.43</v>
      </c>
      <c r="D14" s="1">
        <v>0.46</v>
      </c>
      <c r="E14" s="1">
        <v>0.11</v>
      </c>
      <c r="F14">
        <v>1</v>
      </c>
      <c r="G14">
        <v>0</v>
      </c>
      <c r="H14" s="2">
        <v>44889</v>
      </c>
      <c r="I14" s="3">
        <v>0.45833333333333331</v>
      </c>
      <c r="J14" t="s">
        <v>122</v>
      </c>
      <c r="K14">
        <v>8</v>
      </c>
      <c r="L14">
        <v>7</v>
      </c>
      <c r="M14">
        <v>0</v>
      </c>
      <c r="N14">
        <v>1</v>
      </c>
      <c r="O14">
        <v>1</v>
      </c>
      <c r="P14">
        <v>0</v>
      </c>
      <c r="Q14">
        <v>0</v>
      </c>
      <c r="R14">
        <v>0</v>
      </c>
      <c r="S14">
        <v>1</v>
      </c>
      <c r="T14">
        <v>0</v>
      </c>
      <c r="U14">
        <v>3</v>
      </c>
      <c r="V14">
        <v>3</v>
      </c>
      <c r="W14">
        <v>4</v>
      </c>
      <c r="X14">
        <v>2</v>
      </c>
      <c r="Y14">
        <v>6</v>
      </c>
      <c r="Z14">
        <v>6</v>
      </c>
      <c r="AA14">
        <v>2</v>
      </c>
      <c r="AB14">
        <v>1</v>
      </c>
      <c r="AC14">
        <v>19</v>
      </c>
      <c r="AD14">
        <v>9</v>
      </c>
      <c r="AE14">
        <v>2</v>
      </c>
      <c r="AF14">
        <v>12</v>
      </c>
      <c r="AG14">
        <v>11</v>
      </c>
      <c r="AH14">
        <v>3</v>
      </c>
      <c r="AI14">
        <v>6</v>
      </c>
      <c r="AJ14">
        <v>5</v>
      </c>
      <c r="AK14">
        <v>16</v>
      </c>
      <c r="AL14">
        <v>18</v>
      </c>
      <c r="AM14">
        <v>609</v>
      </c>
      <c r="AN14">
        <v>561</v>
      </c>
      <c r="AO14">
        <v>153</v>
      </c>
      <c r="AP14">
        <v>109</v>
      </c>
      <c r="AQ14">
        <v>256</v>
      </c>
      <c r="AR14">
        <v>248</v>
      </c>
      <c r="AS14">
        <v>200</v>
      </c>
      <c r="AT14">
        <v>204</v>
      </c>
      <c r="AU14">
        <v>13</v>
      </c>
      <c r="AV14">
        <v>5</v>
      </c>
      <c r="AW14">
        <v>178</v>
      </c>
      <c r="AX14">
        <v>182</v>
      </c>
      <c r="AY14">
        <v>123</v>
      </c>
      <c r="AZ14">
        <v>103</v>
      </c>
      <c r="BA14">
        <v>21</v>
      </c>
      <c r="BB14">
        <v>16</v>
      </c>
      <c r="BC14">
        <v>13</v>
      </c>
      <c r="BD14">
        <v>4</v>
      </c>
      <c r="BE14">
        <v>2</v>
      </c>
      <c r="BF14">
        <v>1</v>
      </c>
      <c r="BG14">
        <v>0</v>
      </c>
      <c r="BH14">
        <v>0</v>
      </c>
      <c r="BI14">
        <v>12</v>
      </c>
      <c r="BJ14">
        <v>10</v>
      </c>
      <c r="BK14">
        <v>2</v>
      </c>
      <c r="BL14">
        <v>2</v>
      </c>
      <c r="BM14">
        <v>497</v>
      </c>
      <c r="BN14">
        <v>500</v>
      </c>
      <c r="BO14">
        <v>437</v>
      </c>
      <c r="BP14">
        <v>424</v>
      </c>
      <c r="BQ14">
        <v>28</v>
      </c>
      <c r="BR14">
        <v>20</v>
      </c>
      <c r="BS14">
        <v>6</v>
      </c>
      <c r="BT14">
        <v>4</v>
      </c>
      <c r="BU14">
        <v>4</v>
      </c>
      <c r="BV14">
        <v>8</v>
      </c>
      <c r="BW14">
        <v>11</v>
      </c>
      <c r="BX14">
        <v>5</v>
      </c>
      <c r="BY14">
        <v>11</v>
      </c>
      <c r="BZ14">
        <v>14</v>
      </c>
      <c r="CA14">
        <v>0</v>
      </c>
      <c r="CB14">
        <v>0</v>
      </c>
      <c r="CC14">
        <v>7</v>
      </c>
      <c r="CD14">
        <v>8</v>
      </c>
      <c r="CE14">
        <v>0</v>
      </c>
      <c r="CF14">
        <v>0</v>
      </c>
      <c r="CG14">
        <v>64</v>
      </c>
      <c r="CH14">
        <v>79</v>
      </c>
      <c r="CI14">
        <v>313</v>
      </c>
      <c r="CJ14">
        <v>316</v>
      </c>
    </row>
    <row r="15" spans="1:88" x14ac:dyDescent="0.3">
      <c r="A15" t="s">
        <v>125</v>
      </c>
      <c r="B15" t="s">
        <v>126</v>
      </c>
      <c r="C15" s="1">
        <v>0.49</v>
      </c>
      <c r="D15" s="1">
        <v>0.38</v>
      </c>
      <c r="E15" s="1">
        <v>0.13</v>
      </c>
      <c r="F15">
        <v>0</v>
      </c>
      <c r="G15">
        <v>0</v>
      </c>
      <c r="H15" s="2">
        <v>44889</v>
      </c>
      <c r="I15" s="3">
        <v>0.58333333333333337</v>
      </c>
      <c r="J15" t="s">
        <v>127</v>
      </c>
      <c r="K15">
        <v>10</v>
      </c>
      <c r="L15">
        <v>6</v>
      </c>
      <c r="M15">
        <v>0</v>
      </c>
      <c r="N15">
        <v>0</v>
      </c>
      <c r="O15">
        <v>0</v>
      </c>
      <c r="P15">
        <v>0</v>
      </c>
      <c r="Q15">
        <v>0</v>
      </c>
      <c r="R15">
        <v>0</v>
      </c>
      <c r="S15">
        <v>0</v>
      </c>
      <c r="T15">
        <v>0</v>
      </c>
      <c r="U15">
        <v>0</v>
      </c>
      <c r="V15">
        <v>0</v>
      </c>
      <c r="W15">
        <v>6</v>
      </c>
      <c r="X15">
        <v>5</v>
      </c>
      <c r="Y15">
        <v>7</v>
      </c>
      <c r="Z15">
        <v>1</v>
      </c>
      <c r="AA15">
        <v>3</v>
      </c>
      <c r="AB15">
        <v>5</v>
      </c>
      <c r="AC15">
        <v>13</v>
      </c>
      <c r="AD15">
        <v>15</v>
      </c>
      <c r="AE15">
        <v>4</v>
      </c>
      <c r="AF15">
        <v>0</v>
      </c>
      <c r="AG15">
        <v>4</v>
      </c>
      <c r="AH15">
        <v>4</v>
      </c>
      <c r="AI15">
        <v>6</v>
      </c>
      <c r="AJ15">
        <v>4</v>
      </c>
      <c r="AK15">
        <v>14</v>
      </c>
      <c r="AL15">
        <v>19</v>
      </c>
      <c r="AM15">
        <v>566</v>
      </c>
      <c r="AN15">
        <v>551</v>
      </c>
      <c r="AO15">
        <v>157</v>
      </c>
      <c r="AP15">
        <v>136</v>
      </c>
      <c r="AQ15">
        <v>155</v>
      </c>
      <c r="AR15">
        <v>228</v>
      </c>
      <c r="AS15">
        <v>254</v>
      </c>
      <c r="AT15">
        <v>187</v>
      </c>
      <c r="AU15">
        <v>4</v>
      </c>
      <c r="AV15">
        <v>8</v>
      </c>
      <c r="AW15">
        <v>146</v>
      </c>
      <c r="AX15">
        <v>185</v>
      </c>
      <c r="AY15">
        <v>88</v>
      </c>
      <c r="AZ15">
        <v>96</v>
      </c>
      <c r="BA15">
        <v>16</v>
      </c>
      <c r="BB15">
        <v>17</v>
      </c>
      <c r="BC15">
        <v>7</v>
      </c>
      <c r="BD15">
        <v>8</v>
      </c>
      <c r="BE15">
        <v>1</v>
      </c>
      <c r="BF15">
        <v>1</v>
      </c>
      <c r="BG15">
        <v>0</v>
      </c>
      <c r="BH15">
        <v>0</v>
      </c>
      <c r="BI15">
        <v>7</v>
      </c>
      <c r="BJ15">
        <v>10</v>
      </c>
      <c r="BK15">
        <v>1</v>
      </c>
      <c r="BL15">
        <v>0</v>
      </c>
      <c r="BM15">
        <v>528</v>
      </c>
      <c r="BN15">
        <v>419</v>
      </c>
      <c r="BO15">
        <v>459</v>
      </c>
      <c r="BP15">
        <v>340</v>
      </c>
      <c r="BQ15">
        <v>16</v>
      </c>
      <c r="BR15">
        <v>19</v>
      </c>
      <c r="BS15">
        <v>4</v>
      </c>
      <c r="BT15">
        <v>3</v>
      </c>
      <c r="BU15">
        <v>10</v>
      </c>
      <c r="BV15">
        <v>9</v>
      </c>
      <c r="BW15">
        <v>4</v>
      </c>
      <c r="BX15">
        <v>3</v>
      </c>
      <c r="BY15">
        <v>10</v>
      </c>
      <c r="BZ15">
        <v>8</v>
      </c>
      <c r="CA15">
        <v>0</v>
      </c>
      <c r="CB15">
        <v>0</v>
      </c>
      <c r="CC15">
        <v>6</v>
      </c>
      <c r="CD15">
        <v>10</v>
      </c>
      <c r="CE15">
        <v>0</v>
      </c>
      <c r="CF15">
        <v>0</v>
      </c>
      <c r="CG15">
        <v>65</v>
      </c>
      <c r="CH15">
        <v>54</v>
      </c>
      <c r="CI15">
        <v>240</v>
      </c>
      <c r="CJ15">
        <v>231</v>
      </c>
    </row>
    <row r="16" spans="1:88" x14ac:dyDescent="0.3">
      <c r="A16" t="s">
        <v>128</v>
      </c>
      <c r="B16" t="s">
        <v>129</v>
      </c>
      <c r="C16" s="1">
        <v>0.55000000000000004</v>
      </c>
      <c r="D16" s="1">
        <v>0.35</v>
      </c>
      <c r="E16" s="1">
        <v>0.1</v>
      </c>
      <c r="F16">
        <v>3</v>
      </c>
      <c r="G16">
        <v>2</v>
      </c>
      <c r="H16" s="2">
        <v>44889</v>
      </c>
      <c r="I16" s="3">
        <v>0.70833333333333337</v>
      </c>
      <c r="J16" t="s">
        <v>127</v>
      </c>
      <c r="K16">
        <v>11</v>
      </c>
      <c r="L16">
        <v>8</v>
      </c>
      <c r="M16">
        <v>2</v>
      </c>
      <c r="N16">
        <v>3</v>
      </c>
      <c r="O16">
        <v>3</v>
      </c>
      <c r="P16">
        <v>2</v>
      </c>
      <c r="Q16">
        <v>0</v>
      </c>
      <c r="R16">
        <v>0</v>
      </c>
      <c r="S16">
        <v>2</v>
      </c>
      <c r="T16">
        <v>2</v>
      </c>
      <c r="U16">
        <v>5</v>
      </c>
      <c r="V16">
        <v>3</v>
      </c>
      <c r="W16">
        <v>3</v>
      </c>
      <c r="X16">
        <v>5</v>
      </c>
      <c r="Y16">
        <v>7</v>
      </c>
      <c r="Z16">
        <v>2</v>
      </c>
      <c r="AA16">
        <v>4</v>
      </c>
      <c r="AB16">
        <v>6</v>
      </c>
      <c r="AC16">
        <v>24</v>
      </c>
      <c r="AD16">
        <v>7</v>
      </c>
      <c r="AE16">
        <v>6</v>
      </c>
      <c r="AF16">
        <v>9</v>
      </c>
      <c r="AG16">
        <v>7</v>
      </c>
      <c r="AH16">
        <v>6</v>
      </c>
      <c r="AI16">
        <v>4</v>
      </c>
      <c r="AJ16">
        <v>3</v>
      </c>
      <c r="AK16">
        <v>10</v>
      </c>
      <c r="AL16">
        <v>3</v>
      </c>
      <c r="AM16">
        <v>762</v>
      </c>
      <c r="AN16">
        <v>459</v>
      </c>
      <c r="AO16">
        <v>168</v>
      </c>
      <c r="AP16">
        <v>87</v>
      </c>
      <c r="AQ16">
        <v>308</v>
      </c>
      <c r="AR16">
        <v>187</v>
      </c>
      <c r="AS16">
        <v>286</v>
      </c>
      <c r="AT16">
        <v>185</v>
      </c>
      <c r="AU16">
        <v>20</v>
      </c>
      <c r="AV16">
        <v>5</v>
      </c>
      <c r="AW16">
        <v>198</v>
      </c>
      <c r="AX16">
        <v>150</v>
      </c>
      <c r="AY16">
        <v>149</v>
      </c>
      <c r="AZ16">
        <v>88</v>
      </c>
      <c r="BA16">
        <v>26</v>
      </c>
      <c r="BB16">
        <v>12</v>
      </c>
      <c r="BC16">
        <v>18</v>
      </c>
      <c r="BD16">
        <v>4</v>
      </c>
      <c r="BE16">
        <v>2</v>
      </c>
      <c r="BF16">
        <v>4</v>
      </c>
      <c r="BG16">
        <v>0</v>
      </c>
      <c r="BH16">
        <v>0</v>
      </c>
      <c r="BI16">
        <v>14</v>
      </c>
      <c r="BJ16">
        <v>19</v>
      </c>
      <c r="BK16">
        <v>1</v>
      </c>
      <c r="BL16">
        <v>1</v>
      </c>
      <c r="BM16">
        <v>636</v>
      </c>
      <c r="BN16">
        <v>394</v>
      </c>
      <c r="BO16">
        <v>573</v>
      </c>
      <c r="BP16">
        <v>326</v>
      </c>
      <c r="BQ16">
        <v>17</v>
      </c>
      <c r="BR16">
        <v>12</v>
      </c>
      <c r="BS16">
        <v>4</v>
      </c>
      <c r="BT16">
        <v>3</v>
      </c>
      <c r="BU16">
        <v>13</v>
      </c>
      <c r="BV16">
        <v>2</v>
      </c>
      <c r="BW16">
        <v>3</v>
      </c>
      <c r="BX16">
        <v>3</v>
      </c>
      <c r="BY16">
        <v>19</v>
      </c>
      <c r="BZ16">
        <v>15</v>
      </c>
      <c r="CA16">
        <v>1</v>
      </c>
      <c r="CB16">
        <v>0</v>
      </c>
      <c r="CC16">
        <v>8</v>
      </c>
      <c r="CD16">
        <v>11</v>
      </c>
      <c r="CE16">
        <v>0</v>
      </c>
      <c r="CF16">
        <v>0</v>
      </c>
      <c r="CG16">
        <v>70</v>
      </c>
      <c r="CH16">
        <v>82</v>
      </c>
      <c r="CI16">
        <v>286</v>
      </c>
      <c r="CJ16">
        <v>326</v>
      </c>
    </row>
    <row r="17" spans="1:88" x14ac:dyDescent="0.3">
      <c r="A17" t="s">
        <v>124</v>
      </c>
      <c r="B17" t="s">
        <v>123</v>
      </c>
      <c r="C17" s="1">
        <v>0.53</v>
      </c>
      <c r="D17" s="1">
        <v>0.34</v>
      </c>
      <c r="E17" s="1">
        <v>0.13</v>
      </c>
      <c r="F17">
        <v>2</v>
      </c>
      <c r="G17">
        <v>0</v>
      </c>
      <c r="H17" s="2">
        <v>44889</v>
      </c>
      <c r="I17" s="3">
        <v>0.83333333333333337</v>
      </c>
      <c r="J17" t="s">
        <v>122</v>
      </c>
      <c r="K17">
        <v>24</v>
      </c>
      <c r="L17">
        <v>4</v>
      </c>
      <c r="M17">
        <v>0</v>
      </c>
      <c r="N17">
        <v>2</v>
      </c>
      <c r="O17">
        <v>2</v>
      </c>
      <c r="P17">
        <v>0</v>
      </c>
      <c r="Q17">
        <v>0</v>
      </c>
      <c r="R17">
        <v>0</v>
      </c>
      <c r="S17">
        <v>1</v>
      </c>
      <c r="T17">
        <v>0</v>
      </c>
      <c r="U17">
        <v>10</v>
      </c>
      <c r="V17">
        <v>0</v>
      </c>
      <c r="W17">
        <v>9</v>
      </c>
      <c r="X17">
        <v>3</v>
      </c>
      <c r="Y17">
        <v>11</v>
      </c>
      <c r="Z17">
        <v>1</v>
      </c>
      <c r="AA17">
        <v>13</v>
      </c>
      <c r="AB17">
        <v>3</v>
      </c>
      <c r="AC17">
        <v>14</v>
      </c>
      <c r="AD17">
        <v>10</v>
      </c>
      <c r="AE17">
        <v>9</v>
      </c>
      <c r="AF17">
        <v>3</v>
      </c>
      <c r="AG17">
        <v>10</v>
      </c>
      <c r="AH17">
        <v>4</v>
      </c>
      <c r="AI17">
        <v>7</v>
      </c>
      <c r="AJ17">
        <v>3</v>
      </c>
      <c r="AK17">
        <v>20</v>
      </c>
      <c r="AL17">
        <v>7</v>
      </c>
      <c r="AM17">
        <v>727</v>
      </c>
      <c r="AN17">
        <v>414</v>
      </c>
      <c r="AO17">
        <v>144</v>
      </c>
      <c r="AP17">
        <v>67</v>
      </c>
      <c r="AQ17">
        <v>275</v>
      </c>
      <c r="AR17">
        <v>185</v>
      </c>
      <c r="AS17">
        <v>308</v>
      </c>
      <c r="AT17">
        <v>162</v>
      </c>
      <c r="AU17">
        <v>11</v>
      </c>
      <c r="AV17">
        <v>4</v>
      </c>
      <c r="AW17">
        <v>184</v>
      </c>
      <c r="AX17">
        <v>140</v>
      </c>
      <c r="AY17">
        <v>134</v>
      </c>
      <c r="AZ17">
        <v>91</v>
      </c>
      <c r="BA17">
        <v>16</v>
      </c>
      <c r="BB17">
        <v>15</v>
      </c>
      <c r="BC17">
        <v>10</v>
      </c>
      <c r="BD17">
        <v>6</v>
      </c>
      <c r="BE17">
        <v>0</v>
      </c>
      <c r="BF17">
        <v>3</v>
      </c>
      <c r="BG17">
        <v>0</v>
      </c>
      <c r="BH17">
        <v>0</v>
      </c>
      <c r="BI17">
        <v>7</v>
      </c>
      <c r="BJ17">
        <v>12</v>
      </c>
      <c r="BK17">
        <v>1</v>
      </c>
      <c r="BL17">
        <v>0</v>
      </c>
      <c r="BM17">
        <v>585</v>
      </c>
      <c r="BN17">
        <v>403</v>
      </c>
      <c r="BO17">
        <v>526</v>
      </c>
      <c r="BP17">
        <v>341</v>
      </c>
      <c r="BQ17">
        <v>19</v>
      </c>
      <c r="BR17">
        <v>13</v>
      </c>
      <c r="BS17">
        <v>3</v>
      </c>
      <c r="BT17">
        <v>3</v>
      </c>
      <c r="BU17">
        <v>6</v>
      </c>
      <c r="BV17">
        <v>6</v>
      </c>
      <c r="BW17">
        <v>6</v>
      </c>
      <c r="BX17">
        <v>4</v>
      </c>
      <c r="BY17">
        <v>12</v>
      </c>
      <c r="BZ17">
        <v>8</v>
      </c>
      <c r="CA17">
        <v>0</v>
      </c>
      <c r="CB17">
        <v>0</v>
      </c>
      <c r="CC17">
        <v>4</v>
      </c>
      <c r="CD17">
        <v>24</v>
      </c>
      <c r="CE17">
        <v>0</v>
      </c>
      <c r="CF17">
        <v>0</v>
      </c>
      <c r="CG17">
        <v>72</v>
      </c>
      <c r="CH17">
        <v>71</v>
      </c>
      <c r="CI17">
        <v>236</v>
      </c>
      <c r="CJ17">
        <v>338</v>
      </c>
    </row>
    <row r="18" spans="1:88" x14ac:dyDescent="0.3">
      <c r="A18" t="s">
        <v>98</v>
      </c>
      <c r="B18" t="s">
        <v>96</v>
      </c>
      <c r="C18" s="1">
        <v>0.51</v>
      </c>
      <c r="D18" s="1">
        <v>0.33</v>
      </c>
      <c r="E18" s="1">
        <v>0.16</v>
      </c>
      <c r="F18">
        <v>0</v>
      </c>
      <c r="G18">
        <v>2</v>
      </c>
      <c r="H18" s="2">
        <v>44890</v>
      </c>
      <c r="I18" s="3">
        <v>0.45833333333333331</v>
      </c>
      <c r="J18" t="s">
        <v>97</v>
      </c>
      <c r="K18">
        <v>10</v>
      </c>
      <c r="L18">
        <v>21</v>
      </c>
      <c r="M18">
        <v>2</v>
      </c>
      <c r="N18">
        <v>0</v>
      </c>
      <c r="O18">
        <v>0</v>
      </c>
      <c r="P18">
        <v>1</v>
      </c>
      <c r="Q18">
        <v>0</v>
      </c>
      <c r="R18">
        <v>1</v>
      </c>
      <c r="S18">
        <v>0</v>
      </c>
      <c r="T18">
        <v>1</v>
      </c>
      <c r="U18">
        <v>3</v>
      </c>
      <c r="V18">
        <v>6</v>
      </c>
      <c r="W18">
        <v>4</v>
      </c>
      <c r="X18">
        <v>6</v>
      </c>
      <c r="Y18">
        <v>5</v>
      </c>
      <c r="Z18">
        <v>7</v>
      </c>
      <c r="AA18">
        <v>5</v>
      </c>
      <c r="AB18">
        <v>14</v>
      </c>
      <c r="AC18">
        <v>18</v>
      </c>
      <c r="AD18">
        <v>7</v>
      </c>
      <c r="AE18">
        <v>3</v>
      </c>
      <c r="AF18">
        <v>3</v>
      </c>
      <c r="AG18">
        <v>8</v>
      </c>
      <c r="AH18">
        <v>7</v>
      </c>
      <c r="AI18">
        <v>11</v>
      </c>
      <c r="AJ18">
        <v>4</v>
      </c>
      <c r="AK18">
        <v>13</v>
      </c>
      <c r="AL18">
        <v>7</v>
      </c>
      <c r="AM18">
        <v>722</v>
      </c>
      <c r="AN18">
        <v>343</v>
      </c>
      <c r="AO18">
        <v>135</v>
      </c>
      <c r="AP18">
        <v>109</v>
      </c>
      <c r="AQ18">
        <v>286</v>
      </c>
      <c r="AR18">
        <v>149</v>
      </c>
      <c r="AS18">
        <v>301</v>
      </c>
      <c r="AT18">
        <v>85</v>
      </c>
      <c r="AU18">
        <v>13</v>
      </c>
      <c r="AV18">
        <v>9</v>
      </c>
      <c r="AW18">
        <v>208</v>
      </c>
      <c r="AX18">
        <v>185</v>
      </c>
      <c r="AY18">
        <v>129</v>
      </c>
      <c r="AZ18">
        <v>92</v>
      </c>
      <c r="BA18">
        <v>17</v>
      </c>
      <c r="BB18">
        <v>24</v>
      </c>
      <c r="BC18">
        <v>8</v>
      </c>
      <c r="BD18">
        <v>10</v>
      </c>
      <c r="BE18">
        <v>1</v>
      </c>
      <c r="BF18">
        <v>2</v>
      </c>
      <c r="BG18">
        <v>1</v>
      </c>
      <c r="BH18">
        <v>0</v>
      </c>
      <c r="BI18">
        <v>9</v>
      </c>
      <c r="BJ18">
        <v>10</v>
      </c>
      <c r="BK18">
        <v>2</v>
      </c>
      <c r="BL18">
        <v>2</v>
      </c>
      <c r="BM18">
        <v>508</v>
      </c>
      <c r="BN18">
        <v>295</v>
      </c>
      <c r="BO18">
        <v>413</v>
      </c>
      <c r="BP18">
        <v>202</v>
      </c>
      <c r="BQ18">
        <v>20</v>
      </c>
      <c r="BR18">
        <v>26</v>
      </c>
      <c r="BS18">
        <v>5</v>
      </c>
      <c r="BT18">
        <v>4</v>
      </c>
      <c r="BU18">
        <v>13</v>
      </c>
      <c r="BV18">
        <v>5</v>
      </c>
      <c r="BW18">
        <v>2</v>
      </c>
      <c r="BX18">
        <v>7</v>
      </c>
      <c r="BY18">
        <v>12</v>
      </c>
      <c r="BZ18">
        <v>11</v>
      </c>
      <c r="CA18">
        <v>0</v>
      </c>
      <c r="CB18">
        <v>0</v>
      </c>
      <c r="CC18">
        <v>21</v>
      </c>
      <c r="CD18">
        <v>9</v>
      </c>
      <c r="CE18">
        <v>0</v>
      </c>
      <c r="CF18">
        <v>0</v>
      </c>
      <c r="CG18">
        <v>89</v>
      </c>
      <c r="CH18">
        <v>84</v>
      </c>
      <c r="CI18">
        <v>161</v>
      </c>
      <c r="CJ18">
        <v>276</v>
      </c>
    </row>
    <row r="19" spans="1:88" x14ac:dyDescent="0.3">
      <c r="A19" t="s">
        <v>0</v>
      </c>
      <c r="B19" t="s">
        <v>4</v>
      </c>
      <c r="C19" s="1">
        <v>0.42</v>
      </c>
      <c r="D19" s="1">
        <v>0.48</v>
      </c>
      <c r="E19" s="1">
        <v>0.1</v>
      </c>
      <c r="F19">
        <v>1</v>
      </c>
      <c r="G19">
        <v>3</v>
      </c>
      <c r="H19" s="2">
        <v>44890</v>
      </c>
      <c r="I19" s="3">
        <v>0.58333333333333337</v>
      </c>
      <c r="J19" t="s">
        <v>2</v>
      </c>
      <c r="K19">
        <v>10</v>
      </c>
      <c r="L19">
        <v>12</v>
      </c>
      <c r="M19">
        <v>3</v>
      </c>
      <c r="N19">
        <v>1</v>
      </c>
      <c r="O19">
        <v>1</v>
      </c>
      <c r="P19">
        <v>3</v>
      </c>
      <c r="Q19">
        <v>0</v>
      </c>
      <c r="R19">
        <v>0</v>
      </c>
      <c r="S19">
        <v>1</v>
      </c>
      <c r="T19">
        <v>2</v>
      </c>
      <c r="U19">
        <v>2</v>
      </c>
      <c r="V19">
        <v>4</v>
      </c>
      <c r="W19">
        <v>7</v>
      </c>
      <c r="X19">
        <v>6</v>
      </c>
      <c r="Y19">
        <v>4</v>
      </c>
      <c r="Z19">
        <v>10</v>
      </c>
      <c r="AA19">
        <v>6</v>
      </c>
      <c r="AB19">
        <v>2</v>
      </c>
      <c r="AC19">
        <v>7</v>
      </c>
      <c r="AD19">
        <v>26</v>
      </c>
      <c r="AE19">
        <v>5</v>
      </c>
      <c r="AF19">
        <v>4</v>
      </c>
      <c r="AG19">
        <v>2</v>
      </c>
      <c r="AH19">
        <v>6</v>
      </c>
      <c r="AI19">
        <v>5</v>
      </c>
      <c r="AJ19">
        <v>4</v>
      </c>
      <c r="AK19">
        <v>11</v>
      </c>
      <c r="AL19">
        <v>18</v>
      </c>
      <c r="AM19">
        <v>511</v>
      </c>
      <c r="AN19">
        <v>553</v>
      </c>
      <c r="AO19">
        <v>109</v>
      </c>
      <c r="AP19">
        <v>136</v>
      </c>
      <c r="AQ19">
        <v>199</v>
      </c>
      <c r="AR19">
        <v>190</v>
      </c>
      <c r="AS19">
        <v>203</v>
      </c>
      <c r="AT19">
        <v>227</v>
      </c>
      <c r="AU19">
        <v>9</v>
      </c>
      <c r="AV19">
        <v>12</v>
      </c>
      <c r="AW19">
        <v>174</v>
      </c>
      <c r="AX19">
        <v>184</v>
      </c>
      <c r="AY19">
        <v>117</v>
      </c>
      <c r="AZ19">
        <v>113</v>
      </c>
      <c r="BA19">
        <v>13</v>
      </c>
      <c r="BB19">
        <v>19</v>
      </c>
      <c r="BC19">
        <v>7</v>
      </c>
      <c r="BD19">
        <v>9</v>
      </c>
      <c r="BE19">
        <v>3</v>
      </c>
      <c r="BF19">
        <v>3</v>
      </c>
      <c r="BG19">
        <v>0</v>
      </c>
      <c r="BH19">
        <v>0</v>
      </c>
      <c r="BI19">
        <v>7</v>
      </c>
      <c r="BJ19">
        <v>12</v>
      </c>
      <c r="BK19">
        <v>4</v>
      </c>
      <c r="BL19">
        <v>3</v>
      </c>
      <c r="BM19">
        <v>424</v>
      </c>
      <c r="BN19">
        <v>511</v>
      </c>
      <c r="BO19">
        <v>353</v>
      </c>
      <c r="BP19">
        <v>445</v>
      </c>
      <c r="BQ19">
        <v>18</v>
      </c>
      <c r="BR19">
        <v>20</v>
      </c>
      <c r="BS19">
        <v>5</v>
      </c>
      <c r="BT19">
        <v>6</v>
      </c>
      <c r="BU19">
        <v>12</v>
      </c>
      <c r="BV19">
        <v>9</v>
      </c>
      <c r="BW19">
        <v>6</v>
      </c>
      <c r="BX19">
        <v>7</v>
      </c>
      <c r="BY19">
        <v>15</v>
      </c>
      <c r="BZ19">
        <v>11</v>
      </c>
      <c r="CA19">
        <v>0</v>
      </c>
      <c r="CB19">
        <v>0</v>
      </c>
      <c r="CC19">
        <v>12</v>
      </c>
      <c r="CD19">
        <v>11</v>
      </c>
      <c r="CE19">
        <v>0</v>
      </c>
      <c r="CF19">
        <v>0</v>
      </c>
      <c r="CG19">
        <v>67</v>
      </c>
      <c r="CH19">
        <v>67</v>
      </c>
      <c r="CI19">
        <v>308</v>
      </c>
      <c r="CJ19">
        <v>232</v>
      </c>
    </row>
    <row r="20" spans="1:88" x14ac:dyDescent="0.3">
      <c r="A20" t="s">
        <v>3</v>
      </c>
      <c r="B20" t="s">
        <v>1</v>
      </c>
      <c r="C20" s="1">
        <v>0.48</v>
      </c>
      <c r="D20" s="1">
        <v>0.39</v>
      </c>
      <c r="E20" s="1">
        <v>0.13</v>
      </c>
      <c r="F20">
        <v>1</v>
      </c>
      <c r="G20">
        <v>1</v>
      </c>
      <c r="H20" s="2">
        <v>44890</v>
      </c>
      <c r="I20" s="3">
        <v>0.70833333333333337</v>
      </c>
      <c r="J20" t="s">
        <v>2</v>
      </c>
      <c r="K20">
        <v>2</v>
      </c>
      <c r="L20">
        <v>13</v>
      </c>
      <c r="M20">
        <v>1</v>
      </c>
      <c r="N20">
        <v>1</v>
      </c>
      <c r="O20">
        <v>0</v>
      </c>
      <c r="P20">
        <v>1</v>
      </c>
      <c r="Q20">
        <v>1</v>
      </c>
      <c r="R20">
        <v>0</v>
      </c>
      <c r="S20">
        <v>1</v>
      </c>
      <c r="T20">
        <v>0</v>
      </c>
      <c r="U20">
        <v>1</v>
      </c>
      <c r="V20">
        <v>5</v>
      </c>
      <c r="W20">
        <v>1</v>
      </c>
      <c r="X20">
        <v>3</v>
      </c>
      <c r="Y20">
        <v>0</v>
      </c>
      <c r="Z20">
        <v>8</v>
      </c>
      <c r="AA20">
        <v>2</v>
      </c>
      <c r="AB20">
        <v>5</v>
      </c>
      <c r="AC20">
        <v>8</v>
      </c>
      <c r="AD20">
        <v>10</v>
      </c>
      <c r="AE20">
        <v>8</v>
      </c>
      <c r="AF20">
        <v>5</v>
      </c>
      <c r="AG20">
        <v>2</v>
      </c>
      <c r="AH20">
        <v>2</v>
      </c>
      <c r="AI20">
        <v>4</v>
      </c>
      <c r="AJ20">
        <v>5</v>
      </c>
      <c r="AK20">
        <v>11</v>
      </c>
      <c r="AL20">
        <v>4</v>
      </c>
      <c r="AM20">
        <v>632</v>
      </c>
      <c r="AN20">
        <v>541</v>
      </c>
      <c r="AO20">
        <v>129</v>
      </c>
      <c r="AP20">
        <v>86</v>
      </c>
      <c r="AQ20">
        <v>267</v>
      </c>
      <c r="AR20">
        <v>276</v>
      </c>
      <c r="AS20">
        <v>236</v>
      </c>
      <c r="AT20">
        <v>179</v>
      </c>
      <c r="AU20">
        <v>4</v>
      </c>
      <c r="AV20">
        <v>12</v>
      </c>
      <c r="AW20">
        <v>168</v>
      </c>
      <c r="AX20">
        <v>155</v>
      </c>
      <c r="AY20">
        <v>115</v>
      </c>
      <c r="AZ20">
        <v>84</v>
      </c>
      <c r="BA20">
        <v>9</v>
      </c>
      <c r="BB20">
        <v>22</v>
      </c>
      <c r="BC20">
        <v>4</v>
      </c>
      <c r="BD20">
        <v>10</v>
      </c>
      <c r="BE20">
        <v>0</v>
      </c>
      <c r="BF20">
        <v>1</v>
      </c>
      <c r="BG20">
        <v>0</v>
      </c>
      <c r="BH20">
        <v>0</v>
      </c>
      <c r="BI20">
        <v>15</v>
      </c>
      <c r="BJ20">
        <v>12</v>
      </c>
      <c r="BK20">
        <v>1</v>
      </c>
      <c r="BL20">
        <v>4</v>
      </c>
      <c r="BM20">
        <v>524</v>
      </c>
      <c r="BN20">
        <v>425</v>
      </c>
      <c r="BO20">
        <v>451</v>
      </c>
      <c r="BP20">
        <v>345</v>
      </c>
      <c r="BQ20">
        <v>8</v>
      </c>
      <c r="BR20">
        <v>22</v>
      </c>
      <c r="BS20">
        <v>0</v>
      </c>
      <c r="BT20">
        <v>4</v>
      </c>
      <c r="BU20">
        <v>6</v>
      </c>
      <c r="BV20">
        <v>2</v>
      </c>
      <c r="BW20">
        <v>2</v>
      </c>
      <c r="BX20">
        <v>5</v>
      </c>
      <c r="BY20">
        <v>16</v>
      </c>
      <c r="BZ20">
        <v>16</v>
      </c>
      <c r="CA20">
        <v>0</v>
      </c>
      <c r="CB20">
        <v>0</v>
      </c>
      <c r="CC20">
        <v>14</v>
      </c>
      <c r="CD20">
        <v>2</v>
      </c>
      <c r="CE20">
        <v>0</v>
      </c>
      <c r="CF20">
        <v>0</v>
      </c>
      <c r="CG20">
        <v>85</v>
      </c>
      <c r="CH20">
        <v>52</v>
      </c>
      <c r="CI20">
        <v>254</v>
      </c>
      <c r="CJ20">
        <v>279</v>
      </c>
    </row>
    <row r="21" spans="1:88" x14ac:dyDescent="0.3">
      <c r="A21" t="s">
        <v>95</v>
      </c>
      <c r="B21" t="s">
        <v>99</v>
      </c>
      <c r="C21" s="1">
        <v>0.51</v>
      </c>
      <c r="D21" s="1">
        <v>0.4</v>
      </c>
      <c r="E21" s="1">
        <v>0.09</v>
      </c>
      <c r="F21">
        <v>0</v>
      </c>
      <c r="G21">
        <v>0</v>
      </c>
      <c r="H21" s="2">
        <v>44890</v>
      </c>
      <c r="I21" s="3">
        <v>0.83333333333333337</v>
      </c>
      <c r="J21" t="s">
        <v>97</v>
      </c>
      <c r="K21">
        <v>8</v>
      </c>
      <c r="L21">
        <v>10</v>
      </c>
      <c r="M21">
        <v>0</v>
      </c>
      <c r="N21">
        <v>0</v>
      </c>
      <c r="O21">
        <v>0</v>
      </c>
      <c r="P21">
        <v>0</v>
      </c>
      <c r="Q21">
        <v>0</v>
      </c>
      <c r="R21">
        <v>0</v>
      </c>
      <c r="S21">
        <v>0</v>
      </c>
      <c r="T21">
        <v>0</v>
      </c>
      <c r="U21">
        <v>3</v>
      </c>
      <c r="V21">
        <v>2</v>
      </c>
      <c r="W21">
        <v>4</v>
      </c>
      <c r="X21">
        <v>7</v>
      </c>
      <c r="Y21">
        <v>6</v>
      </c>
      <c r="Z21">
        <v>6</v>
      </c>
      <c r="AA21">
        <v>2</v>
      </c>
      <c r="AB21">
        <v>4</v>
      </c>
      <c r="AC21">
        <v>11</v>
      </c>
      <c r="AD21">
        <v>12</v>
      </c>
      <c r="AE21">
        <v>2</v>
      </c>
      <c r="AF21">
        <v>0</v>
      </c>
      <c r="AG21">
        <v>7</v>
      </c>
      <c r="AH21">
        <v>1</v>
      </c>
      <c r="AI21">
        <v>5</v>
      </c>
      <c r="AJ21">
        <v>6</v>
      </c>
      <c r="AK21">
        <v>11</v>
      </c>
      <c r="AL21">
        <v>8</v>
      </c>
      <c r="AM21">
        <v>676</v>
      </c>
      <c r="AN21">
        <v>539</v>
      </c>
      <c r="AO21">
        <v>116</v>
      </c>
      <c r="AP21">
        <v>129</v>
      </c>
      <c r="AQ21">
        <v>290</v>
      </c>
      <c r="AR21">
        <v>238</v>
      </c>
      <c r="AS21">
        <v>270</v>
      </c>
      <c r="AT21">
        <v>172</v>
      </c>
      <c r="AU21">
        <v>10</v>
      </c>
      <c r="AV21">
        <v>6</v>
      </c>
      <c r="AW21">
        <v>208</v>
      </c>
      <c r="AX21">
        <v>143</v>
      </c>
      <c r="AY21">
        <v>147</v>
      </c>
      <c r="AZ21">
        <v>88</v>
      </c>
      <c r="BA21">
        <v>23</v>
      </c>
      <c r="BB21">
        <v>15</v>
      </c>
      <c r="BC21">
        <v>10</v>
      </c>
      <c r="BD21">
        <v>5</v>
      </c>
      <c r="BE21">
        <v>0</v>
      </c>
      <c r="BF21">
        <v>0</v>
      </c>
      <c r="BG21">
        <v>0</v>
      </c>
      <c r="BH21">
        <v>0</v>
      </c>
      <c r="BI21">
        <v>9</v>
      </c>
      <c r="BJ21">
        <v>15</v>
      </c>
      <c r="BK21">
        <v>1</v>
      </c>
      <c r="BL21">
        <v>0</v>
      </c>
      <c r="BM21">
        <v>550</v>
      </c>
      <c r="BN21">
        <v>427</v>
      </c>
      <c r="BO21">
        <v>488</v>
      </c>
      <c r="BP21">
        <v>368</v>
      </c>
      <c r="BQ21">
        <v>13</v>
      </c>
      <c r="BR21">
        <v>16</v>
      </c>
      <c r="BS21">
        <v>4</v>
      </c>
      <c r="BT21">
        <v>2</v>
      </c>
      <c r="BU21">
        <v>9</v>
      </c>
      <c r="BV21">
        <v>2</v>
      </c>
      <c r="BW21">
        <v>3</v>
      </c>
      <c r="BX21">
        <v>7</v>
      </c>
      <c r="BY21">
        <v>15</v>
      </c>
      <c r="BZ21">
        <v>10</v>
      </c>
      <c r="CA21">
        <v>0</v>
      </c>
      <c r="CB21">
        <v>0</v>
      </c>
      <c r="CC21">
        <v>10</v>
      </c>
      <c r="CD21">
        <v>8</v>
      </c>
      <c r="CE21">
        <v>0</v>
      </c>
      <c r="CF21">
        <v>0</v>
      </c>
      <c r="CG21">
        <v>52</v>
      </c>
      <c r="CH21">
        <v>61</v>
      </c>
      <c r="CI21">
        <v>266</v>
      </c>
      <c r="CJ21">
        <v>350</v>
      </c>
    </row>
    <row r="22" spans="1:88" x14ac:dyDescent="0.3">
      <c r="A22" t="s">
        <v>101</v>
      </c>
      <c r="B22" t="s">
        <v>103</v>
      </c>
      <c r="C22" s="1">
        <v>0.5</v>
      </c>
      <c r="D22" s="1">
        <v>0.31</v>
      </c>
      <c r="E22" s="1">
        <v>0.19</v>
      </c>
      <c r="F22">
        <v>0</v>
      </c>
      <c r="G22">
        <v>1</v>
      </c>
      <c r="H22" s="2">
        <v>44891</v>
      </c>
      <c r="I22" s="3">
        <v>0.45833333333333331</v>
      </c>
      <c r="J22" t="s">
        <v>102</v>
      </c>
      <c r="K22">
        <v>13</v>
      </c>
      <c r="L22">
        <v>8</v>
      </c>
      <c r="M22">
        <v>1</v>
      </c>
      <c r="N22">
        <v>0</v>
      </c>
      <c r="O22">
        <v>0</v>
      </c>
      <c r="P22">
        <v>1</v>
      </c>
      <c r="Q22">
        <v>0</v>
      </c>
      <c r="R22">
        <v>0</v>
      </c>
      <c r="S22">
        <v>0</v>
      </c>
      <c r="T22">
        <v>1</v>
      </c>
      <c r="U22">
        <v>4</v>
      </c>
      <c r="V22">
        <v>2</v>
      </c>
      <c r="W22">
        <v>5</v>
      </c>
      <c r="X22">
        <v>3</v>
      </c>
      <c r="Y22">
        <v>9</v>
      </c>
      <c r="Z22">
        <v>5</v>
      </c>
      <c r="AA22">
        <v>4</v>
      </c>
      <c r="AB22">
        <v>3</v>
      </c>
      <c r="AC22">
        <v>12</v>
      </c>
      <c r="AD22">
        <v>11</v>
      </c>
      <c r="AE22">
        <v>8</v>
      </c>
      <c r="AF22">
        <v>3</v>
      </c>
      <c r="AG22">
        <v>7</v>
      </c>
      <c r="AH22">
        <v>4</v>
      </c>
      <c r="AI22">
        <v>6</v>
      </c>
      <c r="AJ22">
        <v>7</v>
      </c>
      <c r="AK22">
        <v>11</v>
      </c>
      <c r="AL22">
        <v>19</v>
      </c>
      <c r="AM22">
        <v>710</v>
      </c>
      <c r="AN22">
        <v>342</v>
      </c>
      <c r="AO22">
        <v>166</v>
      </c>
      <c r="AP22">
        <v>108</v>
      </c>
      <c r="AQ22">
        <v>291</v>
      </c>
      <c r="AR22">
        <v>120</v>
      </c>
      <c r="AS22">
        <v>253</v>
      </c>
      <c r="AT22">
        <v>114</v>
      </c>
      <c r="AU22">
        <v>13</v>
      </c>
      <c r="AV22">
        <v>8</v>
      </c>
      <c r="AW22">
        <v>200</v>
      </c>
      <c r="AX22">
        <v>171</v>
      </c>
      <c r="AY22">
        <v>109</v>
      </c>
      <c r="AZ22">
        <v>91</v>
      </c>
      <c r="BA22">
        <v>23</v>
      </c>
      <c r="BB22">
        <v>19</v>
      </c>
      <c r="BC22">
        <v>11</v>
      </c>
      <c r="BD22">
        <v>10</v>
      </c>
      <c r="BE22">
        <v>3</v>
      </c>
      <c r="BF22">
        <v>0</v>
      </c>
      <c r="BG22">
        <v>0</v>
      </c>
      <c r="BH22">
        <v>0</v>
      </c>
      <c r="BI22">
        <v>16</v>
      </c>
      <c r="BJ22">
        <v>15</v>
      </c>
      <c r="BK22">
        <v>3</v>
      </c>
      <c r="BL22">
        <v>0</v>
      </c>
      <c r="BM22">
        <v>501</v>
      </c>
      <c r="BN22">
        <v>334</v>
      </c>
      <c r="BO22">
        <v>396</v>
      </c>
      <c r="BP22">
        <v>239</v>
      </c>
      <c r="BQ22">
        <v>23</v>
      </c>
      <c r="BR22">
        <v>23</v>
      </c>
      <c r="BS22">
        <v>5</v>
      </c>
      <c r="BT22">
        <v>4</v>
      </c>
      <c r="BU22">
        <v>6</v>
      </c>
      <c r="BV22">
        <v>2</v>
      </c>
      <c r="BW22">
        <v>5</v>
      </c>
      <c r="BX22">
        <v>2</v>
      </c>
      <c r="BY22">
        <v>15</v>
      </c>
      <c r="BZ22">
        <v>19</v>
      </c>
      <c r="CA22">
        <v>0</v>
      </c>
      <c r="CB22">
        <v>0</v>
      </c>
      <c r="CC22">
        <v>9</v>
      </c>
      <c r="CD22">
        <v>13</v>
      </c>
      <c r="CE22">
        <v>0</v>
      </c>
      <c r="CF22">
        <v>0</v>
      </c>
      <c r="CG22">
        <v>81</v>
      </c>
      <c r="CH22">
        <v>88</v>
      </c>
      <c r="CI22">
        <v>217</v>
      </c>
      <c r="CJ22">
        <v>273</v>
      </c>
    </row>
    <row r="23" spans="1:88" x14ac:dyDescent="0.3">
      <c r="A23" t="s">
        <v>111</v>
      </c>
      <c r="B23" t="s">
        <v>114</v>
      </c>
      <c r="C23" s="1">
        <v>0.3</v>
      </c>
      <c r="D23" s="1">
        <v>0.56999999999999995</v>
      </c>
      <c r="E23" s="1">
        <v>0.14000000000000001</v>
      </c>
      <c r="F23">
        <v>2</v>
      </c>
      <c r="G23">
        <v>0</v>
      </c>
      <c r="H23" s="2">
        <v>44891</v>
      </c>
      <c r="I23" s="3">
        <v>0.58333333333333337</v>
      </c>
      <c r="J23" t="s">
        <v>112</v>
      </c>
      <c r="K23">
        <v>8</v>
      </c>
      <c r="L23">
        <v>16</v>
      </c>
      <c r="M23">
        <v>0</v>
      </c>
      <c r="N23">
        <v>2</v>
      </c>
      <c r="O23">
        <v>2</v>
      </c>
      <c r="P23">
        <v>0</v>
      </c>
      <c r="Q23">
        <v>0</v>
      </c>
      <c r="R23">
        <v>0</v>
      </c>
      <c r="S23">
        <v>1</v>
      </c>
      <c r="T23">
        <v>0</v>
      </c>
      <c r="U23">
        <v>3</v>
      </c>
      <c r="V23">
        <v>5</v>
      </c>
      <c r="W23">
        <v>3</v>
      </c>
      <c r="X23">
        <v>9</v>
      </c>
      <c r="Y23">
        <v>8</v>
      </c>
      <c r="Z23">
        <v>9</v>
      </c>
      <c r="AA23">
        <v>0</v>
      </c>
      <c r="AB23">
        <v>7</v>
      </c>
      <c r="AC23">
        <v>7</v>
      </c>
      <c r="AD23">
        <v>21</v>
      </c>
      <c r="AE23">
        <v>2</v>
      </c>
      <c r="AF23">
        <v>6</v>
      </c>
      <c r="AG23">
        <v>4</v>
      </c>
      <c r="AH23">
        <v>5</v>
      </c>
      <c r="AI23">
        <v>8</v>
      </c>
      <c r="AJ23">
        <v>7</v>
      </c>
      <c r="AK23">
        <v>13</v>
      </c>
      <c r="AL23">
        <v>15</v>
      </c>
      <c r="AM23">
        <v>428</v>
      </c>
      <c r="AN23">
        <v>661</v>
      </c>
      <c r="AO23">
        <v>140</v>
      </c>
      <c r="AP23">
        <v>156</v>
      </c>
      <c r="AQ23">
        <v>164</v>
      </c>
      <c r="AR23">
        <v>264</v>
      </c>
      <c r="AS23">
        <v>124</v>
      </c>
      <c r="AT23">
        <v>241</v>
      </c>
      <c r="AU23">
        <v>14</v>
      </c>
      <c r="AV23">
        <v>22</v>
      </c>
      <c r="AW23">
        <v>150</v>
      </c>
      <c r="AX23">
        <v>205</v>
      </c>
      <c r="AY23">
        <v>84</v>
      </c>
      <c r="AZ23">
        <v>153</v>
      </c>
      <c r="BA23">
        <v>22</v>
      </c>
      <c r="BB23">
        <v>27</v>
      </c>
      <c r="BC23">
        <v>12</v>
      </c>
      <c r="BD23">
        <v>19</v>
      </c>
      <c r="BE23">
        <v>3</v>
      </c>
      <c r="BF23">
        <v>2</v>
      </c>
      <c r="BG23">
        <v>0</v>
      </c>
      <c r="BH23">
        <v>0</v>
      </c>
      <c r="BI23">
        <v>18</v>
      </c>
      <c r="BJ23">
        <v>15</v>
      </c>
      <c r="BK23">
        <v>0</v>
      </c>
      <c r="BL23">
        <v>0</v>
      </c>
      <c r="BM23">
        <v>303</v>
      </c>
      <c r="BN23">
        <v>560</v>
      </c>
      <c r="BO23">
        <v>236</v>
      </c>
      <c r="BP23">
        <v>494</v>
      </c>
      <c r="BQ23">
        <v>19</v>
      </c>
      <c r="BR23">
        <v>24</v>
      </c>
      <c r="BS23">
        <v>8</v>
      </c>
      <c r="BT23">
        <v>4</v>
      </c>
      <c r="BU23">
        <v>5</v>
      </c>
      <c r="BV23">
        <v>13</v>
      </c>
      <c r="BW23">
        <v>4</v>
      </c>
      <c r="BX23">
        <v>5</v>
      </c>
      <c r="BY23">
        <v>15</v>
      </c>
      <c r="BZ23">
        <v>17</v>
      </c>
      <c r="CA23">
        <v>0</v>
      </c>
      <c r="CB23">
        <v>0</v>
      </c>
      <c r="CC23">
        <v>16</v>
      </c>
      <c r="CD23">
        <v>9</v>
      </c>
      <c r="CE23">
        <v>0</v>
      </c>
      <c r="CF23">
        <v>0</v>
      </c>
      <c r="CG23">
        <v>69</v>
      </c>
      <c r="CH23">
        <v>53</v>
      </c>
      <c r="CI23">
        <v>329</v>
      </c>
      <c r="CJ23">
        <v>173</v>
      </c>
    </row>
    <row r="24" spans="1:88" x14ac:dyDescent="0.3">
      <c r="A24" t="s">
        <v>104</v>
      </c>
      <c r="B24" t="s">
        <v>100</v>
      </c>
      <c r="C24" s="1">
        <v>0.44</v>
      </c>
      <c r="D24" s="1">
        <v>0.44</v>
      </c>
      <c r="E24" s="1">
        <v>0.12</v>
      </c>
      <c r="F24">
        <v>2</v>
      </c>
      <c r="G24">
        <v>1</v>
      </c>
      <c r="H24" s="2">
        <v>44891</v>
      </c>
      <c r="I24" s="3">
        <v>0.70833333333333337</v>
      </c>
      <c r="J24" t="s">
        <v>102</v>
      </c>
      <c r="K24">
        <v>21</v>
      </c>
      <c r="L24">
        <v>10</v>
      </c>
      <c r="M24">
        <v>1</v>
      </c>
      <c r="N24">
        <v>2</v>
      </c>
      <c r="O24">
        <v>2</v>
      </c>
      <c r="P24">
        <v>1</v>
      </c>
      <c r="Q24">
        <v>0</v>
      </c>
      <c r="R24">
        <v>0</v>
      </c>
      <c r="S24">
        <v>2</v>
      </c>
      <c r="T24">
        <v>1</v>
      </c>
      <c r="U24">
        <v>6</v>
      </c>
      <c r="V24">
        <v>2</v>
      </c>
      <c r="W24">
        <v>8</v>
      </c>
      <c r="X24">
        <v>6</v>
      </c>
      <c r="Y24">
        <v>16</v>
      </c>
      <c r="Z24">
        <v>5</v>
      </c>
      <c r="AA24">
        <v>5</v>
      </c>
      <c r="AB24">
        <v>5</v>
      </c>
      <c r="AC24">
        <v>15</v>
      </c>
      <c r="AD24">
        <v>13</v>
      </c>
      <c r="AE24">
        <v>7</v>
      </c>
      <c r="AF24">
        <v>5</v>
      </c>
      <c r="AG24">
        <v>4</v>
      </c>
      <c r="AH24">
        <v>3</v>
      </c>
      <c r="AI24">
        <v>1</v>
      </c>
      <c r="AJ24">
        <v>4</v>
      </c>
      <c r="AK24">
        <v>13</v>
      </c>
      <c r="AL24">
        <v>25</v>
      </c>
      <c r="AM24">
        <v>630</v>
      </c>
      <c r="AN24">
        <v>615</v>
      </c>
      <c r="AO24">
        <v>111</v>
      </c>
      <c r="AP24">
        <v>171</v>
      </c>
      <c r="AQ24">
        <v>226</v>
      </c>
      <c r="AR24">
        <v>268</v>
      </c>
      <c r="AS24">
        <v>293</v>
      </c>
      <c r="AT24">
        <v>176</v>
      </c>
      <c r="AU24">
        <v>11</v>
      </c>
      <c r="AV24">
        <v>17</v>
      </c>
      <c r="AW24">
        <v>155</v>
      </c>
      <c r="AX24">
        <v>173</v>
      </c>
      <c r="AY24">
        <v>105</v>
      </c>
      <c r="AZ24">
        <v>132</v>
      </c>
      <c r="BA24">
        <v>16</v>
      </c>
      <c r="BB24">
        <v>23</v>
      </c>
      <c r="BC24">
        <v>12</v>
      </c>
      <c r="BD24">
        <v>15</v>
      </c>
      <c r="BE24">
        <v>1</v>
      </c>
      <c r="BF24">
        <v>2</v>
      </c>
      <c r="BG24">
        <v>0</v>
      </c>
      <c r="BH24">
        <v>0</v>
      </c>
      <c r="BI24">
        <v>4</v>
      </c>
      <c r="BJ24">
        <v>9</v>
      </c>
      <c r="BK24">
        <v>1</v>
      </c>
      <c r="BL24">
        <v>1</v>
      </c>
      <c r="BM24">
        <v>503</v>
      </c>
      <c r="BN24">
        <v>537</v>
      </c>
      <c r="BO24">
        <v>437</v>
      </c>
      <c r="BP24">
        <v>473</v>
      </c>
      <c r="BQ24">
        <v>23</v>
      </c>
      <c r="BR24">
        <v>18</v>
      </c>
      <c r="BS24">
        <v>12</v>
      </c>
      <c r="BT24">
        <v>4</v>
      </c>
      <c r="BU24">
        <v>7</v>
      </c>
      <c r="BV24">
        <v>14</v>
      </c>
      <c r="BW24">
        <v>6</v>
      </c>
      <c r="BX24">
        <v>4</v>
      </c>
      <c r="BY24">
        <v>10</v>
      </c>
      <c r="BZ24">
        <v>5</v>
      </c>
      <c r="CA24">
        <v>0</v>
      </c>
      <c r="CB24">
        <v>0</v>
      </c>
      <c r="CC24">
        <v>10</v>
      </c>
      <c r="CD24">
        <v>21</v>
      </c>
      <c r="CE24">
        <v>0</v>
      </c>
      <c r="CF24">
        <v>0</v>
      </c>
      <c r="CG24">
        <v>79</v>
      </c>
      <c r="CH24">
        <v>61</v>
      </c>
      <c r="CI24">
        <v>269</v>
      </c>
      <c r="CJ24">
        <v>282</v>
      </c>
    </row>
    <row r="25" spans="1:88" x14ac:dyDescent="0.3">
      <c r="A25" t="s">
        <v>113</v>
      </c>
      <c r="B25" t="s">
        <v>110</v>
      </c>
      <c r="C25" s="1">
        <v>0.5</v>
      </c>
      <c r="D25" s="1">
        <v>0.36</v>
      </c>
      <c r="E25" s="1">
        <v>0.14000000000000001</v>
      </c>
      <c r="F25">
        <v>2</v>
      </c>
      <c r="G25">
        <v>0</v>
      </c>
      <c r="H25" s="2">
        <v>44891</v>
      </c>
      <c r="I25" s="3">
        <v>0.83333333333333337</v>
      </c>
      <c r="J25" t="s">
        <v>112</v>
      </c>
      <c r="K25">
        <v>5</v>
      </c>
      <c r="L25">
        <v>4</v>
      </c>
      <c r="M25">
        <v>0</v>
      </c>
      <c r="N25">
        <v>2</v>
      </c>
      <c r="O25">
        <v>1</v>
      </c>
      <c r="P25">
        <v>0</v>
      </c>
      <c r="Q25">
        <v>1</v>
      </c>
      <c r="R25">
        <v>0</v>
      </c>
      <c r="S25">
        <v>2</v>
      </c>
      <c r="T25">
        <v>0</v>
      </c>
      <c r="U25">
        <v>2</v>
      </c>
      <c r="V25">
        <v>1</v>
      </c>
      <c r="W25">
        <v>3</v>
      </c>
      <c r="X25">
        <v>2</v>
      </c>
      <c r="Y25">
        <v>2</v>
      </c>
      <c r="Z25">
        <v>1</v>
      </c>
      <c r="AA25">
        <v>3</v>
      </c>
      <c r="AB25">
        <v>3</v>
      </c>
      <c r="AC25">
        <v>10</v>
      </c>
      <c r="AD25">
        <v>8</v>
      </c>
      <c r="AE25">
        <v>6</v>
      </c>
      <c r="AF25">
        <v>1</v>
      </c>
      <c r="AG25">
        <v>2</v>
      </c>
      <c r="AH25">
        <v>1</v>
      </c>
      <c r="AI25">
        <v>4</v>
      </c>
      <c r="AJ25">
        <v>2</v>
      </c>
      <c r="AK25">
        <v>12</v>
      </c>
      <c r="AL25">
        <v>11</v>
      </c>
      <c r="AM25">
        <v>569</v>
      </c>
      <c r="AN25">
        <v>373</v>
      </c>
      <c r="AO25">
        <v>103</v>
      </c>
      <c r="AP25">
        <v>78</v>
      </c>
      <c r="AQ25">
        <v>244</v>
      </c>
      <c r="AR25">
        <v>151</v>
      </c>
      <c r="AS25">
        <v>222</v>
      </c>
      <c r="AT25">
        <v>144</v>
      </c>
      <c r="AU25">
        <v>2</v>
      </c>
      <c r="AV25">
        <v>5</v>
      </c>
      <c r="AW25">
        <v>150</v>
      </c>
      <c r="AX25">
        <v>127</v>
      </c>
      <c r="AY25">
        <v>100</v>
      </c>
      <c r="AZ25">
        <v>66</v>
      </c>
      <c r="BA25">
        <v>10</v>
      </c>
      <c r="BB25">
        <v>13</v>
      </c>
      <c r="BC25">
        <v>5</v>
      </c>
      <c r="BD25">
        <v>5</v>
      </c>
      <c r="BE25">
        <v>1</v>
      </c>
      <c r="BF25">
        <v>4</v>
      </c>
      <c r="BG25">
        <v>0</v>
      </c>
      <c r="BH25">
        <v>0</v>
      </c>
      <c r="BI25">
        <v>15</v>
      </c>
      <c r="BJ25">
        <v>19</v>
      </c>
      <c r="BK25">
        <v>2</v>
      </c>
      <c r="BL25">
        <v>4</v>
      </c>
      <c r="BM25">
        <v>533</v>
      </c>
      <c r="BN25">
        <v>356</v>
      </c>
      <c r="BO25">
        <v>464</v>
      </c>
      <c r="BP25">
        <v>287</v>
      </c>
      <c r="BQ25">
        <v>14</v>
      </c>
      <c r="BR25">
        <v>17</v>
      </c>
      <c r="BS25">
        <v>2</v>
      </c>
      <c r="BT25">
        <v>4</v>
      </c>
      <c r="BU25">
        <v>3</v>
      </c>
      <c r="BV25">
        <v>2</v>
      </c>
      <c r="BW25">
        <v>4</v>
      </c>
      <c r="BX25">
        <v>2</v>
      </c>
      <c r="BY25">
        <v>23</v>
      </c>
      <c r="BZ25">
        <v>17</v>
      </c>
      <c r="CA25">
        <v>0</v>
      </c>
      <c r="CB25">
        <v>0</v>
      </c>
      <c r="CC25">
        <v>4</v>
      </c>
      <c r="CD25">
        <v>5</v>
      </c>
      <c r="CE25">
        <v>0</v>
      </c>
      <c r="CF25">
        <v>0</v>
      </c>
      <c r="CG25">
        <v>63</v>
      </c>
      <c r="CH25">
        <v>79</v>
      </c>
      <c r="CI25">
        <v>220</v>
      </c>
      <c r="CJ25">
        <v>327</v>
      </c>
    </row>
    <row r="26" spans="1:88" x14ac:dyDescent="0.3">
      <c r="A26" t="s">
        <v>106</v>
      </c>
      <c r="B26" t="s">
        <v>109</v>
      </c>
      <c r="C26" s="1">
        <v>0.48</v>
      </c>
      <c r="D26" s="1">
        <v>0.39</v>
      </c>
      <c r="E26" s="1">
        <v>0.13</v>
      </c>
      <c r="F26">
        <v>0</v>
      </c>
      <c r="G26">
        <v>1</v>
      </c>
      <c r="H26" s="2">
        <v>44892</v>
      </c>
      <c r="I26" s="3">
        <v>0.45833333333333331</v>
      </c>
      <c r="J26" t="s">
        <v>107</v>
      </c>
      <c r="K26">
        <v>14</v>
      </c>
      <c r="L26">
        <v>4</v>
      </c>
      <c r="M26">
        <v>1</v>
      </c>
      <c r="N26">
        <v>0</v>
      </c>
      <c r="O26">
        <v>0</v>
      </c>
      <c r="P26">
        <v>1</v>
      </c>
      <c r="Q26">
        <v>0</v>
      </c>
      <c r="R26">
        <v>0</v>
      </c>
      <c r="S26">
        <v>0</v>
      </c>
      <c r="T26">
        <v>1</v>
      </c>
      <c r="U26">
        <v>3</v>
      </c>
      <c r="V26">
        <v>1</v>
      </c>
      <c r="W26">
        <v>4</v>
      </c>
      <c r="X26">
        <v>1</v>
      </c>
      <c r="Y26">
        <v>7</v>
      </c>
      <c r="Z26">
        <v>1</v>
      </c>
      <c r="AA26">
        <v>7</v>
      </c>
      <c r="AB26">
        <v>3</v>
      </c>
      <c r="AC26">
        <v>28</v>
      </c>
      <c r="AD26">
        <v>8</v>
      </c>
      <c r="AE26">
        <v>6</v>
      </c>
      <c r="AF26">
        <v>0</v>
      </c>
      <c r="AG26">
        <v>9</v>
      </c>
      <c r="AH26">
        <v>3</v>
      </c>
      <c r="AI26">
        <v>3</v>
      </c>
      <c r="AJ26">
        <v>1</v>
      </c>
      <c r="AK26">
        <v>10</v>
      </c>
      <c r="AL26">
        <v>4</v>
      </c>
      <c r="AM26">
        <v>699</v>
      </c>
      <c r="AN26">
        <v>429</v>
      </c>
      <c r="AO26">
        <v>176</v>
      </c>
      <c r="AP26">
        <v>77</v>
      </c>
      <c r="AQ26">
        <v>255</v>
      </c>
      <c r="AR26">
        <v>177</v>
      </c>
      <c r="AS26">
        <v>268</v>
      </c>
      <c r="AT26">
        <v>175</v>
      </c>
      <c r="AU26">
        <v>5</v>
      </c>
      <c r="AV26">
        <v>1</v>
      </c>
      <c r="AW26">
        <v>158</v>
      </c>
      <c r="AX26">
        <v>154</v>
      </c>
      <c r="AY26">
        <v>95</v>
      </c>
      <c r="AZ26">
        <v>85</v>
      </c>
      <c r="BA26">
        <v>22</v>
      </c>
      <c r="BB26">
        <v>4</v>
      </c>
      <c r="BC26">
        <v>7</v>
      </c>
      <c r="BD26">
        <v>0</v>
      </c>
      <c r="BE26">
        <v>3</v>
      </c>
      <c r="BF26">
        <v>3</v>
      </c>
      <c r="BG26">
        <v>0</v>
      </c>
      <c r="BH26">
        <v>0</v>
      </c>
      <c r="BI26">
        <v>22</v>
      </c>
      <c r="BJ26">
        <v>9</v>
      </c>
      <c r="BK26">
        <v>0</v>
      </c>
      <c r="BL26">
        <v>2</v>
      </c>
      <c r="BM26">
        <v>575</v>
      </c>
      <c r="BN26">
        <v>444</v>
      </c>
      <c r="BO26">
        <v>510</v>
      </c>
      <c r="BP26">
        <v>371</v>
      </c>
      <c r="BQ26">
        <v>17</v>
      </c>
      <c r="BR26">
        <v>5</v>
      </c>
      <c r="BS26">
        <v>1</v>
      </c>
      <c r="BT26">
        <v>0</v>
      </c>
      <c r="BU26">
        <v>2</v>
      </c>
      <c r="BV26">
        <v>7</v>
      </c>
      <c r="BW26">
        <v>5</v>
      </c>
      <c r="BX26">
        <v>0</v>
      </c>
      <c r="BY26">
        <v>11</v>
      </c>
      <c r="BZ26">
        <v>22</v>
      </c>
      <c r="CA26">
        <v>0</v>
      </c>
      <c r="CB26">
        <v>0</v>
      </c>
      <c r="CC26">
        <v>4</v>
      </c>
      <c r="CD26">
        <v>14</v>
      </c>
      <c r="CE26">
        <v>0</v>
      </c>
      <c r="CF26">
        <v>0</v>
      </c>
      <c r="CG26">
        <v>47</v>
      </c>
      <c r="CH26">
        <v>66</v>
      </c>
      <c r="CI26">
        <v>300</v>
      </c>
      <c r="CJ26">
        <v>294</v>
      </c>
    </row>
    <row r="27" spans="1:88" x14ac:dyDescent="0.3">
      <c r="A27" t="s">
        <v>115</v>
      </c>
      <c r="B27" t="s">
        <v>118</v>
      </c>
      <c r="C27" s="1">
        <v>0.56000000000000005</v>
      </c>
      <c r="D27" s="1">
        <v>0.32</v>
      </c>
      <c r="E27" s="1">
        <v>0.12</v>
      </c>
      <c r="F27">
        <v>0</v>
      </c>
      <c r="G27">
        <v>2</v>
      </c>
      <c r="H27" s="2">
        <v>44892</v>
      </c>
      <c r="I27" s="3">
        <v>0.58333333333333337</v>
      </c>
      <c r="J27" t="s">
        <v>117</v>
      </c>
      <c r="K27">
        <v>10</v>
      </c>
      <c r="L27">
        <v>11</v>
      </c>
      <c r="M27">
        <v>2</v>
      </c>
      <c r="N27">
        <v>0</v>
      </c>
      <c r="O27">
        <v>0</v>
      </c>
      <c r="P27">
        <v>2</v>
      </c>
      <c r="Q27">
        <v>0</v>
      </c>
      <c r="R27">
        <v>0</v>
      </c>
      <c r="S27">
        <v>0</v>
      </c>
      <c r="T27">
        <v>2</v>
      </c>
      <c r="U27">
        <v>4</v>
      </c>
      <c r="V27">
        <v>4</v>
      </c>
      <c r="W27">
        <v>6</v>
      </c>
      <c r="X27">
        <v>6</v>
      </c>
      <c r="Y27">
        <v>5</v>
      </c>
      <c r="Z27">
        <v>6</v>
      </c>
      <c r="AA27">
        <v>5</v>
      </c>
      <c r="AB27">
        <v>5</v>
      </c>
      <c r="AC27">
        <v>12</v>
      </c>
      <c r="AD27">
        <v>10</v>
      </c>
      <c r="AE27">
        <v>8</v>
      </c>
      <c r="AF27">
        <v>3</v>
      </c>
      <c r="AG27">
        <v>3</v>
      </c>
      <c r="AH27">
        <v>2</v>
      </c>
      <c r="AI27">
        <v>4</v>
      </c>
      <c r="AJ27">
        <v>1</v>
      </c>
      <c r="AK27">
        <v>9</v>
      </c>
      <c r="AL27">
        <v>11</v>
      </c>
      <c r="AM27">
        <v>732</v>
      </c>
      <c r="AN27">
        <v>441</v>
      </c>
      <c r="AO27">
        <v>144</v>
      </c>
      <c r="AP27">
        <v>109</v>
      </c>
      <c r="AQ27">
        <v>211</v>
      </c>
      <c r="AR27">
        <v>173</v>
      </c>
      <c r="AS27">
        <v>377</v>
      </c>
      <c r="AT27">
        <v>159</v>
      </c>
      <c r="AU27">
        <v>4</v>
      </c>
      <c r="AV27">
        <v>7</v>
      </c>
      <c r="AW27">
        <v>149</v>
      </c>
      <c r="AX27">
        <v>125</v>
      </c>
      <c r="AY27">
        <v>104</v>
      </c>
      <c r="AZ27">
        <v>89</v>
      </c>
      <c r="BA27">
        <v>13</v>
      </c>
      <c r="BB27">
        <v>11</v>
      </c>
      <c r="BC27">
        <v>3</v>
      </c>
      <c r="BD27">
        <v>8</v>
      </c>
      <c r="BE27">
        <v>1</v>
      </c>
      <c r="BF27">
        <v>1</v>
      </c>
      <c r="BG27">
        <v>0</v>
      </c>
      <c r="BH27">
        <v>0</v>
      </c>
      <c r="BI27">
        <v>10</v>
      </c>
      <c r="BJ27">
        <v>14</v>
      </c>
      <c r="BK27">
        <v>3</v>
      </c>
      <c r="BL27">
        <v>3</v>
      </c>
      <c r="BM27">
        <v>671</v>
      </c>
      <c r="BN27">
        <v>317</v>
      </c>
      <c r="BO27">
        <v>598</v>
      </c>
      <c r="BP27">
        <v>275</v>
      </c>
      <c r="BQ27">
        <v>19</v>
      </c>
      <c r="BR27">
        <v>9</v>
      </c>
      <c r="BS27">
        <v>3</v>
      </c>
      <c r="BT27">
        <v>4</v>
      </c>
      <c r="BU27">
        <v>6</v>
      </c>
      <c r="BV27">
        <v>10</v>
      </c>
      <c r="BW27">
        <v>9</v>
      </c>
      <c r="BX27">
        <v>1</v>
      </c>
      <c r="BY27">
        <v>17</v>
      </c>
      <c r="BZ27">
        <v>13</v>
      </c>
      <c r="CA27">
        <v>0</v>
      </c>
      <c r="CB27">
        <v>0</v>
      </c>
      <c r="CC27">
        <v>11</v>
      </c>
      <c r="CD27">
        <v>10</v>
      </c>
      <c r="CE27">
        <v>0</v>
      </c>
      <c r="CF27">
        <v>0</v>
      </c>
      <c r="CG27">
        <v>38</v>
      </c>
      <c r="CH27">
        <v>78</v>
      </c>
      <c r="CI27">
        <v>194</v>
      </c>
      <c r="CJ27">
        <v>360</v>
      </c>
    </row>
    <row r="28" spans="1:88" x14ac:dyDescent="0.3">
      <c r="A28" t="s">
        <v>119</v>
      </c>
      <c r="B28" t="s">
        <v>116</v>
      </c>
      <c r="C28" s="1">
        <v>0.41</v>
      </c>
      <c r="D28" s="1">
        <v>0.46</v>
      </c>
      <c r="E28" s="1">
        <v>0.13</v>
      </c>
      <c r="F28">
        <v>4</v>
      </c>
      <c r="G28">
        <v>1</v>
      </c>
      <c r="H28" s="2">
        <v>44892</v>
      </c>
      <c r="I28" s="3">
        <v>0.70833333333333337</v>
      </c>
      <c r="J28" t="s">
        <v>117</v>
      </c>
      <c r="K28">
        <v>13</v>
      </c>
      <c r="L28">
        <v>9</v>
      </c>
      <c r="M28">
        <v>1</v>
      </c>
      <c r="N28">
        <v>4</v>
      </c>
      <c r="O28">
        <v>3</v>
      </c>
      <c r="P28">
        <v>1</v>
      </c>
      <c r="Q28">
        <v>1</v>
      </c>
      <c r="R28">
        <v>0</v>
      </c>
      <c r="S28">
        <v>4</v>
      </c>
      <c r="T28">
        <v>1</v>
      </c>
      <c r="U28">
        <v>10</v>
      </c>
      <c r="V28">
        <v>2</v>
      </c>
      <c r="W28">
        <v>2</v>
      </c>
      <c r="X28">
        <v>3</v>
      </c>
      <c r="Y28">
        <v>9</v>
      </c>
      <c r="Z28">
        <v>2</v>
      </c>
      <c r="AA28">
        <v>4</v>
      </c>
      <c r="AB28">
        <v>7</v>
      </c>
      <c r="AC28">
        <v>7</v>
      </c>
      <c r="AD28">
        <v>8</v>
      </c>
      <c r="AE28">
        <v>3</v>
      </c>
      <c r="AF28">
        <v>4</v>
      </c>
      <c r="AG28">
        <v>3</v>
      </c>
      <c r="AH28">
        <v>3</v>
      </c>
      <c r="AI28">
        <v>3</v>
      </c>
      <c r="AJ28">
        <v>4</v>
      </c>
      <c r="AK28">
        <v>3</v>
      </c>
      <c r="AL28">
        <v>13</v>
      </c>
      <c r="AM28">
        <v>573</v>
      </c>
      <c r="AN28">
        <v>592</v>
      </c>
      <c r="AO28">
        <v>113</v>
      </c>
      <c r="AP28">
        <v>121</v>
      </c>
      <c r="AQ28">
        <v>256</v>
      </c>
      <c r="AR28">
        <v>247</v>
      </c>
      <c r="AS28">
        <v>204</v>
      </c>
      <c r="AT28">
        <v>224</v>
      </c>
      <c r="AU28">
        <v>15</v>
      </c>
      <c r="AV28">
        <v>6</v>
      </c>
      <c r="AW28">
        <v>193</v>
      </c>
      <c r="AX28">
        <v>201</v>
      </c>
      <c r="AY28">
        <v>124</v>
      </c>
      <c r="AZ28">
        <v>134</v>
      </c>
      <c r="BA28">
        <v>24</v>
      </c>
      <c r="BB28">
        <v>15</v>
      </c>
      <c r="BC28">
        <v>10</v>
      </c>
      <c r="BD28">
        <v>6</v>
      </c>
      <c r="BE28">
        <v>2</v>
      </c>
      <c r="BF28">
        <v>2</v>
      </c>
      <c r="BG28">
        <v>0</v>
      </c>
      <c r="BH28">
        <v>0</v>
      </c>
      <c r="BI28">
        <v>13</v>
      </c>
      <c r="BJ28">
        <v>5</v>
      </c>
      <c r="BK28">
        <v>1</v>
      </c>
      <c r="BL28">
        <v>3</v>
      </c>
      <c r="BM28">
        <v>462</v>
      </c>
      <c r="BN28">
        <v>511</v>
      </c>
      <c r="BO28">
        <v>391</v>
      </c>
      <c r="BP28">
        <v>434</v>
      </c>
      <c r="BQ28">
        <v>22</v>
      </c>
      <c r="BR28">
        <v>15</v>
      </c>
      <c r="BS28">
        <v>5</v>
      </c>
      <c r="BT28">
        <v>5</v>
      </c>
      <c r="BU28">
        <v>6</v>
      </c>
      <c r="BV28">
        <v>7</v>
      </c>
      <c r="BW28">
        <v>5</v>
      </c>
      <c r="BX28">
        <v>2</v>
      </c>
      <c r="BY28">
        <v>8</v>
      </c>
      <c r="BZ28">
        <v>14</v>
      </c>
      <c r="CA28">
        <v>0</v>
      </c>
      <c r="CB28">
        <v>0</v>
      </c>
      <c r="CC28">
        <v>9</v>
      </c>
      <c r="CD28">
        <v>13</v>
      </c>
      <c r="CE28">
        <v>0</v>
      </c>
      <c r="CF28">
        <v>0</v>
      </c>
      <c r="CG28">
        <v>87</v>
      </c>
      <c r="CH28">
        <v>72</v>
      </c>
      <c r="CI28">
        <v>347</v>
      </c>
      <c r="CJ28">
        <v>316</v>
      </c>
    </row>
    <row r="29" spans="1:88" x14ac:dyDescent="0.3">
      <c r="A29" t="s">
        <v>108</v>
      </c>
      <c r="B29" t="s">
        <v>105</v>
      </c>
      <c r="C29" s="1">
        <v>0.56000000000000005</v>
      </c>
      <c r="D29" s="1">
        <v>0.33</v>
      </c>
      <c r="E29" s="1">
        <v>0.11</v>
      </c>
      <c r="F29">
        <v>1</v>
      </c>
      <c r="G29">
        <v>1</v>
      </c>
      <c r="H29" s="2">
        <v>44892</v>
      </c>
      <c r="I29" s="3">
        <v>0.83333333333333337</v>
      </c>
      <c r="J29" t="s">
        <v>107</v>
      </c>
      <c r="K29">
        <v>7</v>
      </c>
      <c r="L29">
        <v>10</v>
      </c>
      <c r="M29">
        <v>1</v>
      </c>
      <c r="N29">
        <v>1</v>
      </c>
      <c r="O29">
        <v>1</v>
      </c>
      <c r="P29">
        <v>1</v>
      </c>
      <c r="Q29">
        <v>0</v>
      </c>
      <c r="R29">
        <v>0</v>
      </c>
      <c r="S29">
        <v>1</v>
      </c>
      <c r="T29">
        <v>1</v>
      </c>
      <c r="U29">
        <v>3</v>
      </c>
      <c r="V29">
        <v>4</v>
      </c>
      <c r="W29">
        <v>4</v>
      </c>
      <c r="X29">
        <v>5</v>
      </c>
      <c r="Y29">
        <v>3</v>
      </c>
      <c r="Z29">
        <v>7</v>
      </c>
      <c r="AA29">
        <v>4</v>
      </c>
      <c r="AB29">
        <v>3</v>
      </c>
      <c r="AC29">
        <v>12</v>
      </c>
      <c r="AD29">
        <v>3</v>
      </c>
      <c r="AE29">
        <v>3</v>
      </c>
      <c r="AF29">
        <v>3</v>
      </c>
      <c r="AG29">
        <v>2</v>
      </c>
      <c r="AH29">
        <v>4</v>
      </c>
      <c r="AI29">
        <v>1</v>
      </c>
      <c r="AJ29">
        <v>3</v>
      </c>
      <c r="AK29">
        <v>5</v>
      </c>
      <c r="AL29">
        <v>8</v>
      </c>
      <c r="AM29">
        <v>633</v>
      </c>
      <c r="AN29">
        <v>440</v>
      </c>
      <c r="AO29">
        <v>90</v>
      </c>
      <c r="AP29">
        <v>108</v>
      </c>
      <c r="AQ29">
        <v>270</v>
      </c>
      <c r="AR29">
        <v>177</v>
      </c>
      <c r="AS29">
        <v>273</v>
      </c>
      <c r="AT29">
        <v>155</v>
      </c>
      <c r="AU29">
        <v>16</v>
      </c>
      <c r="AV29">
        <v>9</v>
      </c>
      <c r="AW29">
        <v>186</v>
      </c>
      <c r="AX29">
        <v>143</v>
      </c>
      <c r="AY29">
        <v>146</v>
      </c>
      <c r="AZ29">
        <v>83</v>
      </c>
      <c r="BA29">
        <v>19</v>
      </c>
      <c r="BB29">
        <v>17</v>
      </c>
      <c r="BC29">
        <v>13</v>
      </c>
      <c r="BD29">
        <v>7</v>
      </c>
      <c r="BE29">
        <v>1</v>
      </c>
      <c r="BF29">
        <v>3</v>
      </c>
      <c r="BG29">
        <v>0</v>
      </c>
      <c r="BH29">
        <v>0</v>
      </c>
      <c r="BI29">
        <v>13</v>
      </c>
      <c r="BJ29">
        <v>11</v>
      </c>
      <c r="BK29">
        <v>2</v>
      </c>
      <c r="BL29">
        <v>5</v>
      </c>
      <c r="BM29">
        <v>647</v>
      </c>
      <c r="BN29">
        <v>352</v>
      </c>
      <c r="BO29">
        <v>565</v>
      </c>
      <c r="BP29">
        <v>281</v>
      </c>
      <c r="BQ29">
        <v>9</v>
      </c>
      <c r="BR29">
        <v>13</v>
      </c>
      <c r="BS29">
        <v>2</v>
      </c>
      <c r="BT29">
        <v>1</v>
      </c>
      <c r="BU29">
        <v>9</v>
      </c>
      <c r="BV29">
        <v>2</v>
      </c>
      <c r="BW29">
        <v>6</v>
      </c>
      <c r="BX29">
        <v>5</v>
      </c>
      <c r="BY29">
        <v>16</v>
      </c>
      <c r="BZ29">
        <v>15</v>
      </c>
      <c r="CA29">
        <v>0</v>
      </c>
      <c r="CB29">
        <v>0</v>
      </c>
      <c r="CC29">
        <v>11</v>
      </c>
      <c r="CD29">
        <v>7</v>
      </c>
      <c r="CE29">
        <v>0</v>
      </c>
      <c r="CF29">
        <v>0</v>
      </c>
      <c r="CG29">
        <v>79</v>
      </c>
      <c r="CH29">
        <v>101</v>
      </c>
      <c r="CI29">
        <v>275</v>
      </c>
      <c r="CJ29">
        <v>387</v>
      </c>
    </row>
    <row r="30" spans="1:88" x14ac:dyDescent="0.3">
      <c r="A30" t="s">
        <v>121</v>
      </c>
      <c r="B30" t="s">
        <v>123</v>
      </c>
      <c r="C30" s="1">
        <v>0.38</v>
      </c>
      <c r="D30" s="1">
        <v>0.49</v>
      </c>
      <c r="E30" s="1">
        <v>0.13</v>
      </c>
      <c r="F30">
        <v>3</v>
      </c>
      <c r="G30">
        <v>3</v>
      </c>
      <c r="H30" s="2">
        <v>44893</v>
      </c>
      <c r="I30" s="3">
        <v>0.45833333333333331</v>
      </c>
      <c r="J30" t="s">
        <v>122</v>
      </c>
      <c r="K30">
        <v>13</v>
      </c>
      <c r="L30">
        <v>16</v>
      </c>
      <c r="M30">
        <v>3</v>
      </c>
      <c r="N30">
        <v>3</v>
      </c>
      <c r="O30">
        <v>3</v>
      </c>
      <c r="P30">
        <v>2</v>
      </c>
      <c r="Q30">
        <v>0</v>
      </c>
      <c r="R30">
        <v>1</v>
      </c>
      <c r="S30">
        <v>3</v>
      </c>
      <c r="T30">
        <v>3</v>
      </c>
      <c r="U30">
        <v>8</v>
      </c>
      <c r="V30">
        <v>6</v>
      </c>
      <c r="W30">
        <v>3</v>
      </c>
      <c r="X30">
        <v>8</v>
      </c>
      <c r="Y30">
        <v>9</v>
      </c>
      <c r="Z30">
        <v>11</v>
      </c>
      <c r="AA30">
        <v>4</v>
      </c>
      <c r="AB30">
        <v>5</v>
      </c>
      <c r="AC30">
        <v>5</v>
      </c>
      <c r="AD30">
        <v>20</v>
      </c>
      <c r="AE30">
        <v>3</v>
      </c>
      <c r="AF30">
        <v>4</v>
      </c>
      <c r="AG30">
        <v>5</v>
      </c>
      <c r="AH30">
        <v>16</v>
      </c>
      <c r="AI30">
        <v>4</v>
      </c>
      <c r="AJ30">
        <v>5</v>
      </c>
      <c r="AK30">
        <v>15</v>
      </c>
      <c r="AL30">
        <v>12</v>
      </c>
      <c r="AM30">
        <v>419</v>
      </c>
      <c r="AN30">
        <v>583</v>
      </c>
      <c r="AO30">
        <v>103</v>
      </c>
      <c r="AP30">
        <v>124</v>
      </c>
      <c r="AQ30">
        <v>149</v>
      </c>
      <c r="AR30">
        <v>261</v>
      </c>
      <c r="AS30">
        <v>167</v>
      </c>
      <c r="AT30">
        <v>198</v>
      </c>
      <c r="AU30">
        <v>15</v>
      </c>
      <c r="AV30">
        <v>11</v>
      </c>
      <c r="AW30">
        <v>173</v>
      </c>
      <c r="AX30">
        <v>184</v>
      </c>
      <c r="AY30">
        <v>78</v>
      </c>
      <c r="AZ30">
        <v>122</v>
      </c>
      <c r="BA30">
        <v>22</v>
      </c>
      <c r="BB30">
        <v>22</v>
      </c>
      <c r="BC30">
        <v>12</v>
      </c>
      <c r="BD30">
        <v>12</v>
      </c>
      <c r="BE30">
        <v>2</v>
      </c>
      <c r="BF30">
        <v>2</v>
      </c>
      <c r="BG30">
        <v>0</v>
      </c>
      <c r="BH30">
        <v>0</v>
      </c>
      <c r="BI30">
        <v>8</v>
      </c>
      <c r="BJ30">
        <v>13</v>
      </c>
      <c r="BK30">
        <v>0</v>
      </c>
      <c r="BL30">
        <v>4</v>
      </c>
      <c r="BM30">
        <v>364</v>
      </c>
      <c r="BN30">
        <v>513</v>
      </c>
      <c r="BO30">
        <v>271</v>
      </c>
      <c r="BP30">
        <v>433</v>
      </c>
      <c r="BQ30">
        <v>20</v>
      </c>
      <c r="BR30">
        <v>23</v>
      </c>
      <c r="BS30">
        <v>1</v>
      </c>
      <c r="BT30">
        <v>4</v>
      </c>
      <c r="BU30">
        <v>5</v>
      </c>
      <c r="BV30">
        <v>5</v>
      </c>
      <c r="BW30">
        <v>4</v>
      </c>
      <c r="BX30">
        <v>3</v>
      </c>
      <c r="BY30">
        <v>17</v>
      </c>
      <c r="BZ30">
        <v>8</v>
      </c>
      <c r="CA30">
        <v>0</v>
      </c>
      <c r="CB30">
        <v>0</v>
      </c>
      <c r="CC30">
        <v>16</v>
      </c>
      <c r="CD30">
        <v>13</v>
      </c>
      <c r="CE30">
        <v>0</v>
      </c>
      <c r="CF30">
        <v>0</v>
      </c>
      <c r="CG30">
        <v>83</v>
      </c>
      <c r="CH30">
        <v>81</v>
      </c>
      <c r="CI30">
        <v>285</v>
      </c>
      <c r="CJ30">
        <v>234</v>
      </c>
    </row>
    <row r="31" spans="1:88" x14ac:dyDescent="0.3">
      <c r="A31" t="s">
        <v>126</v>
      </c>
      <c r="B31" t="s">
        <v>129</v>
      </c>
      <c r="C31" s="1">
        <v>0.53</v>
      </c>
      <c r="D31" s="1">
        <v>0.32</v>
      </c>
      <c r="E31" s="1">
        <v>0.15</v>
      </c>
      <c r="F31">
        <v>2</v>
      </c>
      <c r="G31">
        <v>3</v>
      </c>
      <c r="H31" s="2">
        <v>44893</v>
      </c>
      <c r="I31" s="3">
        <v>0.58333333333333337</v>
      </c>
      <c r="J31" t="s">
        <v>127</v>
      </c>
      <c r="K31">
        <v>21</v>
      </c>
      <c r="L31">
        <v>8</v>
      </c>
      <c r="M31">
        <v>3</v>
      </c>
      <c r="N31">
        <v>2</v>
      </c>
      <c r="O31">
        <v>2</v>
      </c>
      <c r="P31">
        <v>3</v>
      </c>
      <c r="Q31">
        <v>0</v>
      </c>
      <c r="R31">
        <v>0</v>
      </c>
      <c r="S31">
        <v>2</v>
      </c>
      <c r="T31">
        <v>2</v>
      </c>
      <c r="U31">
        <v>6</v>
      </c>
      <c r="V31">
        <v>3</v>
      </c>
      <c r="W31">
        <v>8</v>
      </c>
      <c r="X31">
        <v>3</v>
      </c>
      <c r="Y31">
        <v>15</v>
      </c>
      <c r="Z31">
        <v>7</v>
      </c>
      <c r="AA31">
        <v>6</v>
      </c>
      <c r="AB31">
        <v>1</v>
      </c>
      <c r="AC31">
        <v>22</v>
      </c>
      <c r="AD31">
        <v>8</v>
      </c>
      <c r="AE31">
        <v>5</v>
      </c>
      <c r="AF31">
        <v>3</v>
      </c>
      <c r="AG31">
        <v>6</v>
      </c>
      <c r="AH31">
        <v>4</v>
      </c>
      <c r="AI31">
        <v>8</v>
      </c>
      <c r="AJ31">
        <v>3</v>
      </c>
      <c r="AK31">
        <v>27</v>
      </c>
      <c r="AL31">
        <v>7</v>
      </c>
      <c r="AM31">
        <v>695</v>
      </c>
      <c r="AN31">
        <v>389</v>
      </c>
      <c r="AO31">
        <v>175</v>
      </c>
      <c r="AP31">
        <v>72</v>
      </c>
      <c r="AQ31">
        <v>234</v>
      </c>
      <c r="AR31">
        <v>157</v>
      </c>
      <c r="AS31">
        <v>286</v>
      </c>
      <c r="AT31">
        <v>160</v>
      </c>
      <c r="AU31">
        <v>19</v>
      </c>
      <c r="AV31">
        <v>5</v>
      </c>
      <c r="AW31">
        <v>201</v>
      </c>
      <c r="AX31">
        <v>122</v>
      </c>
      <c r="AY31">
        <v>148</v>
      </c>
      <c r="AZ31">
        <v>66</v>
      </c>
      <c r="BA31">
        <v>24</v>
      </c>
      <c r="BB31">
        <v>12</v>
      </c>
      <c r="BC31">
        <v>19</v>
      </c>
      <c r="BD31">
        <v>5</v>
      </c>
      <c r="BE31">
        <v>2</v>
      </c>
      <c r="BF31">
        <v>2</v>
      </c>
      <c r="BG31">
        <v>0</v>
      </c>
      <c r="BH31">
        <v>0</v>
      </c>
      <c r="BI31">
        <v>13</v>
      </c>
      <c r="BJ31">
        <v>9</v>
      </c>
      <c r="BK31">
        <v>1</v>
      </c>
      <c r="BL31">
        <v>1</v>
      </c>
      <c r="BM31">
        <v>540</v>
      </c>
      <c r="BN31">
        <v>319</v>
      </c>
      <c r="BO31">
        <v>477</v>
      </c>
      <c r="BP31">
        <v>260</v>
      </c>
      <c r="BQ31">
        <v>46</v>
      </c>
      <c r="BR31">
        <v>13</v>
      </c>
      <c r="BS31">
        <v>16</v>
      </c>
      <c r="BT31">
        <v>4</v>
      </c>
      <c r="BU31">
        <v>16</v>
      </c>
      <c r="BV31">
        <v>3</v>
      </c>
      <c r="BW31">
        <v>12</v>
      </c>
      <c r="BX31">
        <v>5</v>
      </c>
      <c r="BY31">
        <v>10</v>
      </c>
      <c r="BZ31">
        <v>14</v>
      </c>
      <c r="CA31">
        <v>0</v>
      </c>
      <c r="CB31">
        <v>0</v>
      </c>
      <c r="CC31">
        <v>8</v>
      </c>
      <c r="CD31">
        <v>21</v>
      </c>
      <c r="CE31">
        <v>0</v>
      </c>
      <c r="CF31">
        <v>0</v>
      </c>
      <c r="CG31">
        <v>53</v>
      </c>
      <c r="CH31">
        <v>75</v>
      </c>
      <c r="CI31">
        <v>220</v>
      </c>
      <c r="CJ31">
        <v>324</v>
      </c>
    </row>
    <row r="32" spans="1:88" x14ac:dyDescent="0.3">
      <c r="A32" t="s">
        <v>124</v>
      </c>
      <c r="B32" t="s">
        <v>120</v>
      </c>
      <c r="C32" s="1">
        <v>0.51</v>
      </c>
      <c r="D32" s="1">
        <v>0.4</v>
      </c>
      <c r="E32" s="1">
        <v>0.09</v>
      </c>
      <c r="F32">
        <v>1</v>
      </c>
      <c r="G32">
        <v>0</v>
      </c>
      <c r="H32" s="2">
        <v>44893</v>
      </c>
      <c r="I32" s="3">
        <v>0.70833333333333337</v>
      </c>
      <c r="J32" t="s">
        <v>122</v>
      </c>
      <c r="K32">
        <v>9</v>
      </c>
      <c r="L32">
        <v>4</v>
      </c>
      <c r="M32">
        <v>0</v>
      </c>
      <c r="N32">
        <v>1</v>
      </c>
      <c r="O32">
        <v>1</v>
      </c>
      <c r="P32">
        <v>0</v>
      </c>
      <c r="Q32">
        <v>0</v>
      </c>
      <c r="R32">
        <v>0</v>
      </c>
      <c r="S32">
        <v>1</v>
      </c>
      <c r="T32">
        <v>0</v>
      </c>
      <c r="U32">
        <v>5</v>
      </c>
      <c r="V32">
        <v>0</v>
      </c>
      <c r="W32">
        <v>2</v>
      </c>
      <c r="X32">
        <v>1</v>
      </c>
      <c r="Y32">
        <v>6</v>
      </c>
      <c r="Z32">
        <v>2</v>
      </c>
      <c r="AA32">
        <v>3</v>
      </c>
      <c r="AB32">
        <v>2</v>
      </c>
      <c r="AC32">
        <v>19</v>
      </c>
      <c r="AD32">
        <v>7</v>
      </c>
      <c r="AE32">
        <v>12</v>
      </c>
      <c r="AF32">
        <v>3</v>
      </c>
      <c r="AG32">
        <v>5</v>
      </c>
      <c r="AH32">
        <v>4</v>
      </c>
      <c r="AI32">
        <v>5</v>
      </c>
      <c r="AJ32">
        <v>6</v>
      </c>
      <c r="AK32">
        <v>11</v>
      </c>
      <c r="AL32">
        <v>10</v>
      </c>
      <c r="AM32">
        <v>659</v>
      </c>
      <c r="AN32">
        <v>568</v>
      </c>
      <c r="AO32">
        <v>154</v>
      </c>
      <c r="AP32">
        <v>128</v>
      </c>
      <c r="AQ32">
        <v>218</v>
      </c>
      <c r="AR32">
        <v>212</v>
      </c>
      <c r="AS32">
        <v>287</v>
      </c>
      <c r="AT32">
        <v>228</v>
      </c>
      <c r="AU32">
        <v>16</v>
      </c>
      <c r="AV32">
        <v>4</v>
      </c>
      <c r="AW32">
        <v>164</v>
      </c>
      <c r="AX32">
        <v>173</v>
      </c>
      <c r="AY32">
        <v>114</v>
      </c>
      <c r="AZ32">
        <v>100</v>
      </c>
      <c r="BA32">
        <v>20</v>
      </c>
      <c r="BB32">
        <v>17</v>
      </c>
      <c r="BC32">
        <v>11</v>
      </c>
      <c r="BD32">
        <v>4</v>
      </c>
      <c r="BE32">
        <v>1</v>
      </c>
      <c r="BF32">
        <v>1</v>
      </c>
      <c r="BG32">
        <v>0</v>
      </c>
      <c r="BH32">
        <v>0</v>
      </c>
      <c r="BI32">
        <v>10</v>
      </c>
      <c r="BJ32">
        <v>17</v>
      </c>
      <c r="BK32">
        <v>3</v>
      </c>
      <c r="BL32">
        <v>1</v>
      </c>
      <c r="BM32">
        <v>565</v>
      </c>
      <c r="BN32">
        <v>488</v>
      </c>
      <c r="BO32">
        <v>498</v>
      </c>
      <c r="BP32">
        <v>415</v>
      </c>
      <c r="BQ32">
        <v>26</v>
      </c>
      <c r="BR32">
        <v>11</v>
      </c>
      <c r="BS32">
        <v>3</v>
      </c>
      <c r="BT32">
        <v>3</v>
      </c>
      <c r="BU32">
        <v>6</v>
      </c>
      <c r="BV32">
        <v>2</v>
      </c>
      <c r="BW32">
        <v>8</v>
      </c>
      <c r="BX32">
        <v>3</v>
      </c>
      <c r="BY32">
        <v>18</v>
      </c>
      <c r="BZ32">
        <v>13</v>
      </c>
      <c r="CA32">
        <v>0</v>
      </c>
      <c r="CB32">
        <v>0</v>
      </c>
      <c r="CC32">
        <v>4</v>
      </c>
      <c r="CD32">
        <v>9</v>
      </c>
      <c r="CE32">
        <v>0</v>
      </c>
      <c r="CF32">
        <v>0</v>
      </c>
      <c r="CG32">
        <v>85</v>
      </c>
      <c r="CH32">
        <v>80</v>
      </c>
      <c r="CI32">
        <v>282</v>
      </c>
      <c r="CJ32">
        <v>344</v>
      </c>
    </row>
    <row r="33" spans="1:88" x14ac:dyDescent="0.3">
      <c r="A33" t="s">
        <v>128</v>
      </c>
      <c r="B33" t="s">
        <v>125</v>
      </c>
      <c r="C33" s="1">
        <v>0.53</v>
      </c>
      <c r="D33" s="1">
        <v>0.35</v>
      </c>
      <c r="E33" s="1">
        <v>0.12</v>
      </c>
      <c r="F33">
        <v>2</v>
      </c>
      <c r="G33">
        <v>0</v>
      </c>
      <c r="H33" s="2">
        <v>44893</v>
      </c>
      <c r="I33" s="3">
        <v>0.83333333333333337</v>
      </c>
      <c r="J33" t="s">
        <v>127</v>
      </c>
      <c r="K33">
        <v>14</v>
      </c>
      <c r="L33">
        <v>10</v>
      </c>
      <c r="M33">
        <v>0</v>
      </c>
      <c r="N33">
        <v>2</v>
      </c>
      <c r="O33">
        <v>1</v>
      </c>
      <c r="P33">
        <v>0</v>
      </c>
      <c r="Q33">
        <v>1</v>
      </c>
      <c r="R33">
        <v>0</v>
      </c>
      <c r="S33">
        <v>0</v>
      </c>
      <c r="T33">
        <v>0</v>
      </c>
      <c r="U33">
        <v>4</v>
      </c>
      <c r="V33">
        <v>3</v>
      </c>
      <c r="W33">
        <v>7</v>
      </c>
      <c r="X33">
        <v>6</v>
      </c>
      <c r="Y33">
        <v>4</v>
      </c>
      <c r="Z33">
        <v>6</v>
      </c>
      <c r="AA33">
        <v>10</v>
      </c>
      <c r="AB33">
        <v>4</v>
      </c>
      <c r="AC33">
        <v>17</v>
      </c>
      <c r="AD33">
        <v>13</v>
      </c>
      <c r="AE33">
        <v>9</v>
      </c>
      <c r="AF33">
        <v>8</v>
      </c>
      <c r="AG33">
        <v>4</v>
      </c>
      <c r="AH33">
        <v>4</v>
      </c>
      <c r="AI33">
        <v>9</v>
      </c>
      <c r="AJ33">
        <v>5</v>
      </c>
      <c r="AK33">
        <v>11</v>
      </c>
      <c r="AL33">
        <v>9</v>
      </c>
      <c r="AM33">
        <v>752</v>
      </c>
      <c r="AN33">
        <v>413</v>
      </c>
      <c r="AO33">
        <v>142</v>
      </c>
      <c r="AP33">
        <v>115</v>
      </c>
      <c r="AQ33">
        <v>327</v>
      </c>
      <c r="AR33">
        <v>155</v>
      </c>
      <c r="AS33">
        <v>283</v>
      </c>
      <c r="AT33">
        <v>143</v>
      </c>
      <c r="AU33">
        <v>11</v>
      </c>
      <c r="AV33">
        <v>6</v>
      </c>
      <c r="AW33">
        <v>170</v>
      </c>
      <c r="AX33">
        <v>150</v>
      </c>
      <c r="AY33">
        <v>112</v>
      </c>
      <c r="AZ33">
        <v>86</v>
      </c>
      <c r="BA33">
        <v>11</v>
      </c>
      <c r="BB33">
        <v>17</v>
      </c>
      <c r="BC33">
        <v>7</v>
      </c>
      <c r="BD33">
        <v>11</v>
      </c>
      <c r="BE33">
        <v>3</v>
      </c>
      <c r="BF33">
        <v>2</v>
      </c>
      <c r="BG33">
        <v>0</v>
      </c>
      <c r="BH33">
        <v>0</v>
      </c>
      <c r="BI33">
        <v>10</v>
      </c>
      <c r="BJ33">
        <v>16</v>
      </c>
      <c r="BK33">
        <v>2</v>
      </c>
      <c r="BL33">
        <v>0</v>
      </c>
      <c r="BM33">
        <v>596</v>
      </c>
      <c r="BN33">
        <v>390</v>
      </c>
      <c r="BO33">
        <v>517</v>
      </c>
      <c r="BP33">
        <v>306</v>
      </c>
      <c r="BQ33">
        <v>16</v>
      </c>
      <c r="BR33">
        <v>18</v>
      </c>
      <c r="BS33">
        <v>4</v>
      </c>
      <c r="BT33">
        <v>5</v>
      </c>
      <c r="BU33">
        <v>9</v>
      </c>
      <c r="BV33">
        <v>2</v>
      </c>
      <c r="BW33">
        <v>6</v>
      </c>
      <c r="BX33">
        <v>2</v>
      </c>
      <c r="BY33">
        <v>15</v>
      </c>
      <c r="BZ33">
        <v>13</v>
      </c>
      <c r="CA33">
        <v>1</v>
      </c>
      <c r="CB33">
        <v>0</v>
      </c>
      <c r="CC33">
        <v>11</v>
      </c>
      <c r="CD33">
        <v>14</v>
      </c>
      <c r="CE33">
        <v>0</v>
      </c>
      <c r="CF33">
        <v>0</v>
      </c>
      <c r="CG33">
        <v>68</v>
      </c>
      <c r="CH33">
        <v>81</v>
      </c>
      <c r="CI33">
        <v>226</v>
      </c>
      <c r="CJ33">
        <v>362</v>
      </c>
    </row>
    <row r="34" spans="1:88" x14ac:dyDescent="0.3">
      <c r="A34" t="s">
        <v>3</v>
      </c>
      <c r="B34" t="s">
        <v>0</v>
      </c>
      <c r="C34" s="1">
        <v>0.54</v>
      </c>
      <c r="D34" s="1">
        <v>0.38</v>
      </c>
      <c r="E34" s="1">
        <v>0.08</v>
      </c>
      <c r="F34">
        <v>2</v>
      </c>
      <c r="G34">
        <v>0</v>
      </c>
      <c r="H34" s="2">
        <v>44894</v>
      </c>
      <c r="I34" s="3">
        <v>0.66666666666666663</v>
      </c>
      <c r="J34" t="s">
        <v>2</v>
      </c>
      <c r="K34">
        <v>13</v>
      </c>
      <c r="L34">
        <v>6</v>
      </c>
      <c r="M34">
        <v>0</v>
      </c>
      <c r="N34">
        <v>2</v>
      </c>
      <c r="O34">
        <v>2</v>
      </c>
      <c r="P34">
        <v>0</v>
      </c>
      <c r="Q34">
        <v>0</v>
      </c>
      <c r="R34">
        <v>0</v>
      </c>
      <c r="S34">
        <v>1</v>
      </c>
      <c r="T34">
        <v>0</v>
      </c>
      <c r="U34">
        <v>4</v>
      </c>
      <c r="V34">
        <v>4</v>
      </c>
      <c r="W34">
        <v>5</v>
      </c>
      <c r="X34">
        <v>2</v>
      </c>
      <c r="Y34">
        <v>10</v>
      </c>
      <c r="Z34">
        <v>2</v>
      </c>
      <c r="AA34">
        <v>3</v>
      </c>
      <c r="AB34">
        <v>4</v>
      </c>
      <c r="AC34">
        <v>25</v>
      </c>
      <c r="AD34">
        <v>10</v>
      </c>
      <c r="AE34">
        <v>9</v>
      </c>
      <c r="AF34">
        <v>7</v>
      </c>
      <c r="AG34">
        <v>8</v>
      </c>
      <c r="AH34">
        <v>5</v>
      </c>
      <c r="AI34">
        <v>11</v>
      </c>
      <c r="AJ34">
        <v>4</v>
      </c>
      <c r="AK34">
        <v>21</v>
      </c>
      <c r="AL34">
        <v>6</v>
      </c>
      <c r="AM34">
        <v>785</v>
      </c>
      <c r="AN34">
        <v>574</v>
      </c>
      <c r="AO34">
        <v>157</v>
      </c>
      <c r="AP34">
        <v>100</v>
      </c>
      <c r="AQ34">
        <v>322</v>
      </c>
      <c r="AR34">
        <v>245</v>
      </c>
      <c r="AS34">
        <v>306</v>
      </c>
      <c r="AT34">
        <v>229</v>
      </c>
      <c r="AU34">
        <v>16</v>
      </c>
      <c r="AV34">
        <v>11</v>
      </c>
      <c r="AW34">
        <v>185</v>
      </c>
      <c r="AX34">
        <v>161</v>
      </c>
      <c r="AY34">
        <v>165</v>
      </c>
      <c r="AZ34">
        <v>107</v>
      </c>
      <c r="BA34">
        <v>13</v>
      </c>
      <c r="BB34">
        <v>15</v>
      </c>
      <c r="BC34">
        <v>10</v>
      </c>
      <c r="BD34">
        <v>10</v>
      </c>
      <c r="BE34">
        <v>1</v>
      </c>
      <c r="BF34">
        <v>0</v>
      </c>
      <c r="BG34">
        <v>0</v>
      </c>
      <c r="BH34">
        <v>0</v>
      </c>
      <c r="BI34">
        <v>19</v>
      </c>
      <c r="BJ34">
        <v>9</v>
      </c>
      <c r="BK34">
        <v>4</v>
      </c>
      <c r="BL34">
        <v>0</v>
      </c>
      <c r="BM34">
        <v>795</v>
      </c>
      <c r="BN34">
        <v>459</v>
      </c>
      <c r="BO34">
        <v>740</v>
      </c>
      <c r="BP34">
        <v>394</v>
      </c>
      <c r="BQ34">
        <v>11</v>
      </c>
      <c r="BR34">
        <v>16</v>
      </c>
      <c r="BS34">
        <v>1</v>
      </c>
      <c r="BT34">
        <v>4</v>
      </c>
      <c r="BU34">
        <v>1</v>
      </c>
      <c r="BV34">
        <v>10</v>
      </c>
      <c r="BW34">
        <v>4</v>
      </c>
      <c r="BX34">
        <v>2</v>
      </c>
      <c r="BY34">
        <v>9</v>
      </c>
      <c r="BZ34">
        <v>24</v>
      </c>
      <c r="CA34">
        <v>0</v>
      </c>
      <c r="CB34">
        <v>0</v>
      </c>
      <c r="CC34">
        <v>5</v>
      </c>
      <c r="CD34">
        <v>14</v>
      </c>
      <c r="CE34">
        <v>0</v>
      </c>
      <c r="CF34">
        <v>0</v>
      </c>
      <c r="CG34">
        <v>62</v>
      </c>
      <c r="CH34">
        <v>52</v>
      </c>
      <c r="CI34">
        <v>319</v>
      </c>
      <c r="CJ34">
        <v>322</v>
      </c>
    </row>
    <row r="35" spans="1:88" x14ac:dyDescent="0.3">
      <c r="A35" t="s">
        <v>1</v>
      </c>
      <c r="B35" t="s">
        <v>4</v>
      </c>
      <c r="C35" s="1">
        <v>0.51</v>
      </c>
      <c r="D35" s="1">
        <v>0.32</v>
      </c>
      <c r="E35" s="1">
        <v>0.17</v>
      </c>
      <c r="F35">
        <v>1</v>
      </c>
      <c r="G35">
        <v>2</v>
      </c>
      <c r="H35" s="2">
        <v>44894</v>
      </c>
      <c r="I35" s="3">
        <v>0.66666666666666663</v>
      </c>
      <c r="J35" t="s">
        <v>2</v>
      </c>
      <c r="K35">
        <v>8</v>
      </c>
      <c r="L35">
        <v>15</v>
      </c>
      <c r="M35">
        <v>2</v>
      </c>
      <c r="N35">
        <v>1</v>
      </c>
      <c r="O35">
        <v>1</v>
      </c>
      <c r="P35">
        <v>2</v>
      </c>
      <c r="Q35">
        <v>0</v>
      </c>
      <c r="R35">
        <v>0</v>
      </c>
      <c r="S35">
        <v>1</v>
      </c>
      <c r="T35">
        <v>0</v>
      </c>
      <c r="U35">
        <v>4</v>
      </c>
      <c r="V35">
        <v>5</v>
      </c>
      <c r="W35">
        <v>3</v>
      </c>
      <c r="X35">
        <v>8</v>
      </c>
      <c r="Y35">
        <v>5</v>
      </c>
      <c r="Z35">
        <v>11</v>
      </c>
      <c r="AA35">
        <v>3</v>
      </c>
      <c r="AB35">
        <v>4</v>
      </c>
      <c r="AC35">
        <v>13</v>
      </c>
      <c r="AD35">
        <v>14</v>
      </c>
      <c r="AE35">
        <v>3</v>
      </c>
      <c r="AF35">
        <v>0</v>
      </c>
      <c r="AG35">
        <v>1</v>
      </c>
      <c r="AH35">
        <v>2</v>
      </c>
      <c r="AI35">
        <v>6</v>
      </c>
      <c r="AJ35">
        <v>7</v>
      </c>
      <c r="AK35">
        <v>6</v>
      </c>
      <c r="AL35">
        <v>10</v>
      </c>
      <c r="AM35">
        <v>453</v>
      </c>
      <c r="AN35">
        <v>268</v>
      </c>
      <c r="AO35">
        <v>83</v>
      </c>
      <c r="AP35">
        <v>76</v>
      </c>
      <c r="AQ35">
        <v>174</v>
      </c>
      <c r="AR35">
        <v>115</v>
      </c>
      <c r="AS35">
        <v>196</v>
      </c>
      <c r="AT35">
        <v>77</v>
      </c>
      <c r="AU35">
        <v>2</v>
      </c>
      <c r="AV35">
        <v>12</v>
      </c>
      <c r="AW35">
        <v>146</v>
      </c>
      <c r="AX35">
        <v>153</v>
      </c>
      <c r="AY35">
        <v>77</v>
      </c>
      <c r="AZ35">
        <v>84</v>
      </c>
      <c r="BA35">
        <v>10</v>
      </c>
      <c r="BB35">
        <v>20</v>
      </c>
      <c r="BC35">
        <v>2</v>
      </c>
      <c r="BD35">
        <v>12</v>
      </c>
      <c r="BE35">
        <v>0</v>
      </c>
      <c r="BF35">
        <v>1</v>
      </c>
      <c r="BG35">
        <v>0</v>
      </c>
      <c r="BH35">
        <v>0</v>
      </c>
      <c r="BI35">
        <v>23</v>
      </c>
      <c r="BJ35">
        <v>11</v>
      </c>
      <c r="BK35">
        <v>0</v>
      </c>
      <c r="BL35">
        <v>3</v>
      </c>
      <c r="BM35">
        <v>432</v>
      </c>
      <c r="BN35">
        <v>269</v>
      </c>
      <c r="BO35">
        <v>353</v>
      </c>
      <c r="BP35">
        <v>198</v>
      </c>
      <c r="BQ35">
        <v>19</v>
      </c>
      <c r="BR35">
        <v>20</v>
      </c>
      <c r="BS35">
        <v>6</v>
      </c>
      <c r="BT35">
        <v>5</v>
      </c>
      <c r="BU35">
        <v>1</v>
      </c>
      <c r="BV35">
        <v>6</v>
      </c>
      <c r="BW35">
        <v>3</v>
      </c>
      <c r="BX35">
        <v>6</v>
      </c>
      <c r="BY35">
        <v>14</v>
      </c>
      <c r="BZ35">
        <v>22</v>
      </c>
      <c r="CA35">
        <v>0</v>
      </c>
      <c r="CB35">
        <v>1</v>
      </c>
      <c r="CC35">
        <v>15</v>
      </c>
      <c r="CD35">
        <v>8</v>
      </c>
      <c r="CE35">
        <v>0</v>
      </c>
      <c r="CF35">
        <v>0</v>
      </c>
      <c r="CG35">
        <v>59</v>
      </c>
      <c r="CH35">
        <v>62</v>
      </c>
      <c r="CI35">
        <v>190</v>
      </c>
      <c r="CJ35">
        <v>243</v>
      </c>
    </row>
    <row r="36" spans="1:88" x14ac:dyDescent="0.3">
      <c r="A36" t="s">
        <v>98</v>
      </c>
      <c r="B36" t="s">
        <v>95</v>
      </c>
      <c r="C36" s="1">
        <v>0.33</v>
      </c>
      <c r="D36" s="1">
        <v>0.57999999999999996</v>
      </c>
      <c r="E36" s="1">
        <v>0.1</v>
      </c>
      <c r="F36">
        <v>0</v>
      </c>
      <c r="G36">
        <v>3</v>
      </c>
      <c r="H36" s="2">
        <v>44894</v>
      </c>
      <c r="I36" s="3">
        <v>0.83333333333333337</v>
      </c>
      <c r="J36" t="s">
        <v>97</v>
      </c>
      <c r="K36">
        <v>7</v>
      </c>
      <c r="L36">
        <v>17</v>
      </c>
      <c r="M36">
        <v>3</v>
      </c>
      <c r="N36">
        <v>0</v>
      </c>
      <c r="O36">
        <v>0</v>
      </c>
      <c r="P36">
        <v>2</v>
      </c>
      <c r="Q36">
        <v>0</v>
      </c>
      <c r="R36">
        <v>1</v>
      </c>
      <c r="S36">
        <v>0</v>
      </c>
      <c r="T36">
        <v>2</v>
      </c>
      <c r="U36">
        <v>1</v>
      </c>
      <c r="V36">
        <v>7</v>
      </c>
      <c r="W36">
        <v>3</v>
      </c>
      <c r="X36">
        <v>6</v>
      </c>
      <c r="Y36">
        <v>1</v>
      </c>
      <c r="Z36">
        <v>13</v>
      </c>
      <c r="AA36">
        <v>6</v>
      </c>
      <c r="AB36">
        <v>4</v>
      </c>
      <c r="AC36">
        <v>7</v>
      </c>
      <c r="AD36">
        <v>10</v>
      </c>
      <c r="AE36">
        <v>1</v>
      </c>
      <c r="AF36">
        <v>4</v>
      </c>
      <c r="AG36">
        <v>2</v>
      </c>
      <c r="AH36">
        <v>7</v>
      </c>
      <c r="AI36">
        <v>0</v>
      </c>
      <c r="AJ36">
        <v>12</v>
      </c>
      <c r="AK36">
        <v>4</v>
      </c>
      <c r="AL36">
        <v>9</v>
      </c>
      <c r="AM36">
        <v>388</v>
      </c>
      <c r="AN36">
        <v>777</v>
      </c>
      <c r="AO36">
        <v>71</v>
      </c>
      <c r="AP36">
        <v>140</v>
      </c>
      <c r="AQ36">
        <v>138</v>
      </c>
      <c r="AR36">
        <v>310</v>
      </c>
      <c r="AS36">
        <v>179</v>
      </c>
      <c r="AT36">
        <v>327</v>
      </c>
      <c r="AU36">
        <v>1</v>
      </c>
      <c r="AV36">
        <v>9</v>
      </c>
      <c r="AW36">
        <v>104</v>
      </c>
      <c r="AX36">
        <v>167</v>
      </c>
      <c r="AY36">
        <v>55</v>
      </c>
      <c r="AZ36">
        <v>131</v>
      </c>
      <c r="BA36">
        <v>4</v>
      </c>
      <c r="BB36">
        <v>13</v>
      </c>
      <c r="BC36">
        <v>1</v>
      </c>
      <c r="BD36">
        <v>8</v>
      </c>
      <c r="BE36">
        <v>2</v>
      </c>
      <c r="BF36">
        <v>0</v>
      </c>
      <c r="BG36">
        <v>0</v>
      </c>
      <c r="BH36">
        <v>0</v>
      </c>
      <c r="BI36">
        <v>16</v>
      </c>
      <c r="BJ36">
        <v>9</v>
      </c>
      <c r="BK36">
        <v>1</v>
      </c>
      <c r="BL36">
        <v>1</v>
      </c>
      <c r="BM36">
        <v>325</v>
      </c>
      <c r="BN36">
        <v>588</v>
      </c>
      <c r="BO36">
        <v>261</v>
      </c>
      <c r="BP36">
        <v>529</v>
      </c>
      <c r="BQ36">
        <v>4</v>
      </c>
      <c r="BR36">
        <v>17</v>
      </c>
      <c r="BS36">
        <v>1</v>
      </c>
      <c r="BT36">
        <v>7</v>
      </c>
      <c r="BU36">
        <v>1</v>
      </c>
      <c r="BV36">
        <v>6</v>
      </c>
      <c r="BW36">
        <v>1</v>
      </c>
      <c r="BX36">
        <v>6</v>
      </c>
      <c r="BY36">
        <v>10</v>
      </c>
      <c r="BZ36">
        <v>17</v>
      </c>
      <c r="CA36">
        <v>0</v>
      </c>
      <c r="CB36">
        <v>0</v>
      </c>
      <c r="CC36">
        <v>17</v>
      </c>
      <c r="CD36">
        <v>8</v>
      </c>
      <c r="CE36">
        <v>0</v>
      </c>
      <c r="CF36">
        <v>0</v>
      </c>
      <c r="CG36">
        <v>49</v>
      </c>
      <c r="CH36">
        <v>56</v>
      </c>
      <c r="CI36">
        <v>328</v>
      </c>
      <c r="CJ36">
        <v>167</v>
      </c>
    </row>
    <row r="37" spans="1:88" x14ac:dyDescent="0.3">
      <c r="A37" t="s">
        <v>96</v>
      </c>
      <c r="B37" t="s">
        <v>99</v>
      </c>
      <c r="C37" s="1">
        <v>0.42</v>
      </c>
      <c r="D37" s="1">
        <v>0.45</v>
      </c>
      <c r="E37" s="1">
        <v>0.13</v>
      </c>
      <c r="F37">
        <v>0</v>
      </c>
      <c r="G37">
        <v>1</v>
      </c>
      <c r="H37" s="2">
        <v>44894</v>
      </c>
      <c r="I37" s="3">
        <v>0.83333333333333337</v>
      </c>
      <c r="J37" t="s">
        <v>97</v>
      </c>
      <c r="K37">
        <v>6</v>
      </c>
      <c r="L37">
        <v>12</v>
      </c>
      <c r="M37">
        <v>1</v>
      </c>
      <c r="N37">
        <v>0</v>
      </c>
      <c r="O37">
        <v>0</v>
      </c>
      <c r="P37">
        <v>1</v>
      </c>
      <c r="Q37">
        <v>0</v>
      </c>
      <c r="R37">
        <v>0</v>
      </c>
      <c r="S37">
        <v>0</v>
      </c>
      <c r="T37">
        <v>1</v>
      </c>
      <c r="U37">
        <v>2</v>
      </c>
      <c r="V37">
        <v>5</v>
      </c>
      <c r="W37">
        <v>4</v>
      </c>
      <c r="X37">
        <v>4</v>
      </c>
      <c r="Y37">
        <v>5</v>
      </c>
      <c r="Z37">
        <v>8</v>
      </c>
      <c r="AA37">
        <v>1</v>
      </c>
      <c r="AB37">
        <v>4</v>
      </c>
      <c r="AC37">
        <v>12</v>
      </c>
      <c r="AD37">
        <v>11</v>
      </c>
      <c r="AE37">
        <v>2</v>
      </c>
      <c r="AF37">
        <v>7</v>
      </c>
      <c r="AG37">
        <v>5</v>
      </c>
      <c r="AH37">
        <v>7</v>
      </c>
      <c r="AI37">
        <v>3</v>
      </c>
      <c r="AJ37">
        <v>5</v>
      </c>
      <c r="AK37">
        <v>4</v>
      </c>
      <c r="AL37">
        <v>17</v>
      </c>
      <c r="AM37">
        <v>492</v>
      </c>
      <c r="AN37">
        <v>697</v>
      </c>
      <c r="AO37">
        <v>94</v>
      </c>
      <c r="AP37">
        <v>133</v>
      </c>
      <c r="AQ37">
        <v>223</v>
      </c>
      <c r="AR37">
        <v>262</v>
      </c>
      <c r="AS37">
        <v>175</v>
      </c>
      <c r="AT37">
        <v>302</v>
      </c>
      <c r="AU37">
        <v>9</v>
      </c>
      <c r="AV37">
        <v>17</v>
      </c>
      <c r="AW37">
        <v>195</v>
      </c>
      <c r="AX37">
        <v>185</v>
      </c>
      <c r="AY37">
        <v>102</v>
      </c>
      <c r="AZ37">
        <v>133</v>
      </c>
      <c r="BA37">
        <v>23</v>
      </c>
      <c r="BB37">
        <v>27</v>
      </c>
      <c r="BC37">
        <v>8</v>
      </c>
      <c r="BD37">
        <v>16</v>
      </c>
      <c r="BE37">
        <v>3</v>
      </c>
      <c r="BF37">
        <v>1</v>
      </c>
      <c r="BG37">
        <v>0</v>
      </c>
      <c r="BH37">
        <v>0</v>
      </c>
      <c r="BI37">
        <v>13</v>
      </c>
      <c r="BJ37">
        <v>10</v>
      </c>
      <c r="BK37">
        <v>2</v>
      </c>
      <c r="BL37">
        <v>1</v>
      </c>
      <c r="BM37">
        <v>463</v>
      </c>
      <c r="BN37">
        <v>470</v>
      </c>
      <c r="BO37">
        <v>379</v>
      </c>
      <c r="BP37">
        <v>413</v>
      </c>
      <c r="BQ37">
        <v>18</v>
      </c>
      <c r="BR37">
        <v>22</v>
      </c>
      <c r="BS37">
        <v>3</v>
      </c>
      <c r="BT37">
        <v>2</v>
      </c>
      <c r="BU37">
        <v>11</v>
      </c>
      <c r="BV37">
        <v>8</v>
      </c>
      <c r="BW37">
        <v>1</v>
      </c>
      <c r="BX37">
        <v>5</v>
      </c>
      <c r="BY37">
        <v>11</v>
      </c>
      <c r="BZ37">
        <v>15</v>
      </c>
      <c r="CA37">
        <v>0</v>
      </c>
      <c r="CB37">
        <v>0</v>
      </c>
      <c r="CC37">
        <v>13</v>
      </c>
      <c r="CD37">
        <v>6</v>
      </c>
      <c r="CE37">
        <v>0</v>
      </c>
      <c r="CF37">
        <v>0</v>
      </c>
      <c r="CG37">
        <v>63</v>
      </c>
      <c r="CH37">
        <v>74</v>
      </c>
      <c r="CI37">
        <v>295</v>
      </c>
      <c r="CJ37">
        <v>302</v>
      </c>
    </row>
    <row r="38" spans="1:88" x14ac:dyDescent="0.3">
      <c r="A38" t="s">
        <v>103</v>
      </c>
      <c r="B38" t="s">
        <v>100</v>
      </c>
      <c r="C38" s="1">
        <v>0.24</v>
      </c>
      <c r="D38" s="1">
        <v>0.6</v>
      </c>
      <c r="E38" s="1">
        <v>0.16</v>
      </c>
      <c r="F38">
        <v>1</v>
      </c>
      <c r="G38">
        <v>0</v>
      </c>
      <c r="H38" s="2">
        <v>44895</v>
      </c>
      <c r="I38" s="3">
        <v>0.66666666666666663</v>
      </c>
      <c r="J38" t="s">
        <v>102</v>
      </c>
      <c r="K38">
        <v>8</v>
      </c>
      <c r="L38">
        <v>14</v>
      </c>
      <c r="M38">
        <v>0</v>
      </c>
      <c r="N38">
        <v>1</v>
      </c>
      <c r="O38">
        <v>1</v>
      </c>
      <c r="P38">
        <v>0</v>
      </c>
      <c r="Q38">
        <v>0</v>
      </c>
      <c r="R38">
        <v>0</v>
      </c>
      <c r="S38">
        <v>1</v>
      </c>
      <c r="T38">
        <v>0</v>
      </c>
      <c r="U38">
        <v>4</v>
      </c>
      <c r="V38">
        <v>3</v>
      </c>
      <c r="W38">
        <v>2</v>
      </c>
      <c r="X38">
        <v>7</v>
      </c>
      <c r="Y38">
        <v>3</v>
      </c>
      <c r="Z38">
        <v>11</v>
      </c>
      <c r="AA38">
        <v>5</v>
      </c>
      <c r="AB38">
        <v>3</v>
      </c>
      <c r="AC38">
        <v>9</v>
      </c>
      <c r="AD38">
        <v>27</v>
      </c>
      <c r="AE38">
        <v>2</v>
      </c>
      <c r="AF38">
        <v>5</v>
      </c>
      <c r="AG38">
        <v>2</v>
      </c>
      <c r="AH38">
        <v>4</v>
      </c>
      <c r="AI38">
        <v>1</v>
      </c>
      <c r="AJ38">
        <v>6</v>
      </c>
      <c r="AK38">
        <v>11</v>
      </c>
      <c r="AL38">
        <v>19</v>
      </c>
      <c r="AM38">
        <v>302</v>
      </c>
      <c r="AN38">
        <v>640</v>
      </c>
      <c r="AO38">
        <v>88</v>
      </c>
      <c r="AP38">
        <v>146</v>
      </c>
      <c r="AQ38">
        <v>114</v>
      </c>
      <c r="AR38">
        <v>259</v>
      </c>
      <c r="AS38">
        <v>100</v>
      </c>
      <c r="AT38">
        <v>235</v>
      </c>
      <c r="AU38">
        <v>8</v>
      </c>
      <c r="AV38">
        <v>17</v>
      </c>
      <c r="AW38">
        <v>166</v>
      </c>
      <c r="AX38">
        <v>241</v>
      </c>
      <c r="AY38">
        <v>81</v>
      </c>
      <c r="AZ38">
        <v>172</v>
      </c>
      <c r="BA38">
        <v>17</v>
      </c>
      <c r="BB38">
        <v>21</v>
      </c>
      <c r="BC38">
        <v>7</v>
      </c>
      <c r="BD38">
        <v>17</v>
      </c>
      <c r="BE38">
        <v>2</v>
      </c>
      <c r="BF38">
        <v>1</v>
      </c>
      <c r="BG38">
        <v>0</v>
      </c>
      <c r="BH38">
        <v>0</v>
      </c>
      <c r="BI38">
        <v>11</v>
      </c>
      <c r="BJ38">
        <v>10</v>
      </c>
      <c r="BK38">
        <v>1</v>
      </c>
      <c r="BL38">
        <v>3</v>
      </c>
      <c r="BM38">
        <v>286</v>
      </c>
      <c r="BN38">
        <v>650</v>
      </c>
      <c r="BO38">
        <v>187</v>
      </c>
      <c r="BP38">
        <v>567</v>
      </c>
      <c r="BQ38">
        <v>11</v>
      </c>
      <c r="BR38">
        <v>32</v>
      </c>
      <c r="BS38">
        <v>2</v>
      </c>
      <c r="BT38">
        <v>5</v>
      </c>
      <c r="BU38">
        <v>1</v>
      </c>
      <c r="BV38">
        <v>9</v>
      </c>
      <c r="BW38">
        <v>2</v>
      </c>
      <c r="BX38">
        <v>6</v>
      </c>
      <c r="BY38">
        <v>13</v>
      </c>
      <c r="BZ38">
        <v>12</v>
      </c>
      <c r="CA38">
        <v>0</v>
      </c>
      <c r="CB38">
        <v>0</v>
      </c>
      <c r="CC38">
        <v>14</v>
      </c>
      <c r="CD38">
        <v>8</v>
      </c>
      <c r="CE38">
        <v>0</v>
      </c>
      <c r="CF38">
        <v>0</v>
      </c>
      <c r="CG38">
        <v>90</v>
      </c>
      <c r="CH38">
        <v>74</v>
      </c>
      <c r="CI38">
        <v>341</v>
      </c>
      <c r="CJ38">
        <v>161</v>
      </c>
    </row>
    <row r="39" spans="1:88" x14ac:dyDescent="0.3">
      <c r="A39" t="s">
        <v>101</v>
      </c>
      <c r="B39" t="s">
        <v>104</v>
      </c>
      <c r="C39" s="1">
        <v>0.3</v>
      </c>
      <c r="D39" s="1">
        <v>0.56000000000000005</v>
      </c>
      <c r="E39" s="1">
        <v>0.14000000000000001</v>
      </c>
      <c r="F39">
        <v>1</v>
      </c>
      <c r="G39">
        <v>0</v>
      </c>
      <c r="H39" s="2">
        <v>44895</v>
      </c>
      <c r="I39" s="3">
        <v>0.66666666666666663</v>
      </c>
      <c r="J39" t="s">
        <v>102</v>
      </c>
      <c r="K39">
        <v>5</v>
      </c>
      <c r="L39">
        <v>9</v>
      </c>
      <c r="M39">
        <v>0</v>
      </c>
      <c r="N39">
        <v>1</v>
      </c>
      <c r="O39">
        <v>0</v>
      </c>
      <c r="P39">
        <v>0</v>
      </c>
      <c r="Q39">
        <v>1</v>
      </c>
      <c r="R39">
        <v>0</v>
      </c>
      <c r="S39">
        <v>1</v>
      </c>
      <c r="T39">
        <v>0</v>
      </c>
      <c r="U39">
        <v>3</v>
      </c>
      <c r="V39">
        <v>3</v>
      </c>
      <c r="W39">
        <v>2</v>
      </c>
      <c r="X39">
        <v>4</v>
      </c>
      <c r="Y39">
        <v>2</v>
      </c>
      <c r="Z39">
        <v>4</v>
      </c>
      <c r="AA39">
        <v>3</v>
      </c>
      <c r="AB39">
        <v>5</v>
      </c>
      <c r="AC39">
        <v>11</v>
      </c>
      <c r="AD39">
        <v>14</v>
      </c>
      <c r="AE39">
        <v>3</v>
      </c>
      <c r="AF39">
        <v>6</v>
      </c>
      <c r="AG39">
        <v>4</v>
      </c>
      <c r="AH39">
        <v>5</v>
      </c>
      <c r="AI39">
        <v>0</v>
      </c>
      <c r="AJ39">
        <v>3</v>
      </c>
      <c r="AK39">
        <v>10</v>
      </c>
      <c r="AL39">
        <v>21</v>
      </c>
      <c r="AM39">
        <v>381</v>
      </c>
      <c r="AN39">
        <v>630</v>
      </c>
      <c r="AO39">
        <v>99</v>
      </c>
      <c r="AP39">
        <v>96</v>
      </c>
      <c r="AQ39">
        <v>175</v>
      </c>
      <c r="AR39">
        <v>212</v>
      </c>
      <c r="AS39">
        <v>107</v>
      </c>
      <c r="AT39">
        <v>322</v>
      </c>
      <c r="AU39">
        <v>9</v>
      </c>
      <c r="AV39">
        <v>11</v>
      </c>
      <c r="AW39">
        <v>153</v>
      </c>
      <c r="AX39">
        <v>138</v>
      </c>
      <c r="AY39">
        <v>96</v>
      </c>
      <c r="AZ39">
        <v>99</v>
      </c>
      <c r="BA39">
        <v>21</v>
      </c>
      <c r="BB39">
        <v>10</v>
      </c>
      <c r="BC39">
        <v>7</v>
      </c>
      <c r="BD39">
        <v>4</v>
      </c>
      <c r="BE39">
        <v>1</v>
      </c>
      <c r="BF39">
        <v>0</v>
      </c>
      <c r="BG39">
        <v>0</v>
      </c>
      <c r="BH39">
        <v>0</v>
      </c>
      <c r="BI39">
        <v>14</v>
      </c>
      <c r="BJ39">
        <v>6</v>
      </c>
      <c r="BK39">
        <v>3</v>
      </c>
      <c r="BL39">
        <v>2</v>
      </c>
      <c r="BM39">
        <v>328</v>
      </c>
      <c r="BN39">
        <v>636</v>
      </c>
      <c r="BO39">
        <v>266</v>
      </c>
      <c r="BP39">
        <v>566</v>
      </c>
      <c r="BQ39">
        <v>27</v>
      </c>
      <c r="BR39">
        <v>20</v>
      </c>
      <c r="BS39">
        <v>4</v>
      </c>
      <c r="BT39">
        <v>5</v>
      </c>
      <c r="BU39">
        <v>4</v>
      </c>
      <c r="BV39">
        <v>3</v>
      </c>
      <c r="BW39">
        <v>7</v>
      </c>
      <c r="BX39">
        <v>8</v>
      </c>
      <c r="BY39">
        <v>8</v>
      </c>
      <c r="BZ39">
        <v>17</v>
      </c>
      <c r="CA39">
        <v>0</v>
      </c>
      <c r="CB39">
        <v>0</v>
      </c>
      <c r="CC39">
        <v>11</v>
      </c>
      <c r="CD39">
        <v>6</v>
      </c>
      <c r="CE39">
        <v>0</v>
      </c>
      <c r="CF39">
        <v>0</v>
      </c>
      <c r="CG39">
        <v>68</v>
      </c>
      <c r="CH39">
        <v>80</v>
      </c>
      <c r="CI39">
        <v>400</v>
      </c>
      <c r="CJ39">
        <v>202</v>
      </c>
    </row>
    <row r="40" spans="1:88" x14ac:dyDescent="0.3">
      <c r="A40" t="s">
        <v>111</v>
      </c>
      <c r="B40" t="s">
        <v>113</v>
      </c>
      <c r="C40" s="1">
        <v>0.24</v>
      </c>
      <c r="D40" s="1">
        <v>0.67</v>
      </c>
      <c r="E40" s="1">
        <v>0.09</v>
      </c>
      <c r="F40">
        <v>0</v>
      </c>
      <c r="G40">
        <v>2</v>
      </c>
      <c r="H40" s="2">
        <v>44895</v>
      </c>
      <c r="I40" s="3">
        <v>0.83333333333333337</v>
      </c>
      <c r="J40" t="s">
        <v>112</v>
      </c>
      <c r="K40">
        <v>4</v>
      </c>
      <c r="L40">
        <v>25</v>
      </c>
      <c r="M40">
        <v>2</v>
      </c>
      <c r="N40">
        <v>0</v>
      </c>
      <c r="O40">
        <v>0</v>
      </c>
      <c r="P40">
        <v>2</v>
      </c>
      <c r="Q40">
        <v>0</v>
      </c>
      <c r="R40">
        <v>0</v>
      </c>
      <c r="S40">
        <v>0</v>
      </c>
      <c r="T40">
        <v>2</v>
      </c>
      <c r="U40">
        <v>0</v>
      </c>
      <c r="V40">
        <v>13</v>
      </c>
      <c r="W40">
        <v>2</v>
      </c>
      <c r="X40">
        <v>8</v>
      </c>
      <c r="Y40">
        <v>2</v>
      </c>
      <c r="Z40">
        <v>21</v>
      </c>
      <c r="AA40">
        <v>2</v>
      </c>
      <c r="AB40">
        <v>4</v>
      </c>
      <c r="AC40">
        <v>6</v>
      </c>
      <c r="AD40">
        <v>25</v>
      </c>
      <c r="AE40">
        <v>2</v>
      </c>
      <c r="AF40">
        <v>8</v>
      </c>
      <c r="AG40">
        <v>1</v>
      </c>
      <c r="AH40">
        <v>7</v>
      </c>
      <c r="AI40">
        <v>2</v>
      </c>
      <c r="AJ40">
        <v>10</v>
      </c>
      <c r="AK40">
        <v>3</v>
      </c>
      <c r="AL40">
        <v>26</v>
      </c>
      <c r="AM40">
        <v>328</v>
      </c>
      <c r="AN40">
        <v>907</v>
      </c>
      <c r="AO40">
        <v>62</v>
      </c>
      <c r="AP40">
        <v>175</v>
      </c>
      <c r="AQ40">
        <v>126</v>
      </c>
      <c r="AR40">
        <v>282</v>
      </c>
      <c r="AS40">
        <v>140</v>
      </c>
      <c r="AT40">
        <v>450</v>
      </c>
      <c r="AU40">
        <v>2</v>
      </c>
      <c r="AV40">
        <v>21</v>
      </c>
      <c r="AW40">
        <v>117</v>
      </c>
      <c r="AX40">
        <v>214</v>
      </c>
      <c r="AY40">
        <v>66</v>
      </c>
      <c r="AZ40">
        <v>188</v>
      </c>
      <c r="BA40">
        <v>5</v>
      </c>
      <c r="BB40">
        <v>25</v>
      </c>
      <c r="BC40">
        <v>1</v>
      </c>
      <c r="BD40">
        <v>19</v>
      </c>
      <c r="BE40">
        <v>1</v>
      </c>
      <c r="BF40">
        <v>1</v>
      </c>
      <c r="BG40">
        <v>0</v>
      </c>
      <c r="BH40">
        <v>0</v>
      </c>
      <c r="BI40">
        <v>6</v>
      </c>
      <c r="BJ40">
        <v>11</v>
      </c>
      <c r="BK40">
        <v>0</v>
      </c>
      <c r="BL40">
        <v>0</v>
      </c>
      <c r="BM40">
        <v>321</v>
      </c>
      <c r="BN40">
        <v>862</v>
      </c>
      <c r="BO40">
        <v>261</v>
      </c>
      <c r="BP40">
        <v>814</v>
      </c>
      <c r="BQ40">
        <v>5</v>
      </c>
      <c r="BR40">
        <v>22</v>
      </c>
      <c r="BS40">
        <v>2</v>
      </c>
      <c r="BT40">
        <v>5</v>
      </c>
      <c r="BU40">
        <v>8</v>
      </c>
      <c r="BV40">
        <v>11</v>
      </c>
      <c r="BW40">
        <v>1</v>
      </c>
      <c r="BX40">
        <v>9</v>
      </c>
      <c r="BY40">
        <v>12</v>
      </c>
      <c r="BZ40">
        <v>5</v>
      </c>
      <c r="CA40">
        <v>0</v>
      </c>
      <c r="CB40">
        <v>0</v>
      </c>
      <c r="CC40">
        <v>25</v>
      </c>
      <c r="CD40">
        <v>4</v>
      </c>
      <c r="CE40">
        <v>0</v>
      </c>
      <c r="CF40">
        <v>0</v>
      </c>
      <c r="CG40">
        <v>67</v>
      </c>
      <c r="CH40">
        <v>48</v>
      </c>
      <c r="CI40">
        <v>438</v>
      </c>
      <c r="CJ40">
        <v>141</v>
      </c>
    </row>
    <row r="41" spans="1:88" x14ac:dyDescent="0.3">
      <c r="A41" t="s">
        <v>114</v>
      </c>
      <c r="B41" t="s">
        <v>110</v>
      </c>
      <c r="C41" s="1">
        <v>0.28999999999999998</v>
      </c>
      <c r="D41" s="1">
        <v>0.55000000000000004</v>
      </c>
      <c r="E41" s="1">
        <v>0.17</v>
      </c>
      <c r="F41">
        <v>1</v>
      </c>
      <c r="G41">
        <v>2</v>
      </c>
      <c r="H41" s="2">
        <v>44895</v>
      </c>
      <c r="I41" s="3">
        <v>0.83333333333333337</v>
      </c>
      <c r="J41" t="s">
        <v>112</v>
      </c>
      <c r="K41">
        <v>10</v>
      </c>
      <c r="L41">
        <v>25</v>
      </c>
      <c r="M41">
        <v>2</v>
      </c>
      <c r="N41">
        <v>1</v>
      </c>
      <c r="O41">
        <v>1</v>
      </c>
      <c r="P41">
        <v>1</v>
      </c>
      <c r="Q41">
        <v>0</v>
      </c>
      <c r="R41">
        <v>1</v>
      </c>
      <c r="S41">
        <v>1</v>
      </c>
      <c r="T41">
        <v>1</v>
      </c>
      <c r="U41">
        <v>2</v>
      </c>
      <c r="V41">
        <v>10</v>
      </c>
      <c r="W41">
        <v>8</v>
      </c>
      <c r="X41">
        <v>8</v>
      </c>
      <c r="Y41">
        <v>6</v>
      </c>
      <c r="Z41">
        <v>10</v>
      </c>
      <c r="AA41">
        <v>4</v>
      </c>
      <c r="AB41">
        <v>15</v>
      </c>
      <c r="AC41">
        <v>5</v>
      </c>
      <c r="AD41">
        <v>16</v>
      </c>
      <c r="AE41">
        <v>3</v>
      </c>
      <c r="AF41">
        <v>5</v>
      </c>
      <c r="AG41">
        <v>4</v>
      </c>
      <c r="AH41">
        <v>3</v>
      </c>
      <c r="AI41">
        <v>3</v>
      </c>
      <c r="AJ41">
        <v>7</v>
      </c>
      <c r="AK41">
        <v>11</v>
      </c>
      <c r="AL41">
        <v>16</v>
      </c>
      <c r="AM41">
        <v>337</v>
      </c>
      <c r="AN41">
        <v>492</v>
      </c>
      <c r="AO41">
        <v>100</v>
      </c>
      <c r="AP41">
        <v>194</v>
      </c>
      <c r="AQ41">
        <v>162</v>
      </c>
      <c r="AR41">
        <v>158</v>
      </c>
      <c r="AS41">
        <v>75</v>
      </c>
      <c r="AT41">
        <v>140</v>
      </c>
      <c r="AU41">
        <v>6</v>
      </c>
      <c r="AV41">
        <v>17</v>
      </c>
      <c r="AW41">
        <v>178</v>
      </c>
      <c r="AX41">
        <v>198</v>
      </c>
      <c r="AY41">
        <v>86</v>
      </c>
      <c r="AZ41">
        <v>121</v>
      </c>
      <c r="BA41">
        <v>17</v>
      </c>
      <c r="BB41">
        <v>33</v>
      </c>
      <c r="BC41">
        <v>5</v>
      </c>
      <c r="BD41">
        <v>16</v>
      </c>
      <c r="BE41">
        <v>6</v>
      </c>
      <c r="BF41">
        <v>1</v>
      </c>
      <c r="BG41">
        <v>0</v>
      </c>
      <c r="BH41">
        <v>0</v>
      </c>
      <c r="BI41">
        <v>20</v>
      </c>
      <c r="BJ41">
        <v>18</v>
      </c>
      <c r="BK41">
        <v>2</v>
      </c>
      <c r="BL41">
        <v>6</v>
      </c>
      <c r="BM41">
        <v>297</v>
      </c>
      <c r="BN41">
        <v>412</v>
      </c>
      <c r="BO41">
        <v>197</v>
      </c>
      <c r="BP41">
        <v>336</v>
      </c>
      <c r="BQ41">
        <v>9</v>
      </c>
      <c r="BR41">
        <v>34</v>
      </c>
      <c r="BS41">
        <v>2</v>
      </c>
      <c r="BT41">
        <v>6</v>
      </c>
      <c r="BU41">
        <v>1</v>
      </c>
      <c r="BV41">
        <v>4</v>
      </c>
      <c r="BW41">
        <v>1</v>
      </c>
      <c r="BX41">
        <v>8</v>
      </c>
      <c r="BY41">
        <v>23</v>
      </c>
      <c r="BZ41">
        <v>22</v>
      </c>
      <c r="CA41">
        <v>0</v>
      </c>
      <c r="CB41">
        <v>0</v>
      </c>
      <c r="CC41">
        <v>26</v>
      </c>
      <c r="CD41">
        <v>10</v>
      </c>
      <c r="CE41">
        <v>0</v>
      </c>
      <c r="CF41">
        <v>0</v>
      </c>
      <c r="CG41">
        <v>82</v>
      </c>
      <c r="CH41">
        <v>76</v>
      </c>
      <c r="CI41">
        <v>269</v>
      </c>
      <c r="CJ41">
        <v>229</v>
      </c>
    </row>
    <row r="42" spans="1:88" x14ac:dyDescent="0.3">
      <c r="A42" t="s">
        <v>119</v>
      </c>
      <c r="B42" t="s">
        <v>115</v>
      </c>
      <c r="C42" s="1">
        <v>0.43</v>
      </c>
      <c r="D42" s="1">
        <v>0.47</v>
      </c>
      <c r="E42" s="1">
        <v>0.1</v>
      </c>
      <c r="F42">
        <v>0</v>
      </c>
      <c r="G42">
        <v>0</v>
      </c>
      <c r="H42" s="2">
        <v>44896</v>
      </c>
      <c r="I42" s="3">
        <v>0.66666666666666663</v>
      </c>
      <c r="J42" t="s">
        <v>117</v>
      </c>
      <c r="K42">
        <v>11</v>
      </c>
      <c r="L42">
        <v>15</v>
      </c>
      <c r="M42">
        <v>0</v>
      </c>
      <c r="N42">
        <v>0</v>
      </c>
      <c r="O42">
        <v>0</v>
      </c>
      <c r="P42">
        <v>0</v>
      </c>
      <c r="Q42">
        <v>0</v>
      </c>
      <c r="R42">
        <v>0</v>
      </c>
      <c r="S42">
        <v>0</v>
      </c>
      <c r="T42">
        <v>0</v>
      </c>
      <c r="U42">
        <v>4</v>
      </c>
      <c r="V42">
        <v>4</v>
      </c>
      <c r="W42">
        <v>5</v>
      </c>
      <c r="X42">
        <v>7</v>
      </c>
      <c r="Y42">
        <v>7</v>
      </c>
      <c r="Z42">
        <v>12</v>
      </c>
      <c r="AA42">
        <v>4</v>
      </c>
      <c r="AB42">
        <v>3</v>
      </c>
      <c r="AC42">
        <v>23</v>
      </c>
      <c r="AD42">
        <v>18</v>
      </c>
      <c r="AE42">
        <v>7</v>
      </c>
      <c r="AF42">
        <v>5</v>
      </c>
      <c r="AG42">
        <v>3</v>
      </c>
      <c r="AH42">
        <v>7</v>
      </c>
      <c r="AI42">
        <v>2</v>
      </c>
      <c r="AJ42">
        <v>4</v>
      </c>
      <c r="AK42">
        <v>12</v>
      </c>
      <c r="AL42">
        <v>9</v>
      </c>
      <c r="AM42">
        <v>650</v>
      </c>
      <c r="AN42">
        <v>581</v>
      </c>
      <c r="AO42">
        <v>124</v>
      </c>
      <c r="AP42">
        <v>123</v>
      </c>
      <c r="AQ42">
        <v>338</v>
      </c>
      <c r="AR42">
        <v>181</v>
      </c>
      <c r="AS42">
        <v>188</v>
      </c>
      <c r="AT42">
        <v>277</v>
      </c>
      <c r="AU42">
        <v>17</v>
      </c>
      <c r="AV42">
        <v>12</v>
      </c>
      <c r="AW42">
        <v>204</v>
      </c>
      <c r="AX42">
        <v>177</v>
      </c>
      <c r="AY42">
        <v>159</v>
      </c>
      <c r="AZ42">
        <v>115</v>
      </c>
      <c r="BA42">
        <v>23</v>
      </c>
      <c r="BB42">
        <v>26</v>
      </c>
      <c r="BC42">
        <v>17</v>
      </c>
      <c r="BD42">
        <v>14</v>
      </c>
      <c r="BE42">
        <v>0</v>
      </c>
      <c r="BF42">
        <v>1</v>
      </c>
      <c r="BG42">
        <v>0</v>
      </c>
      <c r="BH42">
        <v>0</v>
      </c>
      <c r="BI42">
        <v>7</v>
      </c>
      <c r="BJ42">
        <v>9</v>
      </c>
      <c r="BK42">
        <v>4</v>
      </c>
      <c r="BL42">
        <v>0</v>
      </c>
      <c r="BM42">
        <v>578</v>
      </c>
      <c r="BN42">
        <v>596</v>
      </c>
      <c r="BO42">
        <v>504</v>
      </c>
      <c r="BP42">
        <v>531</v>
      </c>
      <c r="BQ42">
        <v>24</v>
      </c>
      <c r="BR42">
        <v>24</v>
      </c>
      <c r="BS42">
        <v>6</v>
      </c>
      <c r="BT42">
        <v>8</v>
      </c>
      <c r="BU42">
        <v>18</v>
      </c>
      <c r="BV42">
        <v>4</v>
      </c>
      <c r="BW42">
        <v>2</v>
      </c>
      <c r="BX42">
        <v>4</v>
      </c>
      <c r="BY42">
        <v>9</v>
      </c>
      <c r="BZ42">
        <v>11</v>
      </c>
      <c r="CA42">
        <v>0</v>
      </c>
      <c r="CB42">
        <v>0</v>
      </c>
      <c r="CC42">
        <v>16</v>
      </c>
      <c r="CD42">
        <v>11</v>
      </c>
      <c r="CE42">
        <v>0</v>
      </c>
      <c r="CF42">
        <v>0</v>
      </c>
      <c r="CG42">
        <v>70</v>
      </c>
      <c r="CH42">
        <v>68</v>
      </c>
      <c r="CI42">
        <v>328</v>
      </c>
      <c r="CJ42">
        <v>346</v>
      </c>
    </row>
    <row r="43" spans="1:88" x14ac:dyDescent="0.3">
      <c r="A43" t="s">
        <v>116</v>
      </c>
      <c r="B43" t="s">
        <v>118</v>
      </c>
      <c r="C43" s="1">
        <v>0.52</v>
      </c>
      <c r="D43" s="1">
        <v>0.36</v>
      </c>
      <c r="E43" s="1">
        <v>0.12</v>
      </c>
      <c r="F43">
        <v>1</v>
      </c>
      <c r="G43">
        <v>2</v>
      </c>
      <c r="H43" s="2">
        <v>44896</v>
      </c>
      <c r="I43" s="3">
        <v>0.66666666666666663</v>
      </c>
      <c r="J43" t="s">
        <v>117</v>
      </c>
      <c r="K43">
        <v>5</v>
      </c>
      <c r="L43">
        <v>7</v>
      </c>
      <c r="M43">
        <v>2</v>
      </c>
      <c r="N43">
        <v>1</v>
      </c>
      <c r="O43">
        <v>0</v>
      </c>
      <c r="P43">
        <v>1</v>
      </c>
      <c r="Q43">
        <v>0</v>
      </c>
      <c r="R43">
        <v>1</v>
      </c>
      <c r="S43">
        <v>0</v>
      </c>
      <c r="T43">
        <v>1</v>
      </c>
      <c r="U43">
        <v>0</v>
      </c>
      <c r="V43">
        <v>2</v>
      </c>
      <c r="W43">
        <v>4</v>
      </c>
      <c r="X43">
        <v>2</v>
      </c>
      <c r="Y43">
        <v>4</v>
      </c>
      <c r="Z43">
        <v>4</v>
      </c>
      <c r="AA43">
        <v>1</v>
      </c>
      <c r="AB43">
        <v>3</v>
      </c>
      <c r="AC43">
        <v>22</v>
      </c>
      <c r="AD43">
        <v>6</v>
      </c>
      <c r="AE43">
        <v>4</v>
      </c>
      <c r="AF43">
        <v>0</v>
      </c>
      <c r="AG43">
        <v>2</v>
      </c>
      <c r="AH43">
        <v>3</v>
      </c>
      <c r="AI43">
        <v>6</v>
      </c>
      <c r="AJ43">
        <v>4</v>
      </c>
      <c r="AK43">
        <v>11</v>
      </c>
      <c r="AL43">
        <v>5</v>
      </c>
      <c r="AM43">
        <v>703</v>
      </c>
      <c r="AN43">
        <v>493</v>
      </c>
      <c r="AO43">
        <v>189</v>
      </c>
      <c r="AP43">
        <v>78</v>
      </c>
      <c r="AQ43">
        <v>211</v>
      </c>
      <c r="AR43">
        <v>227</v>
      </c>
      <c r="AS43">
        <v>303</v>
      </c>
      <c r="AT43">
        <v>188</v>
      </c>
      <c r="AU43">
        <v>8</v>
      </c>
      <c r="AV43">
        <v>8</v>
      </c>
      <c r="AW43">
        <v>153</v>
      </c>
      <c r="AX43">
        <v>147</v>
      </c>
      <c r="AY43">
        <v>91</v>
      </c>
      <c r="AZ43">
        <v>85</v>
      </c>
      <c r="BA43">
        <v>21</v>
      </c>
      <c r="BB43">
        <v>16</v>
      </c>
      <c r="BC43">
        <v>8</v>
      </c>
      <c r="BD43">
        <v>7</v>
      </c>
      <c r="BE43">
        <v>4</v>
      </c>
      <c r="BF43">
        <v>0</v>
      </c>
      <c r="BG43">
        <v>0</v>
      </c>
      <c r="BH43">
        <v>0</v>
      </c>
      <c r="BI43">
        <v>14</v>
      </c>
      <c r="BJ43">
        <v>14</v>
      </c>
      <c r="BK43">
        <v>4</v>
      </c>
      <c r="BL43">
        <v>4</v>
      </c>
      <c r="BM43">
        <v>539</v>
      </c>
      <c r="BN43">
        <v>384</v>
      </c>
      <c r="BO43">
        <v>472</v>
      </c>
      <c r="BP43">
        <v>308</v>
      </c>
      <c r="BQ43">
        <v>20</v>
      </c>
      <c r="BR43">
        <v>7</v>
      </c>
      <c r="BS43">
        <v>4</v>
      </c>
      <c r="BT43">
        <v>1</v>
      </c>
      <c r="BU43">
        <v>3</v>
      </c>
      <c r="BV43">
        <v>14</v>
      </c>
      <c r="BW43">
        <v>6</v>
      </c>
      <c r="BX43">
        <v>2</v>
      </c>
      <c r="BY43">
        <v>18</v>
      </c>
      <c r="BZ43">
        <v>18</v>
      </c>
      <c r="CA43">
        <v>0</v>
      </c>
      <c r="CB43">
        <v>0</v>
      </c>
      <c r="CC43">
        <v>7</v>
      </c>
      <c r="CD43">
        <v>7</v>
      </c>
      <c r="CE43">
        <v>0</v>
      </c>
      <c r="CF43">
        <v>1</v>
      </c>
      <c r="CG43">
        <v>66</v>
      </c>
      <c r="CH43">
        <v>72</v>
      </c>
      <c r="CI43">
        <v>224</v>
      </c>
      <c r="CJ43">
        <v>324</v>
      </c>
    </row>
    <row r="44" spans="1:88" x14ac:dyDescent="0.3">
      <c r="A44" t="s">
        <v>106</v>
      </c>
      <c r="B44" t="s">
        <v>108</v>
      </c>
      <c r="C44" s="1">
        <v>0.14000000000000001</v>
      </c>
      <c r="D44" s="1">
        <v>0.78</v>
      </c>
      <c r="E44" s="1">
        <v>0.08</v>
      </c>
      <c r="F44">
        <v>2</v>
      </c>
      <c r="G44">
        <v>1</v>
      </c>
      <c r="H44" s="2">
        <v>44896</v>
      </c>
      <c r="I44" s="3">
        <v>0.83333333333333337</v>
      </c>
      <c r="J44" t="s">
        <v>107</v>
      </c>
      <c r="K44">
        <v>6</v>
      </c>
      <c r="L44">
        <v>14</v>
      </c>
      <c r="M44">
        <v>1</v>
      </c>
      <c r="N44">
        <v>2</v>
      </c>
      <c r="O44">
        <v>1</v>
      </c>
      <c r="P44">
        <v>1</v>
      </c>
      <c r="Q44">
        <v>1</v>
      </c>
      <c r="R44">
        <v>0</v>
      </c>
      <c r="S44">
        <v>2</v>
      </c>
      <c r="T44">
        <v>1</v>
      </c>
      <c r="U44">
        <v>3</v>
      </c>
      <c r="V44">
        <v>5</v>
      </c>
      <c r="W44">
        <v>2</v>
      </c>
      <c r="X44">
        <v>3</v>
      </c>
      <c r="Y44">
        <v>4</v>
      </c>
      <c r="Z44">
        <v>7</v>
      </c>
      <c r="AA44">
        <v>2</v>
      </c>
      <c r="AB44">
        <v>7</v>
      </c>
      <c r="AC44">
        <v>2</v>
      </c>
      <c r="AD44">
        <v>30</v>
      </c>
      <c r="AE44">
        <v>3</v>
      </c>
      <c r="AF44">
        <v>9</v>
      </c>
      <c r="AG44">
        <v>1</v>
      </c>
      <c r="AH44">
        <v>6</v>
      </c>
      <c r="AI44">
        <v>2</v>
      </c>
      <c r="AJ44">
        <v>11</v>
      </c>
      <c r="AK44">
        <v>5</v>
      </c>
      <c r="AL44">
        <v>22</v>
      </c>
      <c r="AM44">
        <v>315</v>
      </c>
      <c r="AN44">
        <v>1138</v>
      </c>
      <c r="AO44">
        <v>77</v>
      </c>
      <c r="AP44">
        <v>174</v>
      </c>
      <c r="AQ44">
        <v>106</v>
      </c>
      <c r="AR44">
        <v>286</v>
      </c>
      <c r="AS44">
        <v>132</v>
      </c>
      <c r="AT44">
        <v>678</v>
      </c>
      <c r="AU44">
        <v>10</v>
      </c>
      <c r="AV44">
        <v>17</v>
      </c>
      <c r="AW44">
        <v>104</v>
      </c>
      <c r="AX44">
        <v>190</v>
      </c>
      <c r="AY44">
        <v>57</v>
      </c>
      <c r="AZ44">
        <v>140</v>
      </c>
      <c r="BA44">
        <v>14</v>
      </c>
      <c r="BB44">
        <v>21</v>
      </c>
      <c r="BC44">
        <v>8</v>
      </c>
      <c r="BD44">
        <v>15</v>
      </c>
      <c r="BE44">
        <v>3</v>
      </c>
      <c r="BF44">
        <v>0</v>
      </c>
      <c r="BG44">
        <v>0</v>
      </c>
      <c r="BH44">
        <v>0</v>
      </c>
      <c r="BI44">
        <v>9</v>
      </c>
      <c r="BJ44">
        <v>6</v>
      </c>
      <c r="BK44">
        <v>2</v>
      </c>
      <c r="BL44">
        <v>2</v>
      </c>
      <c r="BM44">
        <v>225</v>
      </c>
      <c r="BN44">
        <v>1070</v>
      </c>
      <c r="BO44">
        <v>167</v>
      </c>
      <c r="BP44">
        <v>992</v>
      </c>
      <c r="BQ44">
        <v>6</v>
      </c>
      <c r="BR44">
        <v>20</v>
      </c>
      <c r="BS44">
        <v>3</v>
      </c>
      <c r="BT44">
        <v>2</v>
      </c>
      <c r="BU44">
        <v>2</v>
      </c>
      <c r="BV44">
        <v>9</v>
      </c>
      <c r="BW44">
        <v>0</v>
      </c>
      <c r="BX44">
        <v>2</v>
      </c>
      <c r="BY44">
        <v>8</v>
      </c>
      <c r="BZ44">
        <v>11</v>
      </c>
      <c r="CA44">
        <v>0</v>
      </c>
      <c r="CB44">
        <v>0</v>
      </c>
      <c r="CC44">
        <v>14</v>
      </c>
      <c r="CD44">
        <v>6</v>
      </c>
      <c r="CE44">
        <v>0</v>
      </c>
      <c r="CF44">
        <v>0</v>
      </c>
      <c r="CG44">
        <v>85</v>
      </c>
      <c r="CH44">
        <v>49</v>
      </c>
      <c r="CI44">
        <v>637</v>
      </c>
      <c r="CJ44">
        <v>150</v>
      </c>
    </row>
    <row r="45" spans="1:88" x14ac:dyDescent="0.3">
      <c r="A45" t="s">
        <v>109</v>
      </c>
      <c r="B45" t="s">
        <v>105</v>
      </c>
      <c r="C45" s="1">
        <v>0.27</v>
      </c>
      <c r="D45" s="1">
        <v>0.6</v>
      </c>
      <c r="E45" s="1">
        <v>0.13</v>
      </c>
      <c r="F45">
        <v>2</v>
      </c>
      <c r="G45">
        <v>4</v>
      </c>
      <c r="H45" s="2">
        <v>44896</v>
      </c>
      <c r="I45" s="3">
        <v>0.83333333333333337</v>
      </c>
      <c r="J45" t="s">
        <v>107</v>
      </c>
      <c r="K45">
        <v>8</v>
      </c>
      <c r="L45">
        <v>32</v>
      </c>
      <c r="M45">
        <v>4</v>
      </c>
      <c r="N45">
        <v>2</v>
      </c>
      <c r="O45">
        <v>2</v>
      </c>
      <c r="P45">
        <v>4</v>
      </c>
      <c r="Q45">
        <v>0</v>
      </c>
      <c r="R45">
        <v>0</v>
      </c>
      <c r="S45">
        <v>0</v>
      </c>
      <c r="T45">
        <v>4</v>
      </c>
      <c r="U45">
        <v>6</v>
      </c>
      <c r="V45">
        <v>11</v>
      </c>
      <c r="W45">
        <v>1</v>
      </c>
      <c r="X45">
        <v>17</v>
      </c>
      <c r="Y45">
        <v>6</v>
      </c>
      <c r="Z45">
        <v>24</v>
      </c>
      <c r="AA45">
        <v>2</v>
      </c>
      <c r="AB45">
        <v>8</v>
      </c>
      <c r="AC45">
        <v>7</v>
      </c>
      <c r="AD45">
        <v>29</v>
      </c>
      <c r="AE45">
        <v>5</v>
      </c>
      <c r="AF45">
        <v>13</v>
      </c>
      <c r="AG45">
        <v>3</v>
      </c>
      <c r="AH45">
        <v>13</v>
      </c>
      <c r="AI45">
        <v>1</v>
      </c>
      <c r="AJ45">
        <v>12</v>
      </c>
      <c r="AK45">
        <v>1</v>
      </c>
      <c r="AL45">
        <v>15</v>
      </c>
      <c r="AM45">
        <v>344</v>
      </c>
      <c r="AN45">
        <v>747</v>
      </c>
      <c r="AO45">
        <v>100</v>
      </c>
      <c r="AP45">
        <v>217</v>
      </c>
      <c r="AQ45">
        <v>156</v>
      </c>
      <c r="AR45">
        <v>272</v>
      </c>
      <c r="AS45">
        <v>88</v>
      </c>
      <c r="AT45">
        <v>258</v>
      </c>
      <c r="AU45">
        <v>10</v>
      </c>
      <c r="AV45">
        <v>28</v>
      </c>
      <c r="AW45">
        <v>154</v>
      </c>
      <c r="AX45">
        <v>193</v>
      </c>
      <c r="AY45">
        <v>103</v>
      </c>
      <c r="AZ45">
        <v>159</v>
      </c>
      <c r="BA45">
        <v>13</v>
      </c>
      <c r="BB45">
        <v>34</v>
      </c>
      <c r="BC45">
        <v>7</v>
      </c>
      <c r="BD45">
        <v>25</v>
      </c>
      <c r="BE45">
        <v>1</v>
      </c>
      <c r="BF45">
        <v>0</v>
      </c>
      <c r="BG45">
        <v>0</v>
      </c>
      <c r="BH45">
        <v>0</v>
      </c>
      <c r="BI45">
        <v>3</v>
      </c>
      <c r="BJ45">
        <v>9</v>
      </c>
      <c r="BK45">
        <v>4</v>
      </c>
      <c r="BL45">
        <v>3</v>
      </c>
      <c r="BM45">
        <v>347</v>
      </c>
      <c r="BN45">
        <v>727</v>
      </c>
      <c r="BO45">
        <v>269</v>
      </c>
      <c r="BP45">
        <v>661</v>
      </c>
      <c r="BQ45">
        <v>12</v>
      </c>
      <c r="BR45">
        <v>38</v>
      </c>
      <c r="BS45">
        <v>3</v>
      </c>
      <c r="BT45">
        <v>12</v>
      </c>
      <c r="BU45">
        <v>4</v>
      </c>
      <c r="BV45">
        <v>5</v>
      </c>
      <c r="BW45">
        <v>1</v>
      </c>
      <c r="BX45">
        <v>14</v>
      </c>
      <c r="BY45">
        <v>12</v>
      </c>
      <c r="BZ45">
        <v>7</v>
      </c>
      <c r="CA45">
        <v>0</v>
      </c>
      <c r="CB45">
        <v>0</v>
      </c>
      <c r="CC45">
        <v>32</v>
      </c>
      <c r="CD45">
        <v>8</v>
      </c>
      <c r="CE45">
        <v>0</v>
      </c>
      <c r="CF45">
        <v>0</v>
      </c>
      <c r="CG45">
        <v>79</v>
      </c>
      <c r="CH45">
        <v>77</v>
      </c>
      <c r="CI45">
        <v>378</v>
      </c>
      <c r="CJ45">
        <v>230</v>
      </c>
    </row>
    <row r="46" spans="1:88" x14ac:dyDescent="0.3">
      <c r="A46" t="s">
        <v>129</v>
      </c>
      <c r="B46" t="s">
        <v>125</v>
      </c>
      <c r="C46" s="1">
        <v>0.46</v>
      </c>
      <c r="D46" s="1">
        <v>0.39</v>
      </c>
      <c r="E46" s="1">
        <v>0.15</v>
      </c>
      <c r="F46">
        <v>0</v>
      </c>
      <c r="G46">
        <v>2</v>
      </c>
      <c r="H46" s="2">
        <v>44897</v>
      </c>
      <c r="I46" s="3">
        <v>0.66666666666666663</v>
      </c>
      <c r="J46" t="s">
        <v>127</v>
      </c>
      <c r="K46">
        <v>9</v>
      </c>
      <c r="L46">
        <v>12</v>
      </c>
      <c r="M46">
        <v>2</v>
      </c>
      <c r="N46">
        <v>0</v>
      </c>
      <c r="O46">
        <v>0</v>
      </c>
      <c r="P46">
        <v>2</v>
      </c>
      <c r="Q46">
        <v>0</v>
      </c>
      <c r="R46">
        <v>0</v>
      </c>
      <c r="S46">
        <v>0</v>
      </c>
      <c r="T46">
        <v>1</v>
      </c>
      <c r="U46">
        <v>4</v>
      </c>
      <c r="V46">
        <v>7</v>
      </c>
      <c r="W46">
        <v>4</v>
      </c>
      <c r="X46">
        <v>5</v>
      </c>
      <c r="Y46">
        <v>4</v>
      </c>
      <c r="Z46">
        <v>7</v>
      </c>
      <c r="AA46">
        <v>5</v>
      </c>
      <c r="AB46">
        <v>5</v>
      </c>
      <c r="AC46">
        <v>12</v>
      </c>
      <c r="AD46">
        <v>7</v>
      </c>
      <c r="AE46">
        <v>5</v>
      </c>
      <c r="AF46">
        <v>2</v>
      </c>
      <c r="AG46">
        <v>8</v>
      </c>
      <c r="AH46">
        <v>13</v>
      </c>
      <c r="AI46">
        <v>4</v>
      </c>
      <c r="AJ46">
        <v>3</v>
      </c>
      <c r="AK46">
        <v>12</v>
      </c>
      <c r="AL46">
        <v>17</v>
      </c>
      <c r="AM46">
        <v>597</v>
      </c>
      <c r="AN46">
        <v>424</v>
      </c>
      <c r="AO46">
        <v>154</v>
      </c>
      <c r="AP46">
        <v>117</v>
      </c>
      <c r="AQ46">
        <v>247</v>
      </c>
      <c r="AR46">
        <v>157</v>
      </c>
      <c r="AS46">
        <v>196</v>
      </c>
      <c r="AT46">
        <v>150</v>
      </c>
      <c r="AU46">
        <v>8</v>
      </c>
      <c r="AV46">
        <v>14</v>
      </c>
      <c r="AW46">
        <v>188</v>
      </c>
      <c r="AX46">
        <v>186</v>
      </c>
      <c r="AY46">
        <v>111</v>
      </c>
      <c r="AZ46">
        <v>124</v>
      </c>
      <c r="BA46">
        <v>13</v>
      </c>
      <c r="BB46">
        <v>24</v>
      </c>
      <c r="BC46">
        <v>5</v>
      </c>
      <c r="BD46">
        <v>14</v>
      </c>
      <c r="BE46">
        <v>2</v>
      </c>
      <c r="BF46">
        <v>5</v>
      </c>
      <c r="BG46">
        <v>0</v>
      </c>
      <c r="BH46">
        <v>0</v>
      </c>
      <c r="BI46">
        <v>18</v>
      </c>
      <c r="BJ46">
        <v>11</v>
      </c>
      <c r="BK46">
        <v>2</v>
      </c>
      <c r="BL46">
        <v>2</v>
      </c>
      <c r="BM46">
        <v>460</v>
      </c>
      <c r="BN46">
        <v>446</v>
      </c>
      <c r="BO46">
        <v>377</v>
      </c>
      <c r="BP46">
        <v>361</v>
      </c>
      <c r="BQ46">
        <v>20</v>
      </c>
      <c r="BR46">
        <v>15</v>
      </c>
      <c r="BS46">
        <v>2</v>
      </c>
      <c r="BT46">
        <v>4</v>
      </c>
      <c r="BU46">
        <v>3</v>
      </c>
      <c r="BV46">
        <v>6</v>
      </c>
      <c r="BW46">
        <v>5</v>
      </c>
      <c r="BX46">
        <v>2</v>
      </c>
      <c r="BY46">
        <v>12</v>
      </c>
      <c r="BZ46">
        <v>20</v>
      </c>
      <c r="CA46">
        <v>0</v>
      </c>
      <c r="CB46">
        <v>0</v>
      </c>
      <c r="CC46">
        <v>12</v>
      </c>
      <c r="CD46">
        <v>9</v>
      </c>
      <c r="CE46">
        <v>0</v>
      </c>
      <c r="CF46">
        <v>0</v>
      </c>
      <c r="CG46">
        <v>92</v>
      </c>
      <c r="CH46">
        <v>84</v>
      </c>
      <c r="CI46">
        <v>248</v>
      </c>
      <c r="CJ46">
        <v>293</v>
      </c>
    </row>
    <row r="47" spans="1:88" x14ac:dyDescent="0.3">
      <c r="A47" t="s">
        <v>126</v>
      </c>
      <c r="B47" t="s">
        <v>128</v>
      </c>
      <c r="C47" s="1">
        <v>0.34</v>
      </c>
      <c r="D47" s="1">
        <v>0.55000000000000004</v>
      </c>
      <c r="E47" s="1">
        <v>0.11</v>
      </c>
      <c r="F47">
        <v>2</v>
      </c>
      <c r="G47">
        <v>1</v>
      </c>
      <c r="H47" s="2">
        <v>44897</v>
      </c>
      <c r="I47" s="3">
        <v>0.66666666666666663</v>
      </c>
      <c r="J47" t="s">
        <v>127</v>
      </c>
      <c r="K47">
        <v>12</v>
      </c>
      <c r="L47">
        <v>12</v>
      </c>
      <c r="M47">
        <v>1</v>
      </c>
      <c r="N47">
        <v>2</v>
      </c>
      <c r="O47">
        <v>2</v>
      </c>
      <c r="P47">
        <v>1</v>
      </c>
      <c r="Q47">
        <v>0</v>
      </c>
      <c r="R47">
        <v>0</v>
      </c>
      <c r="S47">
        <v>1</v>
      </c>
      <c r="T47">
        <v>1</v>
      </c>
      <c r="U47">
        <v>6</v>
      </c>
      <c r="V47">
        <v>4</v>
      </c>
      <c r="W47">
        <v>4</v>
      </c>
      <c r="X47">
        <v>6</v>
      </c>
      <c r="Y47">
        <v>6</v>
      </c>
      <c r="Z47">
        <v>5</v>
      </c>
      <c r="AA47">
        <v>6</v>
      </c>
      <c r="AB47">
        <v>7</v>
      </c>
      <c r="AC47">
        <v>9</v>
      </c>
      <c r="AD47">
        <v>23</v>
      </c>
      <c r="AE47">
        <v>7</v>
      </c>
      <c r="AF47">
        <v>7</v>
      </c>
      <c r="AG47">
        <v>5</v>
      </c>
      <c r="AH47">
        <v>5</v>
      </c>
      <c r="AI47">
        <v>2</v>
      </c>
      <c r="AJ47">
        <v>8</v>
      </c>
      <c r="AK47">
        <v>7</v>
      </c>
      <c r="AL47">
        <v>12</v>
      </c>
      <c r="AM47">
        <v>470</v>
      </c>
      <c r="AN47">
        <v>740</v>
      </c>
      <c r="AO47">
        <v>93</v>
      </c>
      <c r="AP47">
        <v>159</v>
      </c>
      <c r="AQ47">
        <v>186</v>
      </c>
      <c r="AR47">
        <v>195</v>
      </c>
      <c r="AS47">
        <v>191</v>
      </c>
      <c r="AT47">
        <v>386</v>
      </c>
      <c r="AU47">
        <v>8</v>
      </c>
      <c r="AV47">
        <v>12</v>
      </c>
      <c r="AW47">
        <v>139</v>
      </c>
      <c r="AX47">
        <v>178</v>
      </c>
      <c r="AY47">
        <v>87</v>
      </c>
      <c r="AZ47">
        <v>123</v>
      </c>
      <c r="BA47">
        <v>11</v>
      </c>
      <c r="BB47">
        <v>21</v>
      </c>
      <c r="BC47">
        <v>6</v>
      </c>
      <c r="BD47">
        <v>12</v>
      </c>
      <c r="BE47">
        <v>2</v>
      </c>
      <c r="BF47">
        <v>0</v>
      </c>
      <c r="BG47">
        <v>0</v>
      </c>
      <c r="BH47">
        <v>0</v>
      </c>
      <c r="BI47">
        <v>9</v>
      </c>
      <c r="BJ47">
        <v>11</v>
      </c>
      <c r="BK47">
        <v>1</v>
      </c>
      <c r="BL47">
        <v>5</v>
      </c>
      <c r="BM47">
        <v>359</v>
      </c>
      <c r="BN47">
        <v>606</v>
      </c>
      <c r="BO47">
        <v>304</v>
      </c>
      <c r="BP47">
        <v>541</v>
      </c>
      <c r="BQ47">
        <v>13</v>
      </c>
      <c r="BR47">
        <v>22</v>
      </c>
      <c r="BS47">
        <v>3</v>
      </c>
      <c r="BT47">
        <v>6</v>
      </c>
      <c r="BU47">
        <v>9</v>
      </c>
      <c r="BV47">
        <v>11</v>
      </c>
      <c r="BW47">
        <v>5</v>
      </c>
      <c r="BX47">
        <v>4</v>
      </c>
      <c r="BY47">
        <v>15</v>
      </c>
      <c r="BZ47">
        <v>10</v>
      </c>
      <c r="CA47">
        <v>0</v>
      </c>
      <c r="CB47">
        <v>0</v>
      </c>
      <c r="CC47">
        <v>14</v>
      </c>
      <c r="CD47">
        <v>12</v>
      </c>
      <c r="CE47">
        <v>0</v>
      </c>
      <c r="CF47">
        <v>0</v>
      </c>
      <c r="CG47">
        <v>54</v>
      </c>
      <c r="CH47">
        <v>50</v>
      </c>
      <c r="CI47">
        <v>359</v>
      </c>
      <c r="CJ47">
        <v>233</v>
      </c>
    </row>
    <row r="48" spans="1:88" x14ac:dyDescent="0.3">
      <c r="A48" t="s">
        <v>123</v>
      </c>
      <c r="B48" t="s">
        <v>120</v>
      </c>
      <c r="C48" s="1">
        <v>0.45</v>
      </c>
      <c r="D48" s="1">
        <v>0.41</v>
      </c>
      <c r="E48" s="1">
        <v>0.14000000000000001</v>
      </c>
      <c r="F48">
        <v>2</v>
      </c>
      <c r="G48">
        <v>3</v>
      </c>
      <c r="H48" s="2">
        <v>44897</v>
      </c>
      <c r="I48" s="3">
        <v>0.83333333333333337</v>
      </c>
      <c r="J48" t="s">
        <v>122</v>
      </c>
      <c r="K48">
        <v>11</v>
      </c>
      <c r="L48">
        <v>14</v>
      </c>
      <c r="M48">
        <v>3</v>
      </c>
      <c r="N48">
        <v>2</v>
      </c>
      <c r="O48">
        <v>2</v>
      </c>
      <c r="P48">
        <v>3</v>
      </c>
      <c r="Q48">
        <v>0</v>
      </c>
      <c r="R48">
        <v>0</v>
      </c>
      <c r="S48">
        <v>1</v>
      </c>
      <c r="T48">
        <v>3</v>
      </c>
      <c r="U48">
        <v>4</v>
      </c>
      <c r="V48">
        <v>7</v>
      </c>
      <c r="W48">
        <v>6</v>
      </c>
      <c r="X48">
        <v>3</v>
      </c>
      <c r="Y48">
        <v>10</v>
      </c>
      <c r="Z48">
        <v>10</v>
      </c>
      <c r="AA48">
        <v>1</v>
      </c>
      <c r="AB48">
        <v>4</v>
      </c>
      <c r="AC48">
        <v>17</v>
      </c>
      <c r="AD48">
        <v>14</v>
      </c>
      <c r="AE48">
        <v>6</v>
      </c>
      <c r="AF48">
        <v>7</v>
      </c>
      <c r="AG48">
        <v>4</v>
      </c>
      <c r="AH48">
        <v>3</v>
      </c>
      <c r="AI48">
        <v>4</v>
      </c>
      <c r="AJ48">
        <v>1</v>
      </c>
      <c r="AK48">
        <v>10</v>
      </c>
      <c r="AL48">
        <v>12</v>
      </c>
      <c r="AM48">
        <v>577</v>
      </c>
      <c r="AN48">
        <v>456</v>
      </c>
      <c r="AO48">
        <v>92</v>
      </c>
      <c r="AP48">
        <v>108</v>
      </c>
      <c r="AQ48">
        <v>214</v>
      </c>
      <c r="AR48">
        <v>193</v>
      </c>
      <c r="AS48">
        <v>271</v>
      </c>
      <c r="AT48">
        <v>155</v>
      </c>
      <c r="AU48">
        <v>7</v>
      </c>
      <c r="AV48">
        <v>10</v>
      </c>
      <c r="AW48">
        <v>157</v>
      </c>
      <c r="AX48">
        <v>157</v>
      </c>
      <c r="AY48">
        <v>95</v>
      </c>
      <c r="AZ48">
        <v>95</v>
      </c>
      <c r="BA48">
        <v>10</v>
      </c>
      <c r="BB48">
        <v>20</v>
      </c>
      <c r="BC48">
        <v>5</v>
      </c>
      <c r="BD48">
        <v>8</v>
      </c>
      <c r="BE48">
        <v>7</v>
      </c>
      <c r="BF48">
        <v>4</v>
      </c>
      <c r="BG48">
        <v>0</v>
      </c>
      <c r="BH48">
        <v>0</v>
      </c>
      <c r="BI48">
        <v>18</v>
      </c>
      <c r="BJ48">
        <v>13</v>
      </c>
      <c r="BK48">
        <v>0</v>
      </c>
      <c r="BL48">
        <v>0</v>
      </c>
      <c r="BM48">
        <v>476</v>
      </c>
      <c r="BN48">
        <v>403</v>
      </c>
      <c r="BO48">
        <v>390</v>
      </c>
      <c r="BP48">
        <v>325</v>
      </c>
      <c r="BQ48">
        <v>23</v>
      </c>
      <c r="BR48">
        <v>13</v>
      </c>
      <c r="BS48">
        <v>6</v>
      </c>
      <c r="BT48">
        <v>4</v>
      </c>
      <c r="BU48">
        <v>7</v>
      </c>
      <c r="BV48">
        <v>9</v>
      </c>
      <c r="BW48">
        <v>2</v>
      </c>
      <c r="BX48">
        <v>0</v>
      </c>
      <c r="BY48">
        <v>14</v>
      </c>
      <c r="BZ48">
        <v>18</v>
      </c>
      <c r="CA48">
        <v>0</v>
      </c>
      <c r="CB48">
        <v>0</v>
      </c>
      <c r="CC48">
        <v>14</v>
      </c>
      <c r="CD48">
        <v>10</v>
      </c>
      <c r="CE48">
        <v>0</v>
      </c>
      <c r="CF48">
        <v>0</v>
      </c>
      <c r="CG48">
        <v>74</v>
      </c>
      <c r="CH48">
        <v>82</v>
      </c>
      <c r="CI48">
        <v>276</v>
      </c>
      <c r="CJ48">
        <v>253</v>
      </c>
    </row>
    <row r="49" spans="1:88" x14ac:dyDescent="0.3">
      <c r="A49" t="s">
        <v>121</v>
      </c>
      <c r="B49" t="s">
        <v>124</v>
      </c>
      <c r="C49" s="1">
        <v>0.31</v>
      </c>
      <c r="D49" s="1">
        <v>0.56000000000000005</v>
      </c>
      <c r="E49" s="1">
        <v>0.13</v>
      </c>
      <c r="F49">
        <v>1</v>
      </c>
      <c r="G49">
        <v>0</v>
      </c>
      <c r="H49" s="2">
        <v>44897</v>
      </c>
      <c r="I49" s="3">
        <v>0.83333333333333337</v>
      </c>
      <c r="J49" t="s">
        <v>122</v>
      </c>
      <c r="K49">
        <v>7</v>
      </c>
      <c r="L49">
        <v>19</v>
      </c>
      <c r="M49">
        <v>0</v>
      </c>
      <c r="N49">
        <v>1</v>
      </c>
      <c r="O49">
        <v>1</v>
      </c>
      <c r="P49">
        <v>0</v>
      </c>
      <c r="Q49">
        <v>0</v>
      </c>
      <c r="R49">
        <v>0</v>
      </c>
      <c r="S49">
        <v>1</v>
      </c>
      <c r="T49">
        <v>0</v>
      </c>
      <c r="U49">
        <v>3</v>
      </c>
      <c r="V49">
        <v>6</v>
      </c>
      <c r="W49">
        <v>3</v>
      </c>
      <c r="X49">
        <v>11</v>
      </c>
      <c r="Y49">
        <v>5</v>
      </c>
      <c r="Z49">
        <v>14</v>
      </c>
      <c r="AA49">
        <v>2</v>
      </c>
      <c r="AB49">
        <v>5</v>
      </c>
      <c r="AC49">
        <v>8</v>
      </c>
      <c r="AD49">
        <v>20</v>
      </c>
      <c r="AE49">
        <v>8</v>
      </c>
      <c r="AF49">
        <v>5</v>
      </c>
      <c r="AG49">
        <v>4</v>
      </c>
      <c r="AH49">
        <v>6</v>
      </c>
      <c r="AI49">
        <v>4</v>
      </c>
      <c r="AJ49">
        <v>7</v>
      </c>
      <c r="AK49">
        <v>9</v>
      </c>
      <c r="AL49">
        <v>13</v>
      </c>
      <c r="AM49">
        <v>397</v>
      </c>
      <c r="AN49">
        <v>643</v>
      </c>
      <c r="AO49">
        <v>88</v>
      </c>
      <c r="AP49">
        <v>145</v>
      </c>
      <c r="AQ49">
        <v>144</v>
      </c>
      <c r="AR49">
        <v>328</v>
      </c>
      <c r="AS49">
        <v>165</v>
      </c>
      <c r="AT49">
        <v>170</v>
      </c>
      <c r="AU49">
        <v>9</v>
      </c>
      <c r="AV49">
        <v>9</v>
      </c>
      <c r="AW49">
        <v>144</v>
      </c>
      <c r="AX49">
        <v>181</v>
      </c>
      <c r="AY49">
        <v>92</v>
      </c>
      <c r="AZ49">
        <v>145</v>
      </c>
      <c r="BA49">
        <v>16</v>
      </c>
      <c r="BB49">
        <v>15</v>
      </c>
      <c r="BC49">
        <v>7</v>
      </c>
      <c r="BD49">
        <v>9</v>
      </c>
      <c r="BE49">
        <v>5</v>
      </c>
      <c r="BF49">
        <v>2</v>
      </c>
      <c r="BG49">
        <v>1</v>
      </c>
      <c r="BH49">
        <v>0</v>
      </c>
      <c r="BI49">
        <v>14</v>
      </c>
      <c r="BJ49">
        <v>14</v>
      </c>
      <c r="BK49">
        <v>0</v>
      </c>
      <c r="BL49">
        <v>1</v>
      </c>
      <c r="BM49">
        <v>295</v>
      </c>
      <c r="BN49">
        <v>548</v>
      </c>
      <c r="BO49">
        <v>239</v>
      </c>
      <c r="BP49">
        <v>491</v>
      </c>
      <c r="BQ49">
        <v>12</v>
      </c>
      <c r="BR49">
        <v>28</v>
      </c>
      <c r="BS49">
        <v>3</v>
      </c>
      <c r="BT49">
        <v>8</v>
      </c>
      <c r="BU49">
        <v>4</v>
      </c>
      <c r="BV49">
        <v>3</v>
      </c>
      <c r="BW49">
        <v>3</v>
      </c>
      <c r="BX49">
        <v>11</v>
      </c>
      <c r="BY49">
        <v>15</v>
      </c>
      <c r="BZ49">
        <v>14</v>
      </c>
      <c r="CA49">
        <v>0</v>
      </c>
      <c r="CB49">
        <v>0</v>
      </c>
      <c r="CC49">
        <v>20</v>
      </c>
      <c r="CD49">
        <v>7</v>
      </c>
      <c r="CE49">
        <v>0</v>
      </c>
      <c r="CF49">
        <v>0</v>
      </c>
      <c r="CG49">
        <v>78</v>
      </c>
      <c r="CH49">
        <v>54</v>
      </c>
      <c r="CI49">
        <v>321</v>
      </c>
      <c r="CJ49">
        <v>226</v>
      </c>
    </row>
    <row r="50" spans="1:88" x14ac:dyDescent="0.3">
      <c r="A50" t="s">
        <v>3</v>
      </c>
      <c r="B50" t="s">
        <v>99</v>
      </c>
      <c r="C50" s="1">
        <v>0.33</v>
      </c>
      <c r="D50" s="1">
        <v>0.54</v>
      </c>
      <c r="E50" s="1">
        <v>0.13</v>
      </c>
      <c r="F50">
        <v>3</v>
      </c>
      <c r="G50">
        <v>1</v>
      </c>
      <c r="H50" s="2">
        <v>44898</v>
      </c>
      <c r="I50" s="3">
        <v>0.66666666666666663</v>
      </c>
      <c r="J50" t="s">
        <v>132</v>
      </c>
      <c r="K50">
        <v>11</v>
      </c>
      <c r="L50">
        <v>18</v>
      </c>
      <c r="M50">
        <v>1</v>
      </c>
      <c r="N50">
        <v>3</v>
      </c>
      <c r="O50">
        <v>3</v>
      </c>
      <c r="P50">
        <v>1</v>
      </c>
      <c r="Q50">
        <v>0</v>
      </c>
      <c r="R50">
        <v>0</v>
      </c>
      <c r="S50">
        <v>3</v>
      </c>
      <c r="T50">
        <v>1</v>
      </c>
      <c r="U50">
        <v>6</v>
      </c>
      <c r="V50">
        <v>7</v>
      </c>
      <c r="W50">
        <v>4</v>
      </c>
      <c r="X50">
        <v>4</v>
      </c>
      <c r="Y50">
        <v>7</v>
      </c>
      <c r="Z50">
        <v>11</v>
      </c>
      <c r="AA50">
        <v>4</v>
      </c>
      <c r="AB50">
        <v>7</v>
      </c>
      <c r="AC50">
        <v>4</v>
      </c>
      <c r="AD50">
        <v>13</v>
      </c>
      <c r="AE50">
        <v>2</v>
      </c>
      <c r="AF50">
        <v>8</v>
      </c>
      <c r="AG50">
        <v>4</v>
      </c>
      <c r="AH50">
        <v>4</v>
      </c>
      <c r="AI50">
        <v>7</v>
      </c>
      <c r="AJ50">
        <v>9</v>
      </c>
      <c r="AK50">
        <v>10</v>
      </c>
      <c r="AL50">
        <v>15</v>
      </c>
      <c r="AM50">
        <v>404</v>
      </c>
      <c r="AN50">
        <v>820</v>
      </c>
      <c r="AO50">
        <v>73</v>
      </c>
      <c r="AP50">
        <v>179</v>
      </c>
      <c r="AQ50">
        <v>200</v>
      </c>
      <c r="AR50">
        <v>360</v>
      </c>
      <c r="AS50">
        <v>131</v>
      </c>
      <c r="AT50">
        <v>281</v>
      </c>
      <c r="AU50">
        <v>8</v>
      </c>
      <c r="AV50">
        <v>17</v>
      </c>
      <c r="AW50">
        <v>161</v>
      </c>
      <c r="AX50">
        <v>187</v>
      </c>
      <c r="AY50">
        <v>95</v>
      </c>
      <c r="AZ50">
        <v>126</v>
      </c>
      <c r="BA50">
        <v>17</v>
      </c>
      <c r="BB50">
        <v>28</v>
      </c>
      <c r="BC50">
        <v>7</v>
      </c>
      <c r="BD50">
        <v>17</v>
      </c>
      <c r="BE50">
        <v>2</v>
      </c>
      <c r="BF50">
        <v>0</v>
      </c>
      <c r="BG50">
        <v>0</v>
      </c>
      <c r="BH50">
        <v>0</v>
      </c>
      <c r="BI50">
        <v>10</v>
      </c>
      <c r="BJ50">
        <v>5</v>
      </c>
      <c r="BK50">
        <v>0</v>
      </c>
      <c r="BL50">
        <v>3</v>
      </c>
      <c r="BM50">
        <v>396</v>
      </c>
      <c r="BN50">
        <v>567</v>
      </c>
      <c r="BO50">
        <v>320</v>
      </c>
      <c r="BP50">
        <v>487</v>
      </c>
      <c r="BQ50">
        <v>13</v>
      </c>
      <c r="BR50">
        <v>27</v>
      </c>
      <c r="BS50">
        <v>4</v>
      </c>
      <c r="BT50">
        <v>2</v>
      </c>
      <c r="BU50">
        <v>4</v>
      </c>
      <c r="BV50">
        <v>5</v>
      </c>
      <c r="BW50">
        <v>4</v>
      </c>
      <c r="BX50">
        <v>5</v>
      </c>
      <c r="BY50">
        <v>8</v>
      </c>
      <c r="BZ50">
        <v>10</v>
      </c>
      <c r="CA50">
        <v>0</v>
      </c>
      <c r="CB50">
        <v>0</v>
      </c>
      <c r="CC50">
        <v>18</v>
      </c>
      <c r="CD50">
        <v>13</v>
      </c>
      <c r="CE50">
        <v>0</v>
      </c>
      <c r="CF50">
        <v>0</v>
      </c>
      <c r="CG50">
        <v>101</v>
      </c>
      <c r="CH50">
        <v>77</v>
      </c>
      <c r="CI50">
        <v>325</v>
      </c>
      <c r="CJ50">
        <v>256</v>
      </c>
    </row>
    <row r="51" spans="1:88" x14ac:dyDescent="0.3">
      <c r="A51" t="s">
        <v>113</v>
      </c>
      <c r="B51" t="s">
        <v>103</v>
      </c>
      <c r="C51" s="1">
        <v>0.53</v>
      </c>
      <c r="D51" s="1">
        <v>0.35</v>
      </c>
      <c r="E51" s="1">
        <v>0.12</v>
      </c>
      <c r="F51">
        <v>2</v>
      </c>
      <c r="G51">
        <v>1</v>
      </c>
      <c r="H51" s="2">
        <v>44898</v>
      </c>
      <c r="I51" s="3">
        <v>0.83333333333333337</v>
      </c>
      <c r="J51" t="s">
        <v>132</v>
      </c>
      <c r="K51">
        <v>14</v>
      </c>
      <c r="L51">
        <v>5</v>
      </c>
      <c r="M51">
        <v>1</v>
      </c>
      <c r="N51">
        <v>2</v>
      </c>
      <c r="O51">
        <v>2</v>
      </c>
      <c r="P51">
        <v>0</v>
      </c>
      <c r="Q51">
        <v>0</v>
      </c>
      <c r="R51">
        <v>0</v>
      </c>
      <c r="S51">
        <v>1</v>
      </c>
      <c r="T51">
        <v>0</v>
      </c>
      <c r="U51">
        <v>5</v>
      </c>
      <c r="V51">
        <v>2</v>
      </c>
      <c r="W51">
        <v>7</v>
      </c>
      <c r="X51">
        <v>2</v>
      </c>
      <c r="Y51">
        <v>11</v>
      </c>
      <c r="Z51">
        <v>3</v>
      </c>
      <c r="AA51">
        <v>3</v>
      </c>
      <c r="AB51">
        <v>2</v>
      </c>
      <c r="AC51">
        <v>15</v>
      </c>
      <c r="AD51">
        <v>8</v>
      </c>
      <c r="AE51">
        <v>6</v>
      </c>
      <c r="AF51">
        <v>1</v>
      </c>
      <c r="AG51">
        <v>11</v>
      </c>
      <c r="AH51">
        <v>2</v>
      </c>
      <c r="AI51">
        <v>2</v>
      </c>
      <c r="AJ51">
        <v>6</v>
      </c>
      <c r="AK51">
        <v>17</v>
      </c>
      <c r="AL51">
        <v>9</v>
      </c>
      <c r="AM51">
        <v>869</v>
      </c>
      <c r="AN51">
        <v>538</v>
      </c>
      <c r="AO51">
        <v>131</v>
      </c>
      <c r="AP51">
        <v>105</v>
      </c>
      <c r="AQ51">
        <v>337</v>
      </c>
      <c r="AR51">
        <v>184</v>
      </c>
      <c r="AS51">
        <v>401</v>
      </c>
      <c r="AT51">
        <v>249</v>
      </c>
      <c r="AU51">
        <v>8</v>
      </c>
      <c r="AV51">
        <v>8</v>
      </c>
      <c r="AW51">
        <v>181</v>
      </c>
      <c r="AX51">
        <v>146</v>
      </c>
      <c r="AY51">
        <v>135</v>
      </c>
      <c r="AZ51">
        <v>92</v>
      </c>
      <c r="BA51">
        <v>16</v>
      </c>
      <c r="BB51">
        <v>12</v>
      </c>
      <c r="BC51">
        <v>8</v>
      </c>
      <c r="BD51">
        <v>7</v>
      </c>
      <c r="BE51">
        <v>0</v>
      </c>
      <c r="BF51">
        <v>2</v>
      </c>
      <c r="BG51">
        <v>0</v>
      </c>
      <c r="BH51">
        <v>0</v>
      </c>
      <c r="BI51">
        <v>8</v>
      </c>
      <c r="BJ51">
        <v>15</v>
      </c>
      <c r="BK51">
        <v>4</v>
      </c>
      <c r="BL51">
        <v>0</v>
      </c>
      <c r="BM51">
        <v>711</v>
      </c>
      <c r="BN51">
        <v>450</v>
      </c>
      <c r="BO51">
        <v>635</v>
      </c>
      <c r="BP51">
        <v>381</v>
      </c>
      <c r="BQ51">
        <v>6</v>
      </c>
      <c r="BR51">
        <v>15</v>
      </c>
      <c r="BS51">
        <v>1</v>
      </c>
      <c r="BT51">
        <v>2</v>
      </c>
      <c r="BU51">
        <v>5</v>
      </c>
      <c r="BV51">
        <v>8</v>
      </c>
      <c r="BW51">
        <v>1</v>
      </c>
      <c r="BX51">
        <v>3</v>
      </c>
      <c r="BY51">
        <v>15</v>
      </c>
      <c r="BZ51">
        <v>11</v>
      </c>
      <c r="CA51">
        <v>0</v>
      </c>
      <c r="CB51">
        <v>0</v>
      </c>
      <c r="CC51">
        <v>5</v>
      </c>
      <c r="CD51">
        <v>14</v>
      </c>
      <c r="CE51">
        <v>1</v>
      </c>
      <c r="CF51">
        <v>0</v>
      </c>
      <c r="CG51">
        <v>67</v>
      </c>
      <c r="CH51">
        <v>73</v>
      </c>
      <c r="CI51">
        <v>240</v>
      </c>
      <c r="CJ51">
        <v>453</v>
      </c>
    </row>
    <row r="52" spans="1:88" x14ac:dyDescent="0.3">
      <c r="A52" t="s">
        <v>104</v>
      </c>
      <c r="B52" t="s">
        <v>111</v>
      </c>
      <c r="C52" s="1">
        <v>0.48</v>
      </c>
      <c r="D52" s="1">
        <v>0.42</v>
      </c>
      <c r="E52" s="1">
        <v>0.1</v>
      </c>
      <c r="F52">
        <v>3</v>
      </c>
      <c r="G52">
        <v>1</v>
      </c>
      <c r="H52" s="2">
        <v>44899</v>
      </c>
      <c r="I52" s="3">
        <v>0.66666666666666663</v>
      </c>
      <c r="J52" t="s">
        <v>132</v>
      </c>
      <c r="K52">
        <v>16</v>
      </c>
      <c r="L52">
        <v>11</v>
      </c>
      <c r="M52">
        <v>1</v>
      </c>
      <c r="N52">
        <v>3</v>
      </c>
      <c r="O52">
        <v>3</v>
      </c>
      <c r="P52">
        <v>1</v>
      </c>
      <c r="Q52">
        <v>0</v>
      </c>
      <c r="R52">
        <v>0</v>
      </c>
      <c r="S52">
        <v>3</v>
      </c>
      <c r="T52">
        <v>0</v>
      </c>
      <c r="U52">
        <v>7</v>
      </c>
      <c r="V52">
        <v>3</v>
      </c>
      <c r="W52">
        <v>7</v>
      </c>
      <c r="X52">
        <v>5</v>
      </c>
      <c r="Y52">
        <v>10</v>
      </c>
      <c r="Z52">
        <v>8</v>
      </c>
      <c r="AA52">
        <v>6</v>
      </c>
      <c r="AB52">
        <v>3</v>
      </c>
      <c r="AC52">
        <v>15</v>
      </c>
      <c r="AD52">
        <v>15</v>
      </c>
      <c r="AE52">
        <v>7</v>
      </c>
      <c r="AF52">
        <v>2</v>
      </c>
      <c r="AG52">
        <v>2</v>
      </c>
      <c r="AH52">
        <v>2</v>
      </c>
      <c r="AI52">
        <v>9</v>
      </c>
      <c r="AJ52">
        <v>3</v>
      </c>
      <c r="AK52">
        <v>19</v>
      </c>
      <c r="AL52">
        <v>10</v>
      </c>
      <c r="AM52">
        <v>568</v>
      </c>
      <c r="AN52">
        <v>501</v>
      </c>
      <c r="AO52">
        <v>118</v>
      </c>
      <c r="AP52">
        <v>124</v>
      </c>
      <c r="AQ52">
        <v>207</v>
      </c>
      <c r="AR52">
        <v>224</v>
      </c>
      <c r="AS52">
        <v>243</v>
      </c>
      <c r="AT52">
        <v>153</v>
      </c>
      <c r="AU52">
        <v>14</v>
      </c>
      <c r="AV52">
        <v>11</v>
      </c>
      <c r="AW52">
        <v>174</v>
      </c>
      <c r="AX52">
        <v>156</v>
      </c>
      <c r="AY52">
        <v>111</v>
      </c>
      <c r="AZ52">
        <v>97</v>
      </c>
      <c r="BA52">
        <v>26</v>
      </c>
      <c r="BB52">
        <v>20</v>
      </c>
      <c r="BC52">
        <v>14</v>
      </c>
      <c r="BD52">
        <v>12</v>
      </c>
      <c r="BE52">
        <v>1</v>
      </c>
      <c r="BF52">
        <v>2</v>
      </c>
      <c r="BG52">
        <v>0</v>
      </c>
      <c r="BH52">
        <v>0</v>
      </c>
      <c r="BI52">
        <v>10</v>
      </c>
      <c r="BJ52">
        <v>8</v>
      </c>
      <c r="BK52">
        <v>3</v>
      </c>
      <c r="BL52">
        <v>1</v>
      </c>
      <c r="BM52">
        <v>540</v>
      </c>
      <c r="BN52">
        <v>466</v>
      </c>
      <c r="BO52">
        <v>481</v>
      </c>
      <c r="BP52">
        <v>391</v>
      </c>
      <c r="BQ52">
        <v>27</v>
      </c>
      <c r="BR52">
        <v>18</v>
      </c>
      <c r="BS52">
        <v>4</v>
      </c>
      <c r="BT52">
        <v>7</v>
      </c>
      <c r="BU52">
        <v>4</v>
      </c>
      <c r="BV52">
        <v>5</v>
      </c>
      <c r="BW52">
        <v>7</v>
      </c>
      <c r="BX52">
        <v>1</v>
      </c>
      <c r="BY52">
        <v>8</v>
      </c>
      <c r="BZ52">
        <v>11</v>
      </c>
      <c r="CA52">
        <v>0</v>
      </c>
      <c r="CB52">
        <v>1</v>
      </c>
      <c r="CC52">
        <v>11</v>
      </c>
      <c r="CD52">
        <v>16</v>
      </c>
      <c r="CE52">
        <v>0</v>
      </c>
      <c r="CF52">
        <v>0</v>
      </c>
      <c r="CG52">
        <v>71</v>
      </c>
      <c r="CH52">
        <v>64</v>
      </c>
      <c r="CI52">
        <v>220</v>
      </c>
      <c r="CJ52">
        <v>297</v>
      </c>
    </row>
    <row r="53" spans="1:88" x14ac:dyDescent="0.3">
      <c r="A53" t="s">
        <v>95</v>
      </c>
      <c r="B53" t="s">
        <v>4</v>
      </c>
      <c r="C53" s="1">
        <v>0.54</v>
      </c>
      <c r="D53" s="1">
        <v>0.35</v>
      </c>
      <c r="E53" s="1">
        <v>0.11</v>
      </c>
      <c r="F53">
        <v>3</v>
      </c>
      <c r="G53">
        <v>0</v>
      </c>
      <c r="H53" s="2">
        <v>44899</v>
      </c>
      <c r="I53" s="3">
        <v>0.83333333333333337</v>
      </c>
      <c r="J53" t="s">
        <v>132</v>
      </c>
      <c r="K53">
        <v>8</v>
      </c>
      <c r="L53">
        <v>10</v>
      </c>
      <c r="M53">
        <v>0</v>
      </c>
      <c r="N53">
        <v>3</v>
      </c>
      <c r="O53">
        <v>3</v>
      </c>
      <c r="P53">
        <v>0</v>
      </c>
      <c r="Q53">
        <v>0</v>
      </c>
      <c r="R53">
        <v>0</v>
      </c>
      <c r="S53">
        <v>3</v>
      </c>
      <c r="T53">
        <v>0</v>
      </c>
      <c r="U53">
        <v>4</v>
      </c>
      <c r="V53">
        <v>2</v>
      </c>
      <c r="W53">
        <v>4</v>
      </c>
      <c r="X53">
        <v>6</v>
      </c>
      <c r="Y53">
        <v>7</v>
      </c>
      <c r="Z53">
        <v>4</v>
      </c>
      <c r="AA53">
        <v>1</v>
      </c>
      <c r="AB53">
        <v>6</v>
      </c>
      <c r="AC53">
        <v>17</v>
      </c>
      <c r="AD53">
        <v>8</v>
      </c>
      <c r="AE53">
        <v>6</v>
      </c>
      <c r="AF53">
        <v>1</v>
      </c>
      <c r="AG53">
        <v>2</v>
      </c>
      <c r="AH53">
        <v>0</v>
      </c>
      <c r="AI53">
        <v>2</v>
      </c>
      <c r="AJ53">
        <v>4</v>
      </c>
      <c r="AK53">
        <v>13</v>
      </c>
      <c r="AL53">
        <v>9</v>
      </c>
      <c r="AM53">
        <v>794</v>
      </c>
      <c r="AN53">
        <v>489</v>
      </c>
      <c r="AO53">
        <v>140</v>
      </c>
      <c r="AP53">
        <v>95</v>
      </c>
      <c r="AQ53">
        <v>276</v>
      </c>
      <c r="AR53">
        <v>193</v>
      </c>
      <c r="AS53">
        <v>378</v>
      </c>
      <c r="AT53">
        <v>201</v>
      </c>
      <c r="AU53">
        <v>11</v>
      </c>
      <c r="AV53">
        <v>7</v>
      </c>
      <c r="AW53">
        <v>184</v>
      </c>
      <c r="AX53">
        <v>159</v>
      </c>
      <c r="AY53">
        <v>129</v>
      </c>
      <c r="AZ53">
        <v>86</v>
      </c>
      <c r="BA53">
        <v>16</v>
      </c>
      <c r="BB53">
        <v>15</v>
      </c>
      <c r="BC53">
        <v>12</v>
      </c>
      <c r="BD53">
        <v>7</v>
      </c>
      <c r="BE53">
        <v>0</v>
      </c>
      <c r="BF53">
        <v>1</v>
      </c>
      <c r="BG53">
        <v>0</v>
      </c>
      <c r="BH53">
        <v>0</v>
      </c>
      <c r="BI53">
        <v>16</v>
      </c>
      <c r="BJ53">
        <v>12</v>
      </c>
      <c r="BK53">
        <v>0</v>
      </c>
      <c r="BL53">
        <v>0</v>
      </c>
      <c r="BM53">
        <v>597</v>
      </c>
      <c r="BN53">
        <v>393</v>
      </c>
      <c r="BO53">
        <v>523</v>
      </c>
      <c r="BP53">
        <v>320</v>
      </c>
      <c r="BQ53">
        <v>19</v>
      </c>
      <c r="BR53">
        <v>13</v>
      </c>
      <c r="BS53">
        <v>7</v>
      </c>
      <c r="BT53">
        <v>3</v>
      </c>
      <c r="BU53">
        <v>11</v>
      </c>
      <c r="BV53">
        <v>7</v>
      </c>
      <c r="BW53">
        <v>3</v>
      </c>
      <c r="BX53">
        <v>3</v>
      </c>
      <c r="BY53">
        <v>12</v>
      </c>
      <c r="BZ53">
        <v>16</v>
      </c>
      <c r="CA53">
        <v>0</v>
      </c>
      <c r="CB53">
        <v>0</v>
      </c>
      <c r="CC53">
        <v>10</v>
      </c>
      <c r="CD53">
        <v>8</v>
      </c>
      <c r="CE53">
        <v>0</v>
      </c>
      <c r="CF53">
        <v>0</v>
      </c>
      <c r="CG53">
        <v>60</v>
      </c>
      <c r="CH53">
        <v>74</v>
      </c>
      <c r="CI53">
        <v>230</v>
      </c>
      <c r="CJ53">
        <v>339</v>
      </c>
    </row>
    <row r="54" spans="1:88" x14ac:dyDescent="0.3">
      <c r="A54" t="s">
        <v>106</v>
      </c>
      <c r="B54" t="s">
        <v>119</v>
      </c>
      <c r="C54" s="1">
        <v>0.35</v>
      </c>
      <c r="D54" s="1">
        <v>0.51</v>
      </c>
      <c r="E54" s="1">
        <v>0.14000000000000001</v>
      </c>
      <c r="F54">
        <v>1</v>
      </c>
      <c r="G54">
        <v>1</v>
      </c>
      <c r="H54" s="2">
        <v>44900</v>
      </c>
      <c r="I54" s="3">
        <v>0.66666666666666663</v>
      </c>
      <c r="J54" t="s">
        <v>132</v>
      </c>
      <c r="K54">
        <v>12</v>
      </c>
      <c r="L54">
        <v>16</v>
      </c>
      <c r="M54">
        <v>1</v>
      </c>
      <c r="N54">
        <v>1</v>
      </c>
      <c r="O54">
        <v>1</v>
      </c>
      <c r="P54">
        <v>1</v>
      </c>
      <c r="Q54">
        <v>0</v>
      </c>
      <c r="R54">
        <v>0</v>
      </c>
      <c r="S54">
        <v>1</v>
      </c>
      <c r="T54">
        <v>1</v>
      </c>
      <c r="U54">
        <v>4</v>
      </c>
      <c r="V54">
        <v>4</v>
      </c>
      <c r="W54">
        <v>4</v>
      </c>
      <c r="X54">
        <v>8</v>
      </c>
      <c r="Y54">
        <v>5</v>
      </c>
      <c r="Z54">
        <v>9</v>
      </c>
      <c r="AA54">
        <v>7</v>
      </c>
      <c r="AB54">
        <v>7</v>
      </c>
      <c r="AC54">
        <v>14</v>
      </c>
      <c r="AD54">
        <v>18</v>
      </c>
      <c r="AE54">
        <v>6</v>
      </c>
      <c r="AF54">
        <v>7</v>
      </c>
      <c r="AG54">
        <v>6</v>
      </c>
      <c r="AH54">
        <v>9</v>
      </c>
      <c r="AI54">
        <v>6</v>
      </c>
      <c r="AJ54">
        <v>6</v>
      </c>
      <c r="AK54">
        <v>18</v>
      </c>
      <c r="AL54">
        <v>28</v>
      </c>
      <c r="AM54">
        <v>692</v>
      </c>
      <c r="AN54">
        <v>717</v>
      </c>
      <c r="AO54">
        <v>157</v>
      </c>
      <c r="AP54">
        <v>175</v>
      </c>
      <c r="AQ54">
        <v>270</v>
      </c>
      <c r="AR54">
        <v>247</v>
      </c>
      <c r="AS54">
        <v>265</v>
      </c>
      <c r="AT54">
        <v>295</v>
      </c>
      <c r="AU54">
        <v>8</v>
      </c>
      <c r="AV54">
        <v>14</v>
      </c>
      <c r="AW54">
        <v>229</v>
      </c>
      <c r="AX54">
        <v>232</v>
      </c>
      <c r="AY54">
        <v>116</v>
      </c>
      <c r="AZ54">
        <v>132</v>
      </c>
      <c r="BA54">
        <v>21</v>
      </c>
      <c r="BB54">
        <v>20</v>
      </c>
      <c r="BC54">
        <v>8</v>
      </c>
      <c r="BD54">
        <v>11</v>
      </c>
      <c r="BE54">
        <v>0</v>
      </c>
      <c r="BF54">
        <v>2</v>
      </c>
      <c r="BG54">
        <v>0</v>
      </c>
      <c r="BH54">
        <v>0</v>
      </c>
      <c r="BI54">
        <v>13</v>
      </c>
      <c r="BJ54">
        <v>16</v>
      </c>
      <c r="BK54">
        <v>3</v>
      </c>
      <c r="BL54">
        <v>0</v>
      </c>
      <c r="BM54">
        <v>532</v>
      </c>
      <c r="BN54">
        <v>735</v>
      </c>
      <c r="BO54">
        <v>414</v>
      </c>
      <c r="BP54">
        <v>624</v>
      </c>
      <c r="BQ54">
        <v>28</v>
      </c>
      <c r="BR54">
        <v>35</v>
      </c>
      <c r="BS54">
        <v>6</v>
      </c>
      <c r="BT54">
        <v>9</v>
      </c>
      <c r="BU54">
        <v>5</v>
      </c>
      <c r="BV54">
        <v>7</v>
      </c>
      <c r="BW54">
        <v>8</v>
      </c>
      <c r="BX54">
        <v>5</v>
      </c>
      <c r="BY54">
        <v>16</v>
      </c>
      <c r="BZ54">
        <v>16</v>
      </c>
      <c r="CA54">
        <v>0</v>
      </c>
      <c r="CB54">
        <v>0</v>
      </c>
      <c r="CC54">
        <v>18</v>
      </c>
      <c r="CD54">
        <v>11</v>
      </c>
      <c r="CE54">
        <v>0</v>
      </c>
      <c r="CF54">
        <v>0</v>
      </c>
      <c r="CG54">
        <v>100</v>
      </c>
      <c r="CH54">
        <v>100</v>
      </c>
      <c r="CI54">
        <v>405</v>
      </c>
      <c r="CJ54">
        <v>308</v>
      </c>
    </row>
    <row r="55" spans="1:88" x14ac:dyDescent="0.3">
      <c r="A55" t="s">
        <v>124</v>
      </c>
      <c r="B55" t="s">
        <v>126</v>
      </c>
      <c r="C55" s="1">
        <v>0.47</v>
      </c>
      <c r="D55" s="1">
        <v>0.44</v>
      </c>
      <c r="E55" s="1">
        <v>0.09</v>
      </c>
      <c r="F55">
        <v>4</v>
      </c>
      <c r="G55">
        <v>1</v>
      </c>
      <c r="H55" s="2">
        <v>44900</v>
      </c>
      <c r="I55" s="3">
        <v>0.83333333333333337</v>
      </c>
      <c r="J55" t="s">
        <v>132</v>
      </c>
      <c r="K55">
        <v>18</v>
      </c>
      <c r="L55">
        <v>10</v>
      </c>
      <c r="M55">
        <v>1</v>
      </c>
      <c r="N55">
        <v>4</v>
      </c>
      <c r="O55">
        <v>4</v>
      </c>
      <c r="P55">
        <v>0</v>
      </c>
      <c r="Q55">
        <v>0</v>
      </c>
      <c r="R55">
        <v>1</v>
      </c>
      <c r="S55">
        <v>3</v>
      </c>
      <c r="T55">
        <v>0</v>
      </c>
      <c r="U55">
        <v>9</v>
      </c>
      <c r="V55">
        <v>6</v>
      </c>
      <c r="W55">
        <v>8</v>
      </c>
      <c r="X55">
        <v>2</v>
      </c>
      <c r="Y55">
        <v>14</v>
      </c>
      <c r="Z55">
        <v>6</v>
      </c>
      <c r="AA55">
        <v>4</v>
      </c>
      <c r="AB55">
        <v>4</v>
      </c>
      <c r="AC55">
        <v>20</v>
      </c>
      <c r="AD55">
        <v>19</v>
      </c>
      <c r="AE55">
        <v>5</v>
      </c>
      <c r="AF55">
        <v>4</v>
      </c>
      <c r="AG55">
        <v>5</v>
      </c>
      <c r="AH55">
        <v>3</v>
      </c>
      <c r="AI55">
        <v>7</v>
      </c>
      <c r="AJ55">
        <v>5</v>
      </c>
      <c r="AK55">
        <v>15</v>
      </c>
      <c r="AL55">
        <v>21</v>
      </c>
      <c r="AM55">
        <v>666</v>
      </c>
      <c r="AN55">
        <v>547</v>
      </c>
      <c r="AO55">
        <v>149</v>
      </c>
      <c r="AP55">
        <v>116</v>
      </c>
      <c r="AQ55">
        <v>257</v>
      </c>
      <c r="AR55">
        <v>270</v>
      </c>
      <c r="AS55">
        <v>260</v>
      </c>
      <c r="AT55">
        <v>161</v>
      </c>
      <c r="AU55">
        <v>17</v>
      </c>
      <c r="AV55">
        <v>15</v>
      </c>
      <c r="AW55">
        <v>193</v>
      </c>
      <c r="AX55">
        <v>188</v>
      </c>
      <c r="AY55">
        <v>145</v>
      </c>
      <c r="AZ55">
        <v>137</v>
      </c>
      <c r="BA55">
        <v>21</v>
      </c>
      <c r="BB55">
        <v>20</v>
      </c>
      <c r="BC55">
        <v>17</v>
      </c>
      <c r="BD55">
        <v>14</v>
      </c>
      <c r="BE55">
        <v>0</v>
      </c>
      <c r="BF55">
        <v>1</v>
      </c>
      <c r="BG55">
        <v>0</v>
      </c>
      <c r="BH55">
        <v>0</v>
      </c>
      <c r="BI55">
        <v>8</v>
      </c>
      <c r="BJ55">
        <v>13</v>
      </c>
      <c r="BK55">
        <v>0</v>
      </c>
      <c r="BL55">
        <v>5</v>
      </c>
      <c r="BM55">
        <v>616</v>
      </c>
      <c r="BN55">
        <v>548</v>
      </c>
      <c r="BO55">
        <v>556</v>
      </c>
      <c r="BP55">
        <v>486</v>
      </c>
      <c r="BQ55">
        <v>18</v>
      </c>
      <c r="BR55">
        <v>14</v>
      </c>
      <c r="BS55">
        <v>4</v>
      </c>
      <c r="BT55">
        <v>1</v>
      </c>
      <c r="BU55">
        <v>9</v>
      </c>
      <c r="BV55">
        <v>13</v>
      </c>
      <c r="BW55">
        <v>5</v>
      </c>
      <c r="BX55">
        <v>4</v>
      </c>
      <c r="BY55">
        <v>16</v>
      </c>
      <c r="BZ55">
        <v>8</v>
      </c>
      <c r="CA55">
        <v>1</v>
      </c>
      <c r="CB55">
        <v>0</v>
      </c>
      <c r="CC55">
        <v>10</v>
      </c>
      <c r="CD55">
        <v>18</v>
      </c>
      <c r="CE55">
        <v>0</v>
      </c>
      <c r="CF55">
        <v>0</v>
      </c>
      <c r="CG55">
        <v>73</v>
      </c>
      <c r="CH55">
        <v>81</v>
      </c>
      <c r="CI55">
        <v>310</v>
      </c>
      <c r="CJ55">
        <v>329</v>
      </c>
    </row>
    <row r="56" spans="1:88" x14ac:dyDescent="0.3">
      <c r="A56" t="s">
        <v>118</v>
      </c>
      <c r="B56" t="s">
        <v>108</v>
      </c>
      <c r="C56" s="1">
        <v>0.22</v>
      </c>
      <c r="D56" s="1">
        <v>0.68</v>
      </c>
      <c r="E56" s="1">
        <v>0.1</v>
      </c>
      <c r="F56">
        <v>0</v>
      </c>
      <c r="G56">
        <v>0</v>
      </c>
      <c r="H56" s="2">
        <v>44901</v>
      </c>
      <c r="I56" s="3">
        <v>0.66666666666666663</v>
      </c>
      <c r="J56" t="s">
        <v>132</v>
      </c>
      <c r="K56">
        <v>6</v>
      </c>
      <c r="L56">
        <v>13</v>
      </c>
      <c r="M56">
        <v>0</v>
      </c>
      <c r="N56">
        <v>0</v>
      </c>
      <c r="O56">
        <v>0</v>
      </c>
      <c r="P56">
        <v>0</v>
      </c>
      <c r="Q56">
        <v>0</v>
      </c>
      <c r="R56">
        <v>0</v>
      </c>
      <c r="S56">
        <v>0</v>
      </c>
      <c r="T56">
        <v>0</v>
      </c>
      <c r="U56">
        <v>3</v>
      </c>
      <c r="V56">
        <v>1</v>
      </c>
      <c r="W56">
        <v>3</v>
      </c>
      <c r="X56">
        <v>6</v>
      </c>
      <c r="Y56">
        <v>3</v>
      </c>
      <c r="Z56">
        <v>9</v>
      </c>
      <c r="AA56">
        <v>3</v>
      </c>
      <c r="AB56">
        <v>4</v>
      </c>
      <c r="AC56">
        <v>11</v>
      </c>
      <c r="AD56">
        <v>36</v>
      </c>
      <c r="AE56">
        <v>1</v>
      </c>
      <c r="AF56">
        <v>10</v>
      </c>
      <c r="AG56">
        <v>0</v>
      </c>
      <c r="AH56">
        <v>8</v>
      </c>
      <c r="AI56">
        <v>2</v>
      </c>
      <c r="AJ56">
        <v>19</v>
      </c>
      <c r="AK56">
        <v>8</v>
      </c>
      <c r="AL56">
        <v>29</v>
      </c>
      <c r="AM56">
        <v>438</v>
      </c>
      <c r="AN56">
        <v>896</v>
      </c>
      <c r="AO56">
        <v>103</v>
      </c>
      <c r="AP56">
        <v>182</v>
      </c>
      <c r="AQ56">
        <v>176</v>
      </c>
      <c r="AR56">
        <v>279</v>
      </c>
      <c r="AS56">
        <v>159</v>
      </c>
      <c r="AT56">
        <v>435</v>
      </c>
      <c r="AU56">
        <v>10</v>
      </c>
      <c r="AV56">
        <v>27</v>
      </c>
      <c r="AW56">
        <v>164</v>
      </c>
      <c r="AX56">
        <v>219</v>
      </c>
      <c r="AY56">
        <v>86</v>
      </c>
      <c r="AZ56">
        <v>158</v>
      </c>
      <c r="BA56">
        <v>22</v>
      </c>
      <c r="BB56">
        <v>37</v>
      </c>
      <c r="BC56">
        <v>9</v>
      </c>
      <c r="BD56">
        <v>25</v>
      </c>
      <c r="BE56">
        <v>1</v>
      </c>
      <c r="BF56">
        <v>1</v>
      </c>
      <c r="BG56">
        <v>0</v>
      </c>
      <c r="BH56">
        <v>0</v>
      </c>
      <c r="BI56">
        <v>15</v>
      </c>
      <c r="BJ56">
        <v>14</v>
      </c>
      <c r="BK56">
        <v>5</v>
      </c>
      <c r="BL56">
        <v>4</v>
      </c>
      <c r="BM56">
        <v>323</v>
      </c>
      <c r="BN56">
        <v>1041</v>
      </c>
      <c r="BO56">
        <v>229</v>
      </c>
      <c r="BP56">
        <v>967</v>
      </c>
      <c r="BQ56">
        <v>10</v>
      </c>
      <c r="BR56">
        <v>27</v>
      </c>
      <c r="BS56">
        <v>4</v>
      </c>
      <c r="BT56">
        <v>4</v>
      </c>
      <c r="BU56">
        <v>4</v>
      </c>
      <c r="BV56">
        <v>8</v>
      </c>
      <c r="BW56">
        <v>0</v>
      </c>
      <c r="BX56">
        <v>8</v>
      </c>
      <c r="BY56">
        <v>18</v>
      </c>
      <c r="BZ56">
        <v>20</v>
      </c>
      <c r="CA56">
        <v>0</v>
      </c>
      <c r="CB56">
        <v>0</v>
      </c>
      <c r="CC56">
        <v>14</v>
      </c>
      <c r="CD56">
        <v>6</v>
      </c>
      <c r="CE56">
        <v>0</v>
      </c>
      <c r="CF56">
        <v>0</v>
      </c>
      <c r="CG56">
        <v>100</v>
      </c>
      <c r="CH56">
        <v>66</v>
      </c>
      <c r="CI56">
        <v>573</v>
      </c>
      <c r="CJ56">
        <v>217</v>
      </c>
    </row>
    <row r="57" spans="1:88" x14ac:dyDescent="0.3">
      <c r="A57" t="s">
        <v>128</v>
      </c>
      <c r="B57" t="s">
        <v>120</v>
      </c>
      <c r="C57" s="1">
        <v>0.43</v>
      </c>
      <c r="D57" s="1">
        <v>0.48</v>
      </c>
      <c r="E57" s="1">
        <v>0.09</v>
      </c>
      <c r="F57">
        <v>6</v>
      </c>
      <c r="G57">
        <v>1</v>
      </c>
      <c r="H57" s="2">
        <v>44901</v>
      </c>
      <c r="I57" s="3">
        <v>0.83333333333333337</v>
      </c>
      <c r="J57" t="s">
        <v>132</v>
      </c>
      <c r="K57">
        <v>14</v>
      </c>
      <c r="L57">
        <v>10</v>
      </c>
      <c r="M57">
        <v>1</v>
      </c>
      <c r="N57">
        <v>6</v>
      </c>
      <c r="O57">
        <v>6</v>
      </c>
      <c r="P57">
        <v>1</v>
      </c>
      <c r="Q57">
        <v>0</v>
      </c>
      <c r="R57">
        <v>0</v>
      </c>
      <c r="S57">
        <v>5</v>
      </c>
      <c r="T57">
        <v>0</v>
      </c>
      <c r="U57">
        <v>9</v>
      </c>
      <c r="V57">
        <v>1</v>
      </c>
      <c r="W57">
        <v>2</v>
      </c>
      <c r="X57">
        <v>7</v>
      </c>
      <c r="Y57">
        <v>9</v>
      </c>
      <c r="Z57">
        <v>5</v>
      </c>
      <c r="AA57">
        <v>5</v>
      </c>
      <c r="AB57">
        <v>5</v>
      </c>
      <c r="AC57">
        <v>8</v>
      </c>
      <c r="AD57">
        <v>18</v>
      </c>
      <c r="AE57">
        <v>3</v>
      </c>
      <c r="AF57">
        <v>2</v>
      </c>
      <c r="AG57">
        <v>6</v>
      </c>
      <c r="AH57">
        <v>6</v>
      </c>
      <c r="AI57">
        <v>6</v>
      </c>
      <c r="AJ57">
        <v>2</v>
      </c>
      <c r="AK57">
        <v>8</v>
      </c>
      <c r="AL57">
        <v>8</v>
      </c>
      <c r="AM57">
        <v>614</v>
      </c>
      <c r="AN57">
        <v>617</v>
      </c>
      <c r="AO57">
        <v>134</v>
      </c>
      <c r="AP57">
        <v>115</v>
      </c>
      <c r="AQ57">
        <v>241</v>
      </c>
      <c r="AR57">
        <v>240</v>
      </c>
      <c r="AS57">
        <v>239</v>
      </c>
      <c r="AT57">
        <v>262</v>
      </c>
      <c r="AU57">
        <v>9</v>
      </c>
      <c r="AV57">
        <v>8</v>
      </c>
      <c r="AW57">
        <v>165</v>
      </c>
      <c r="AX57">
        <v>167</v>
      </c>
      <c r="AY57">
        <v>98</v>
      </c>
      <c r="AZ57">
        <v>107</v>
      </c>
      <c r="BA57">
        <v>16</v>
      </c>
      <c r="BB57">
        <v>17</v>
      </c>
      <c r="BC57">
        <v>8</v>
      </c>
      <c r="BD57">
        <v>7</v>
      </c>
      <c r="BE57">
        <v>0</v>
      </c>
      <c r="BF57">
        <v>2</v>
      </c>
      <c r="BG57">
        <v>0</v>
      </c>
      <c r="BH57">
        <v>0</v>
      </c>
      <c r="BI57">
        <v>12</v>
      </c>
      <c r="BJ57">
        <v>10</v>
      </c>
      <c r="BK57">
        <v>3</v>
      </c>
      <c r="BL57">
        <v>3</v>
      </c>
      <c r="BM57">
        <v>461</v>
      </c>
      <c r="BN57">
        <v>512</v>
      </c>
      <c r="BO57">
        <v>392</v>
      </c>
      <c r="BP57">
        <v>436</v>
      </c>
      <c r="BQ57">
        <v>14</v>
      </c>
      <c r="BR57">
        <v>15</v>
      </c>
      <c r="BS57">
        <v>6</v>
      </c>
      <c r="BT57">
        <v>1</v>
      </c>
      <c r="BU57">
        <v>7</v>
      </c>
      <c r="BV57">
        <v>3</v>
      </c>
      <c r="BW57">
        <v>6</v>
      </c>
      <c r="BX57">
        <v>6</v>
      </c>
      <c r="BY57">
        <v>13</v>
      </c>
      <c r="BZ57">
        <v>15</v>
      </c>
      <c r="CA57">
        <v>0</v>
      </c>
      <c r="CB57">
        <v>0</v>
      </c>
      <c r="CC57">
        <v>10</v>
      </c>
      <c r="CD57">
        <v>15</v>
      </c>
      <c r="CE57">
        <v>0</v>
      </c>
      <c r="CF57">
        <v>0</v>
      </c>
      <c r="CG57">
        <v>71</v>
      </c>
      <c r="CH57">
        <v>54</v>
      </c>
      <c r="CI57">
        <v>357</v>
      </c>
      <c r="CJ57">
        <v>240</v>
      </c>
    </row>
    <row r="58" spans="1:88" x14ac:dyDescent="0.3">
      <c r="A58" t="s">
        <v>119</v>
      </c>
      <c r="B58" t="s">
        <v>124</v>
      </c>
      <c r="C58" s="1">
        <v>0.45</v>
      </c>
      <c r="D58" s="1">
        <v>0.45</v>
      </c>
      <c r="E58" s="1">
        <v>0.1</v>
      </c>
      <c r="F58">
        <v>1</v>
      </c>
      <c r="G58">
        <v>1</v>
      </c>
      <c r="H58" s="2">
        <v>44904</v>
      </c>
      <c r="I58" s="3">
        <v>0.66666666666666663</v>
      </c>
      <c r="J58" t="s">
        <v>133</v>
      </c>
      <c r="K58">
        <v>9</v>
      </c>
      <c r="L58">
        <v>20</v>
      </c>
      <c r="M58">
        <v>1</v>
      </c>
      <c r="N58">
        <v>1</v>
      </c>
      <c r="O58">
        <v>1</v>
      </c>
      <c r="P58">
        <v>1</v>
      </c>
      <c r="Q58">
        <v>0</v>
      </c>
      <c r="R58">
        <v>0</v>
      </c>
      <c r="S58">
        <v>1</v>
      </c>
      <c r="T58">
        <v>1</v>
      </c>
      <c r="U58">
        <v>1</v>
      </c>
      <c r="V58">
        <v>11</v>
      </c>
      <c r="W58">
        <v>4</v>
      </c>
      <c r="X58">
        <v>4</v>
      </c>
      <c r="Y58">
        <v>5</v>
      </c>
      <c r="Z58">
        <v>12</v>
      </c>
      <c r="AA58">
        <v>4</v>
      </c>
      <c r="AB58">
        <v>8</v>
      </c>
      <c r="AC58">
        <v>19</v>
      </c>
      <c r="AD58">
        <v>25</v>
      </c>
      <c r="AE58">
        <v>4</v>
      </c>
      <c r="AF58">
        <v>10</v>
      </c>
      <c r="AG58">
        <v>2</v>
      </c>
      <c r="AH58">
        <v>15</v>
      </c>
      <c r="AI58">
        <v>5</v>
      </c>
      <c r="AJ58">
        <v>8</v>
      </c>
      <c r="AK58">
        <v>27</v>
      </c>
      <c r="AL58">
        <v>20</v>
      </c>
      <c r="AM58">
        <v>674</v>
      </c>
      <c r="AN58">
        <v>737</v>
      </c>
      <c r="AO58">
        <v>156</v>
      </c>
      <c r="AP58">
        <v>153</v>
      </c>
      <c r="AQ58">
        <v>250</v>
      </c>
      <c r="AR58">
        <v>239</v>
      </c>
      <c r="AS58">
        <v>268</v>
      </c>
      <c r="AT58">
        <v>345</v>
      </c>
      <c r="AU58">
        <v>10</v>
      </c>
      <c r="AV58">
        <v>11</v>
      </c>
      <c r="AW58">
        <v>240</v>
      </c>
      <c r="AX58">
        <v>185</v>
      </c>
      <c r="AY58">
        <v>180</v>
      </c>
      <c r="AZ58">
        <v>121</v>
      </c>
      <c r="BA58">
        <v>16</v>
      </c>
      <c r="BB58">
        <v>19</v>
      </c>
      <c r="BC58">
        <v>10</v>
      </c>
      <c r="BD58">
        <v>10</v>
      </c>
      <c r="BE58">
        <v>2</v>
      </c>
      <c r="BF58">
        <v>3</v>
      </c>
      <c r="BG58">
        <v>0</v>
      </c>
      <c r="BH58">
        <v>0</v>
      </c>
      <c r="BI58">
        <v>22</v>
      </c>
      <c r="BJ58">
        <v>24</v>
      </c>
      <c r="BK58">
        <v>3</v>
      </c>
      <c r="BL58">
        <v>3</v>
      </c>
      <c r="BM58">
        <v>715</v>
      </c>
      <c r="BN58">
        <v>695</v>
      </c>
      <c r="BO58">
        <v>632</v>
      </c>
      <c r="BP58">
        <v>625</v>
      </c>
      <c r="BQ58">
        <v>22</v>
      </c>
      <c r="BR58">
        <v>25</v>
      </c>
      <c r="BS58">
        <v>5</v>
      </c>
      <c r="BT58">
        <v>6</v>
      </c>
      <c r="BU58">
        <v>13</v>
      </c>
      <c r="BV58">
        <v>4</v>
      </c>
      <c r="BW58">
        <v>3</v>
      </c>
      <c r="BX58">
        <v>7</v>
      </c>
      <c r="BY58">
        <v>27</v>
      </c>
      <c r="BZ58">
        <v>25</v>
      </c>
      <c r="CA58">
        <v>0</v>
      </c>
      <c r="CB58">
        <v>0</v>
      </c>
      <c r="CC58">
        <v>21</v>
      </c>
      <c r="CD58">
        <v>9</v>
      </c>
      <c r="CE58">
        <v>0</v>
      </c>
      <c r="CF58">
        <v>0</v>
      </c>
      <c r="CG58">
        <v>95</v>
      </c>
      <c r="CH58">
        <v>77</v>
      </c>
      <c r="CI58">
        <v>365</v>
      </c>
      <c r="CJ58">
        <v>423</v>
      </c>
    </row>
    <row r="59" spans="1:88" x14ac:dyDescent="0.3">
      <c r="A59" t="s">
        <v>3</v>
      </c>
      <c r="B59" t="s">
        <v>113</v>
      </c>
      <c r="C59" s="1">
        <v>0.45</v>
      </c>
      <c r="D59" s="1">
        <v>0.44</v>
      </c>
      <c r="E59" s="1">
        <v>0.11</v>
      </c>
      <c r="F59">
        <v>2</v>
      </c>
      <c r="G59">
        <v>2</v>
      </c>
      <c r="H59" s="2">
        <v>44904</v>
      </c>
      <c r="I59" s="3">
        <v>0.83333333333333337</v>
      </c>
      <c r="J59" t="s">
        <v>133</v>
      </c>
      <c r="K59">
        <v>5</v>
      </c>
      <c r="L59">
        <v>15</v>
      </c>
      <c r="M59">
        <v>2</v>
      </c>
      <c r="N59">
        <v>2</v>
      </c>
      <c r="O59">
        <v>2</v>
      </c>
      <c r="P59">
        <v>2</v>
      </c>
      <c r="Q59">
        <v>0</v>
      </c>
      <c r="R59">
        <v>0</v>
      </c>
      <c r="S59">
        <v>2</v>
      </c>
      <c r="T59">
        <v>1</v>
      </c>
      <c r="U59">
        <v>2</v>
      </c>
      <c r="V59">
        <v>6</v>
      </c>
      <c r="W59">
        <v>2</v>
      </c>
      <c r="X59">
        <v>8</v>
      </c>
      <c r="Y59">
        <v>3</v>
      </c>
      <c r="Z59">
        <v>5</v>
      </c>
      <c r="AA59">
        <v>2</v>
      </c>
      <c r="AB59">
        <v>10</v>
      </c>
      <c r="AC59">
        <v>11</v>
      </c>
      <c r="AD59">
        <v>7</v>
      </c>
      <c r="AE59">
        <v>7</v>
      </c>
      <c r="AF59">
        <v>7</v>
      </c>
      <c r="AG59">
        <v>9</v>
      </c>
      <c r="AH59">
        <v>13</v>
      </c>
      <c r="AI59">
        <v>3</v>
      </c>
      <c r="AJ59">
        <v>6</v>
      </c>
      <c r="AK59">
        <v>15</v>
      </c>
      <c r="AL59">
        <v>17</v>
      </c>
      <c r="AM59">
        <v>722</v>
      </c>
      <c r="AN59">
        <v>644</v>
      </c>
      <c r="AO59">
        <v>117</v>
      </c>
      <c r="AP59">
        <v>97</v>
      </c>
      <c r="AQ59">
        <v>278</v>
      </c>
      <c r="AR59">
        <v>278</v>
      </c>
      <c r="AS59">
        <v>327</v>
      </c>
      <c r="AT59">
        <v>269</v>
      </c>
      <c r="AU59">
        <v>5</v>
      </c>
      <c r="AV59">
        <v>7</v>
      </c>
      <c r="AW59">
        <v>194</v>
      </c>
      <c r="AX59">
        <v>203</v>
      </c>
      <c r="AY59">
        <v>130</v>
      </c>
      <c r="AZ59">
        <v>122</v>
      </c>
      <c r="BA59">
        <v>15</v>
      </c>
      <c r="BB59">
        <v>24</v>
      </c>
      <c r="BC59">
        <v>6</v>
      </c>
      <c r="BD59">
        <v>8</v>
      </c>
      <c r="BE59">
        <v>8</v>
      </c>
      <c r="BF59">
        <v>8</v>
      </c>
      <c r="BG59">
        <v>1</v>
      </c>
      <c r="BH59">
        <v>0</v>
      </c>
      <c r="BI59">
        <v>30</v>
      </c>
      <c r="BJ59">
        <v>18</v>
      </c>
      <c r="BK59">
        <v>1</v>
      </c>
      <c r="BL59">
        <v>2</v>
      </c>
      <c r="BM59">
        <v>651</v>
      </c>
      <c r="BN59">
        <v>603</v>
      </c>
      <c r="BO59">
        <v>557</v>
      </c>
      <c r="BP59">
        <v>511</v>
      </c>
      <c r="BQ59">
        <v>22</v>
      </c>
      <c r="BR59">
        <v>16</v>
      </c>
      <c r="BS59">
        <v>4</v>
      </c>
      <c r="BT59">
        <v>4</v>
      </c>
      <c r="BU59">
        <v>5</v>
      </c>
      <c r="BV59">
        <v>4</v>
      </c>
      <c r="BW59">
        <v>2</v>
      </c>
      <c r="BX59">
        <v>8</v>
      </c>
      <c r="BY59">
        <v>20</v>
      </c>
      <c r="BZ59">
        <v>30</v>
      </c>
      <c r="CA59">
        <v>0</v>
      </c>
      <c r="CB59">
        <v>1</v>
      </c>
      <c r="CC59">
        <v>15</v>
      </c>
      <c r="CD59">
        <v>5</v>
      </c>
      <c r="CE59">
        <v>0</v>
      </c>
      <c r="CF59">
        <v>0</v>
      </c>
      <c r="CG59">
        <v>91</v>
      </c>
      <c r="CH59">
        <v>79</v>
      </c>
      <c r="CI59">
        <v>401</v>
      </c>
      <c r="CJ59">
        <v>323</v>
      </c>
    </row>
    <row r="60" spans="1:88" x14ac:dyDescent="0.3">
      <c r="A60" t="s">
        <v>118</v>
      </c>
      <c r="B60" t="s">
        <v>128</v>
      </c>
      <c r="C60" s="1">
        <v>0.22</v>
      </c>
      <c r="D60" s="1">
        <v>0.65</v>
      </c>
      <c r="E60" s="1">
        <v>0.13</v>
      </c>
      <c r="F60">
        <v>1</v>
      </c>
      <c r="G60">
        <v>0</v>
      </c>
      <c r="H60" s="2">
        <v>44905</v>
      </c>
      <c r="I60" s="3">
        <v>0.66666666666666663</v>
      </c>
      <c r="J60" t="s">
        <v>133</v>
      </c>
      <c r="K60">
        <v>9</v>
      </c>
      <c r="L60">
        <v>11</v>
      </c>
      <c r="M60">
        <v>0</v>
      </c>
      <c r="N60">
        <v>1</v>
      </c>
      <c r="O60">
        <v>1</v>
      </c>
      <c r="P60">
        <v>0</v>
      </c>
      <c r="Q60">
        <v>0</v>
      </c>
      <c r="R60">
        <v>0</v>
      </c>
      <c r="S60">
        <v>1</v>
      </c>
      <c r="T60">
        <v>0</v>
      </c>
      <c r="U60">
        <v>3</v>
      </c>
      <c r="V60">
        <v>3</v>
      </c>
      <c r="W60">
        <v>6</v>
      </c>
      <c r="X60">
        <v>6</v>
      </c>
      <c r="Y60">
        <v>5</v>
      </c>
      <c r="Z60">
        <v>7</v>
      </c>
      <c r="AA60">
        <v>4</v>
      </c>
      <c r="AB60">
        <v>4</v>
      </c>
      <c r="AC60">
        <v>4</v>
      </c>
      <c r="AD60">
        <v>27</v>
      </c>
      <c r="AE60">
        <v>1</v>
      </c>
      <c r="AF60">
        <v>10</v>
      </c>
      <c r="AG60">
        <v>4</v>
      </c>
      <c r="AH60">
        <v>8</v>
      </c>
      <c r="AI60">
        <v>1</v>
      </c>
      <c r="AJ60">
        <v>7</v>
      </c>
      <c r="AK60">
        <v>3</v>
      </c>
      <c r="AL60">
        <v>20</v>
      </c>
      <c r="AM60">
        <v>339</v>
      </c>
      <c r="AN60">
        <v>780</v>
      </c>
      <c r="AO60">
        <v>68</v>
      </c>
      <c r="AP60">
        <v>205</v>
      </c>
      <c r="AQ60">
        <v>150</v>
      </c>
      <c r="AR60">
        <v>208</v>
      </c>
      <c r="AS60">
        <v>121</v>
      </c>
      <c r="AT60">
        <v>367</v>
      </c>
      <c r="AU60">
        <v>6</v>
      </c>
      <c r="AV60">
        <v>19</v>
      </c>
      <c r="AW60">
        <v>128</v>
      </c>
      <c r="AX60">
        <v>167</v>
      </c>
      <c r="AY60">
        <v>63</v>
      </c>
      <c r="AZ60">
        <v>118</v>
      </c>
      <c r="BA60">
        <v>13</v>
      </c>
      <c r="BB60">
        <v>23</v>
      </c>
      <c r="BC60">
        <v>3</v>
      </c>
      <c r="BD60">
        <v>18</v>
      </c>
      <c r="BE60">
        <v>3</v>
      </c>
      <c r="BF60">
        <v>1</v>
      </c>
      <c r="BG60">
        <v>1</v>
      </c>
      <c r="BH60">
        <v>0</v>
      </c>
      <c r="BI60">
        <v>15</v>
      </c>
      <c r="BJ60">
        <v>9</v>
      </c>
      <c r="BK60">
        <v>2</v>
      </c>
      <c r="BL60">
        <v>2</v>
      </c>
      <c r="BM60">
        <v>229</v>
      </c>
      <c r="BN60">
        <v>678</v>
      </c>
      <c r="BO60">
        <v>171</v>
      </c>
      <c r="BP60">
        <v>592</v>
      </c>
      <c r="BQ60">
        <v>8</v>
      </c>
      <c r="BR60">
        <v>33</v>
      </c>
      <c r="BS60">
        <v>3</v>
      </c>
      <c r="BT60">
        <v>7</v>
      </c>
      <c r="BU60">
        <v>4</v>
      </c>
      <c r="BV60">
        <v>9</v>
      </c>
      <c r="BW60">
        <v>3</v>
      </c>
      <c r="BX60">
        <v>9</v>
      </c>
      <c r="BY60">
        <v>11</v>
      </c>
      <c r="BZ60">
        <v>17</v>
      </c>
      <c r="CA60">
        <v>0</v>
      </c>
      <c r="CB60">
        <v>0</v>
      </c>
      <c r="CC60">
        <v>11</v>
      </c>
      <c r="CD60">
        <v>10</v>
      </c>
      <c r="CE60">
        <v>0</v>
      </c>
      <c r="CF60">
        <v>0</v>
      </c>
      <c r="CG60">
        <v>88</v>
      </c>
      <c r="CH60">
        <v>44</v>
      </c>
      <c r="CI60">
        <v>373</v>
      </c>
      <c r="CJ60">
        <v>165</v>
      </c>
    </row>
    <row r="61" spans="1:88" x14ac:dyDescent="0.3">
      <c r="A61" t="s">
        <v>95</v>
      </c>
      <c r="B61" t="s">
        <v>104</v>
      </c>
      <c r="C61" s="1">
        <v>0.54</v>
      </c>
      <c r="D61" s="1">
        <v>0.36</v>
      </c>
      <c r="E61" s="1">
        <v>0.1</v>
      </c>
      <c r="F61">
        <v>1</v>
      </c>
      <c r="G61">
        <v>2</v>
      </c>
      <c r="H61" s="2">
        <v>44905</v>
      </c>
      <c r="I61" s="3">
        <v>0.83333333333333337</v>
      </c>
      <c r="J61" t="s">
        <v>133</v>
      </c>
      <c r="K61">
        <v>14</v>
      </c>
      <c r="L61">
        <v>9</v>
      </c>
      <c r="M61">
        <v>2</v>
      </c>
      <c r="N61">
        <v>1</v>
      </c>
      <c r="O61">
        <v>1</v>
      </c>
      <c r="P61">
        <v>1</v>
      </c>
      <c r="Q61">
        <v>0</v>
      </c>
      <c r="R61">
        <v>1</v>
      </c>
      <c r="S61">
        <v>0</v>
      </c>
      <c r="T61">
        <v>2</v>
      </c>
      <c r="U61">
        <v>6</v>
      </c>
      <c r="V61">
        <v>5</v>
      </c>
      <c r="W61">
        <v>4</v>
      </c>
      <c r="X61">
        <v>3</v>
      </c>
      <c r="Y61">
        <v>6</v>
      </c>
      <c r="Z61">
        <v>6</v>
      </c>
      <c r="AA61">
        <v>8</v>
      </c>
      <c r="AB61">
        <v>3</v>
      </c>
      <c r="AC61">
        <v>17</v>
      </c>
      <c r="AD61">
        <v>15</v>
      </c>
      <c r="AE61">
        <v>6</v>
      </c>
      <c r="AF61">
        <v>2</v>
      </c>
      <c r="AG61">
        <v>4</v>
      </c>
      <c r="AH61">
        <v>7</v>
      </c>
      <c r="AI61">
        <v>2</v>
      </c>
      <c r="AJ61">
        <v>2</v>
      </c>
      <c r="AK61">
        <v>10</v>
      </c>
      <c r="AL61">
        <v>13</v>
      </c>
      <c r="AM61">
        <v>661</v>
      </c>
      <c r="AN61">
        <v>401</v>
      </c>
      <c r="AO61">
        <v>127</v>
      </c>
      <c r="AP61">
        <v>84</v>
      </c>
      <c r="AQ61">
        <v>312</v>
      </c>
      <c r="AR61">
        <v>136</v>
      </c>
      <c r="AS61">
        <v>222</v>
      </c>
      <c r="AT61">
        <v>181</v>
      </c>
      <c r="AU61">
        <v>8</v>
      </c>
      <c r="AV61">
        <v>7</v>
      </c>
      <c r="AW61">
        <v>147</v>
      </c>
      <c r="AX61">
        <v>136</v>
      </c>
      <c r="AY61">
        <v>108</v>
      </c>
      <c r="AZ61">
        <v>87</v>
      </c>
      <c r="BA61">
        <v>13</v>
      </c>
      <c r="BB61">
        <v>14</v>
      </c>
      <c r="BC61">
        <v>10</v>
      </c>
      <c r="BD61">
        <v>8</v>
      </c>
      <c r="BE61">
        <v>1</v>
      </c>
      <c r="BF61">
        <v>3</v>
      </c>
      <c r="BG61">
        <v>0</v>
      </c>
      <c r="BH61">
        <v>0</v>
      </c>
      <c r="BI61">
        <v>10</v>
      </c>
      <c r="BJ61">
        <v>14</v>
      </c>
      <c r="BK61">
        <v>1</v>
      </c>
      <c r="BL61">
        <v>2</v>
      </c>
      <c r="BM61">
        <v>508</v>
      </c>
      <c r="BN61">
        <v>369</v>
      </c>
      <c r="BO61">
        <v>453</v>
      </c>
      <c r="BP61">
        <v>310</v>
      </c>
      <c r="BQ61">
        <v>22</v>
      </c>
      <c r="BR61">
        <v>13</v>
      </c>
      <c r="BS61">
        <v>5</v>
      </c>
      <c r="BT61">
        <v>6</v>
      </c>
      <c r="BU61">
        <v>5</v>
      </c>
      <c r="BV61">
        <v>2</v>
      </c>
      <c r="BW61">
        <v>5</v>
      </c>
      <c r="BX61">
        <v>2</v>
      </c>
      <c r="BY61">
        <v>14</v>
      </c>
      <c r="BZ61">
        <v>11</v>
      </c>
      <c r="CA61">
        <v>1</v>
      </c>
      <c r="CB61">
        <v>0</v>
      </c>
      <c r="CC61">
        <v>9</v>
      </c>
      <c r="CD61">
        <v>15</v>
      </c>
      <c r="CE61">
        <v>0</v>
      </c>
      <c r="CF61">
        <v>0</v>
      </c>
      <c r="CG61">
        <v>49</v>
      </c>
      <c r="CH61">
        <v>54</v>
      </c>
      <c r="CI61">
        <v>193</v>
      </c>
      <c r="CJ61">
        <v>308</v>
      </c>
    </row>
    <row r="62" spans="1:88" x14ac:dyDescent="0.3">
      <c r="A62" t="s">
        <v>113</v>
      </c>
      <c r="B62" t="s">
        <v>119</v>
      </c>
      <c r="C62" s="1">
        <v>0.34</v>
      </c>
      <c r="D62" s="1">
        <v>0.54</v>
      </c>
      <c r="E62" s="1">
        <v>0.12</v>
      </c>
      <c r="F62">
        <v>3</v>
      </c>
      <c r="G62">
        <v>0</v>
      </c>
      <c r="H62" s="2">
        <v>44908</v>
      </c>
      <c r="I62" s="3">
        <v>0.83333333333333337</v>
      </c>
      <c r="J62" t="s">
        <v>134</v>
      </c>
      <c r="K62">
        <v>10</v>
      </c>
      <c r="L62">
        <v>12</v>
      </c>
      <c r="M62">
        <v>0</v>
      </c>
      <c r="N62">
        <v>3</v>
      </c>
      <c r="O62">
        <v>3</v>
      </c>
      <c r="P62">
        <v>0</v>
      </c>
      <c r="Q62">
        <v>0</v>
      </c>
      <c r="R62">
        <v>0</v>
      </c>
      <c r="S62">
        <v>1</v>
      </c>
      <c r="T62">
        <v>0</v>
      </c>
      <c r="U62">
        <v>7</v>
      </c>
      <c r="V62">
        <v>3</v>
      </c>
      <c r="W62">
        <v>2</v>
      </c>
      <c r="X62">
        <v>7</v>
      </c>
      <c r="Y62">
        <v>7</v>
      </c>
      <c r="Z62">
        <v>6</v>
      </c>
      <c r="AA62">
        <v>3</v>
      </c>
      <c r="AB62">
        <v>6</v>
      </c>
      <c r="AC62">
        <v>8</v>
      </c>
      <c r="AD62">
        <v>18</v>
      </c>
      <c r="AE62">
        <v>9</v>
      </c>
      <c r="AF62">
        <v>6</v>
      </c>
      <c r="AG62">
        <v>7</v>
      </c>
      <c r="AH62">
        <v>7</v>
      </c>
      <c r="AI62">
        <v>3</v>
      </c>
      <c r="AJ62">
        <v>4</v>
      </c>
      <c r="AK62">
        <v>2</v>
      </c>
      <c r="AL62">
        <v>8</v>
      </c>
      <c r="AM62">
        <v>349</v>
      </c>
      <c r="AN62">
        <v>643</v>
      </c>
      <c r="AO62">
        <v>89</v>
      </c>
      <c r="AP62">
        <v>136</v>
      </c>
      <c r="AQ62">
        <v>122</v>
      </c>
      <c r="AR62">
        <v>291</v>
      </c>
      <c r="AS62">
        <v>138</v>
      </c>
      <c r="AT62">
        <v>216</v>
      </c>
      <c r="AU62">
        <v>7</v>
      </c>
      <c r="AV62">
        <v>3</v>
      </c>
      <c r="AW62">
        <v>147</v>
      </c>
      <c r="AX62">
        <v>182</v>
      </c>
      <c r="AY62">
        <v>91</v>
      </c>
      <c r="AZ62">
        <v>129</v>
      </c>
      <c r="BA62">
        <v>17</v>
      </c>
      <c r="BB62">
        <v>9</v>
      </c>
      <c r="BC62">
        <v>7</v>
      </c>
      <c r="BD62">
        <v>1</v>
      </c>
      <c r="BE62">
        <v>2</v>
      </c>
      <c r="BF62">
        <v>2</v>
      </c>
      <c r="BG62">
        <v>0</v>
      </c>
      <c r="BH62">
        <v>0</v>
      </c>
      <c r="BI62">
        <v>15</v>
      </c>
      <c r="BJ62">
        <v>8</v>
      </c>
      <c r="BK62">
        <v>1</v>
      </c>
      <c r="BL62">
        <v>0</v>
      </c>
      <c r="BM62">
        <v>408</v>
      </c>
      <c r="BN62">
        <v>624</v>
      </c>
      <c r="BO62">
        <v>344</v>
      </c>
      <c r="BP62">
        <v>551</v>
      </c>
      <c r="BQ62">
        <v>8</v>
      </c>
      <c r="BR62">
        <v>20</v>
      </c>
      <c r="BS62">
        <v>2</v>
      </c>
      <c r="BT62">
        <v>4</v>
      </c>
      <c r="BU62">
        <v>4</v>
      </c>
      <c r="BV62">
        <v>8</v>
      </c>
      <c r="BW62">
        <v>2</v>
      </c>
      <c r="BX62">
        <v>4</v>
      </c>
      <c r="BY62">
        <v>6</v>
      </c>
      <c r="BZ62">
        <v>16</v>
      </c>
      <c r="CA62">
        <v>1</v>
      </c>
      <c r="CB62">
        <v>0</v>
      </c>
      <c r="CC62">
        <v>12</v>
      </c>
      <c r="CD62">
        <v>10</v>
      </c>
      <c r="CE62">
        <v>0</v>
      </c>
      <c r="CF62">
        <v>0</v>
      </c>
      <c r="CG62">
        <v>85</v>
      </c>
      <c r="CH62">
        <v>63</v>
      </c>
      <c r="CI62">
        <v>321</v>
      </c>
      <c r="CJ62">
        <v>260</v>
      </c>
    </row>
    <row r="63" spans="1:88" x14ac:dyDescent="0.3">
      <c r="A63" t="s">
        <v>104</v>
      </c>
      <c r="B63" t="s">
        <v>118</v>
      </c>
      <c r="C63" s="1">
        <v>0.34</v>
      </c>
      <c r="D63" s="1">
        <v>0.55000000000000004</v>
      </c>
      <c r="E63" s="1">
        <v>0.11</v>
      </c>
      <c r="F63">
        <v>2</v>
      </c>
      <c r="G63">
        <v>0</v>
      </c>
      <c r="H63" s="2">
        <v>44909</v>
      </c>
      <c r="I63" s="3">
        <v>0.83333333333333337</v>
      </c>
      <c r="J63" t="s">
        <v>134</v>
      </c>
      <c r="K63">
        <v>14</v>
      </c>
      <c r="L63">
        <v>13</v>
      </c>
      <c r="M63">
        <v>0</v>
      </c>
      <c r="N63">
        <v>2</v>
      </c>
      <c r="O63">
        <v>2</v>
      </c>
      <c r="P63">
        <v>0</v>
      </c>
      <c r="Q63">
        <v>0</v>
      </c>
      <c r="R63">
        <v>0</v>
      </c>
      <c r="S63">
        <v>0</v>
      </c>
      <c r="T63">
        <v>0</v>
      </c>
      <c r="U63">
        <v>2</v>
      </c>
      <c r="V63">
        <v>1</v>
      </c>
      <c r="W63">
        <v>8</v>
      </c>
      <c r="X63">
        <v>6</v>
      </c>
      <c r="Y63">
        <v>12</v>
      </c>
      <c r="Z63">
        <v>8</v>
      </c>
      <c r="AA63">
        <v>2</v>
      </c>
      <c r="AB63">
        <v>5</v>
      </c>
      <c r="AC63">
        <v>9</v>
      </c>
      <c r="AD63">
        <v>10</v>
      </c>
      <c r="AE63">
        <v>6</v>
      </c>
      <c r="AF63">
        <v>4</v>
      </c>
      <c r="AG63">
        <v>3</v>
      </c>
      <c r="AH63">
        <v>6</v>
      </c>
      <c r="AI63">
        <v>2</v>
      </c>
      <c r="AJ63">
        <v>6</v>
      </c>
      <c r="AK63">
        <v>6</v>
      </c>
      <c r="AL63">
        <v>19</v>
      </c>
      <c r="AM63">
        <v>330</v>
      </c>
      <c r="AN63">
        <v>702</v>
      </c>
      <c r="AO63">
        <v>82</v>
      </c>
      <c r="AP63">
        <v>136</v>
      </c>
      <c r="AQ63">
        <v>99</v>
      </c>
      <c r="AR63">
        <v>314</v>
      </c>
      <c r="AS63">
        <v>149</v>
      </c>
      <c r="AT63">
        <v>252</v>
      </c>
      <c r="AU63">
        <v>8</v>
      </c>
      <c r="AV63">
        <v>15</v>
      </c>
      <c r="AW63">
        <v>126</v>
      </c>
      <c r="AX63">
        <v>141</v>
      </c>
      <c r="AY63">
        <v>85</v>
      </c>
      <c r="AZ63">
        <v>95</v>
      </c>
      <c r="BA63">
        <v>12</v>
      </c>
      <c r="BB63">
        <v>18</v>
      </c>
      <c r="BC63">
        <v>8</v>
      </c>
      <c r="BD63">
        <v>11</v>
      </c>
      <c r="BE63">
        <v>0</v>
      </c>
      <c r="BF63">
        <v>1</v>
      </c>
      <c r="BG63">
        <v>0</v>
      </c>
      <c r="BH63">
        <v>0</v>
      </c>
      <c r="BI63">
        <v>11</v>
      </c>
      <c r="BJ63">
        <v>11</v>
      </c>
      <c r="BK63">
        <v>4</v>
      </c>
      <c r="BL63">
        <v>3</v>
      </c>
      <c r="BM63">
        <v>358</v>
      </c>
      <c r="BN63">
        <v>583</v>
      </c>
      <c r="BO63">
        <v>307</v>
      </c>
      <c r="BP63">
        <v>518</v>
      </c>
      <c r="BQ63">
        <v>5</v>
      </c>
      <c r="BR63">
        <v>22</v>
      </c>
      <c r="BS63">
        <v>2</v>
      </c>
      <c r="BT63">
        <v>1</v>
      </c>
      <c r="BU63">
        <v>1</v>
      </c>
      <c r="BV63">
        <v>8</v>
      </c>
      <c r="BW63">
        <v>2</v>
      </c>
      <c r="BX63">
        <v>3</v>
      </c>
      <c r="BY63">
        <v>13</v>
      </c>
      <c r="BZ63">
        <v>15</v>
      </c>
      <c r="CA63">
        <v>0</v>
      </c>
      <c r="CB63">
        <v>0</v>
      </c>
      <c r="CC63">
        <v>13</v>
      </c>
      <c r="CD63">
        <v>14</v>
      </c>
      <c r="CE63">
        <v>0</v>
      </c>
      <c r="CF63">
        <v>0</v>
      </c>
      <c r="CG63">
        <v>72</v>
      </c>
      <c r="CH63">
        <v>47</v>
      </c>
      <c r="CI63">
        <v>328</v>
      </c>
      <c r="CJ63">
        <v>218</v>
      </c>
    </row>
    <row r="64" spans="1:88" x14ac:dyDescent="0.3">
      <c r="A64" t="s">
        <v>119</v>
      </c>
      <c r="B64" t="s">
        <v>118</v>
      </c>
      <c r="C64" s="1">
        <v>0.45</v>
      </c>
      <c r="D64" s="1">
        <v>0.45</v>
      </c>
      <c r="E64" s="1">
        <v>0.1</v>
      </c>
      <c r="F64">
        <v>2</v>
      </c>
      <c r="G64">
        <v>1</v>
      </c>
      <c r="H64" s="2">
        <v>44912</v>
      </c>
      <c r="I64" s="3">
        <v>0.66666666666666663</v>
      </c>
      <c r="J64" t="s">
        <v>135</v>
      </c>
      <c r="K64">
        <v>14</v>
      </c>
      <c r="L64">
        <v>7</v>
      </c>
      <c r="M64">
        <v>1</v>
      </c>
      <c r="N64">
        <v>2</v>
      </c>
      <c r="O64">
        <v>2</v>
      </c>
      <c r="P64">
        <v>1</v>
      </c>
      <c r="Q64">
        <v>0</v>
      </c>
      <c r="R64">
        <v>0</v>
      </c>
      <c r="S64">
        <v>2</v>
      </c>
      <c r="T64">
        <v>0</v>
      </c>
      <c r="U64">
        <v>4</v>
      </c>
      <c r="V64">
        <v>2</v>
      </c>
      <c r="W64">
        <v>8</v>
      </c>
      <c r="X64">
        <v>5</v>
      </c>
      <c r="Y64">
        <v>7</v>
      </c>
      <c r="Z64">
        <v>5</v>
      </c>
      <c r="AA64">
        <v>7</v>
      </c>
      <c r="AB64">
        <v>2</v>
      </c>
      <c r="AC64">
        <v>20</v>
      </c>
      <c r="AD64">
        <v>13</v>
      </c>
      <c r="AE64">
        <v>8</v>
      </c>
      <c r="AF64">
        <v>1</v>
      </c>
      <c r="AG64">
        <v>3</v>
      </c>
      <c r="AH64">
        <v>3</v>
      </c>
      <c r="AI64">
        <v>2</v>
      </c>
      <c r="AJ64">
        <v>7</v>
      </c>
      <c r="AK64">
        <v>7</v>
      </c>
      <c r="AL64">
        <v>16</v>
      </c>
      <c r="AM64">
        <v>519</v>
      </c>
      <c r="AN64">
        <v>609</v>
      </c>
      <c r="AO64">
        <v>117</v>
      </c>
      <c r="AP64">
        <v>127</v>
      </c>
      <c r="AQ64">
        <v>198</v>
      </c>
      <c r="AR64">
        <v>202</v>
      </c>
      <c r="AS64">
        <v>204</v>
      </c>
      <c r="AT64">
        <v>280</v>
      </c>
      <c r="AU64">
        <v>15</v>
      </c>
      <c r="AV64">
        <v>10</v>
      </c>
      <c r="AW64">
        <v>164</v>
      </c>
      <c r="AX64">
        <v>150</v>
      </c>
      <c r="AY64">
        <v>114</v>
      </c>
      <c r="AZ64">
        <v>97</v>
      </c>
      <c r="BA64">
        <v>23</v>
      </c>
      <c r="BB64">
        <v>14</v>
      </c>
      <c r="BC64">
        <v>12</v>
      </c>
      <c r="BD64">
        <v>8</v>
      </c>
      <c r="BE64">
        <v>0</v>
      </c>
      <c r="BF64">
        <v>2</v>
      </c>
      <c r="BG64">
        <v>0</v>
      </c>
      <c r="BH64">
        <v>0</v>
      </c>
      <c r="BI64">
        <v>13</v>
      </c>
      <c r="BJ64">
        <v>11</v>
      </c>
      <c r="BK64">
        <v>2</v>
      </c>
      <c r="BL64">
        <v>2</v>
      </c>
      <c r="BM64">
        <v>491</v>
      </c>
      <c r="BN64">
        <v>494</v>
      </c>
      <c r="BO64">
        <v>430</v>
      </c>
      <c r="BP64">
        <v>428</v>
      </c>
      <c r="BQ64">
        <v>21</v>
      </c>
      <c r="BR64">
        <v>20</v>
      </c>
      <c r="BS64">
        <v>3</v>
      </c>
      <c r="BT64">
        <v>5</v>
      </c>
      <c r="BU64">
        <v>7</v>
      </c>
      <c r="BV64">
        <v>12</v>
      </c>
      <c r="BW64">
        <v>6</v>
      </c>
      <c r="BX64">
        <v>3</v>
      </c>
      <c r="BY64">
        <v>13</v>
      </c>
      <c r="BZ64">
        <v>15</v>
      </c>
      <c r="CA64">
        <v>0</v>
      </c>
      <c r="CB64">
        <v>0</v>
      </c>
      <c r="CC64">
        <v>7</v>
      </c>
      <c r="CD64">
        <v>14</v>
      </c>
      <c r="CE64">
        <v>0</v>
      </c>
      <c r="CF64">
        <v>0</v>
      </c>
      <c r="CG64">
        <v>75</v>
      </c>
      <c r="CH64">
        <v>72</v>
      </c>
      <c r="CI64">
        <v>288</v>
      </c>
      <c r="CJ64">
        <v>277</v>
      </c>
    </row>
    <row r="65" spans="1:88" x14ac:dyDescent="0.3">
      <c r="A65" t="s">
        <v>113</v>
      </c>
      <c r="B65" t="s">
        <v>104</v>
      </c>
      <c r="C65" s="1">
        <v>0.46</v>
      </c>
      <c r="D65" s="1">
        <v>0.4</v>
      </c>
      <c r="E65" s="1">
        <v>0.14000000000000001</v>
      </c>
      <c r="F65">
        <v>3</v>
      </c>
      <c r="G65">
        <v>3</v>
      </c>
      <c r="H65" s="2">
        <v>44913</v>
      </c>
      <c r="I65" s="3">
        <v>0.66666666666666663</v>
      </c>
      <c r="J65" t="s">
        <v>146</v>
      </c>
      <c r="K65">
        <v>21</v>
      </c>
      <c r="L65">
        <v>10</v>
      </c>
      <c r="M65">
        <v>3</v>
      </c>
      <c r="N65">
        <v>3</v>
      </c>
      <c r="O65">
        <v>3</v>
      </c>
      <c r="P65">
        <v>3</v>
      </c>
      <c r="Q65">
        <v>0</v>
      </c>
      <c r="R65">
        <v>0</v>
      </c>
      <c r="S65">
        <v>1</v>
      </c>
      <c r="T65">
        <v>1</v>
      </c>
      <c r="U65">
        <v>9</v>
      </c>
      <c r="V65">
        <v>5</v>
      </c>
      <c r="W65">
        <v>9</v>
      </c>
      <c r="X65">
        <v>3</v>
      </c>
      <c r="Y65">
        <v>10</v>
      </c>
      <c r="Z65">
        <v>7</v>
      </c>
      <c r="AA65">
        <v>11</v>
      </c>
      <c r="AB65">
        <v>3</v>
      </c>
      <c r="AC65">
        <v>13</v>
      </c>
      <c r="AD65">
        <v>15</v>
      </c>
      <c r="AE65">
        <v>6</v>
      </c>
      <c r="AF65">
        <v>7</v>
      </c>
      <c r="AG65">
        <v>8</v>
      </c>
      <c r="AH65">
        <v>5</v>
      </c>
      <c r="AI65">
        <v>9</v>
      </c>
      <c r="AJ65">
        <v>4</v>
      </c>
      <c r="AK65">
        <v>9</v>
      </c>
      <c r="AL65">
        <v>12</v>
      </c>
      <c r="AM65">
        <v>607</v>
      </c>
      <c r="AN65">
        <v>507</v>
      </c>
      <c r="AO65">
        <v>146</v>
      </c>
      <c r="AP65">
        <v>105</v>
      </c>
      <c r="AQ65">
        <v>257</v>
      </c>
      <c r="AR65">
        <v>207</v>
      </c>
      <c r="AS65">
        <v>204</v>
      </c>
      <c r="AT65">
        <v>195</v>
      </c>
      <c r="AU65">
        <v>43</v>
      </c>
      <c r="AV65">
        <v>10</v>
      </c>
      <c r="AW65">
        <v>223</v>
      </c>
      <c r="AX65">
        <v>163</v>
      </c>
      <c r="AY65">
        <v>151</v>
      </c>
      <c r="AZ65">
        <v>99</v>
      </c>
      <c r="BA65">
        <v>38</v>
      </c>
      <c r="BB65">
        <v>14</v>
      </c>
      <c r="BC65">
        <v>23</v>
      </c>
      <c r="BD65">
        <v>9</v>
      </c>
      <c r="BE65">
        <v>4</v>
      </c>
      <c r="BF65">
        <v>3</v>
      </c>
      <c r="BG65">
        <v>0</v>
      </c>
      <c r="BH65">
        <v>0</v>
      </c>
      <c r="BI65">
        <v>26</v>
      </c>
      <c r="BJ65">
        <v>19</v>
      </c>
      <c r="BK65">
        <v>4</v>
      </c>
      <c r="BL65">
        <v>4</v>
      </c>
      <c r="BM65">
        <v>648</v>
      </c>
      <c r="BN65">
        <v>516</v>
      </c>
      <c r="BO65">
        <v>544</v>
      </c>
      <c r="BP65">
        <v>419</v>
      </c>
      <c r="BQ65">
        <v>20</v>
      </c>
      <c r="BR65">
        <v>24</v>
      </c>
      <c r="BS65">
        <v>4</v>
      </c>
      <c r="BT65">
        <v>3</v>
      </c>
      <c r="BU65">
        <v>6</v>
      </c>
      <c r="BV65">
        <v>5</v>
      </c>
      <c r="BW65">
        <v>6</v>
      </c>
      <c r="BX65">
        <v>5</v>
      </c>
      <c r="BY65">
        <v>22</v>
      </c>
      <c r="BZ65">
        <v>28</v>
      </c>
      <c r="CA65">
        <v>1</v>
      </c>
      <c r="CB65">
        <v>2</v>
      </c>
      <c r="CC65">
        <v>11</v>
      </c>
      <c r="CD65">
        <v>21</v>
      </c>
      <c r="CE65">
        <v>0</v>
      </c>
      <c r="CF65">
        <v>0</v>
      </c>
      <c r="CG65">
        <v>87</v>
      </c>
      <c r="CH65">
        <v>104</v>
      </c>
      <c r="CI65">
        <v>280</v>
      </c>
      <c r="CJ65">
        <v>409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3EE33-50CF-445A-A12B-7499A0D6DA78}">
  <sheetPr codeName="Sheet4"/>
  <dimension ref="A1:CJ17"/>
  <sheetViews>
    <sheetView showGridLines="0" showRowColHeaders="0" zoomScale="65" zoomScaleNormal="65" workbookViewId="0">
      <selection sqref="A1:D3"/>
    </sheetView>
  </sheetViews>
  <sheetFormatPr defaultColWidth="10.109375" defaultRowHeight="14.4" x14ac:dyDescent="0.3"/>
  <cols>
    <col min="1" max="1" width="13.33203125" customWidth="1"/>
    <col min="2" max="2" width="9.33203125" customWidth="1"/>
    <col min="3" max="4" width="15.5546875" customWidth="1"/>
    <col min="5" max="5" width="18.44140625" customWidth="1"/>
    <col min="6" max="7" width="20" customWidth="1"/>
    <col min="8" max="8" width="18.77734375" customWidth="1"/>
    <col min="9" max="9" width="5.5546875" customWidth="1"/>
    <col min="10" max="10" width="8.109375" customWidth="1"/>
    <col min="11" max="12" width="18.5546875" customWidth="1"/>
    <col min="13" max="14" width="14.6640625" customWidth="1"/>
    <col min="15" max="16" width="29.33203125" customWidth="1"/>
    <col min="17" max="18" width="30.6640625" customWidth="1"/>
    <col min="19" max="20" width="11.77734375" customWidth="1"/>
    <col min="21" max="22" width="22.33203125" customWidth="1"/>
    <col min="23" max="24" width="22.5546875" customWidth="1"/>
    <col min="25" max="25" width="33.33203125" customWidth="1"/>
    <col min="26" max="26" width="33.77734375" customWidth="1"/>
    <col min="27" max="28" width="35.33203125" customWidth="1"/>
    <col min="29" max="30" width="16.33203125" customWidth="1"/>
    <col min="31" max="32" width="21.6640625" customWidth="1"/>
    <col min="33" max="34" width="19.33203125" customWidth="1"/>
    <col min="35" max="36" width="22.5546875" customWidth="1"/>
    <col min="37" max="38" width="17.33203125" customWidth="1"/>
    <col min="39" max="40" width="24.6640625" customWidth="1"/>
    <col min="41" max="42" width="27.77734375" customWidth="1"/>
    <col min="43" max="44" width="29.6640625" customWidth="1"/>
    <col min="45" max="46" width="26.5546875" customWidth="1"/>
    <col min="47" max="48" width="46.5546875" customWidth="1"/>
    <col min="49" max="50" width="24.6640625" customWidth="1"/>
    <col min="51" max="51" width="24.33203125" customWidth="1"/>
    <col min="52" max="52" width="24.6640625" customWidth="1"/>
    <col min="53" max="54" width="33.109375" customWidth="1"/>
    <col min="55" max="55" width="32.6640625" customWidth="1"/>
    <col min="56" max="56" width="33.33203125" customWidth="1"/>
    <col min="57" max="58" width="16.77734375" customWidth="1"/>
    <col min="59" max="60" width="14.33203125" customWidth="1"/>
    <col min="61" max="62" width="17" customWidth="1"/>
    <col min="63" max="64" width="13.33203125" customWidth="1"/>
    <col min="65" max="66" width="12" customWidth="1"/>
    <col min="67" max="68" width="21.44140625" customWidth="1"/>
    <col min="69" max="70" width="12.6640625" customWidth="1"/>
    <col min="71" max="72" width="22.109375" customWidth="1"/>
    <col min="73" max="74" width="29.33203125" customWidth="1"/>
    <col min="75" max="76" width="12.6640625" customWidth="1"/>
    <col min="77" max="78" width="14.44140625" customWidth="1"/>
    <col min="79" max="80" width="20.109375" customWidth="1"/>
    <col min="81" max="82" width="20.33203125" customWidth="1"/>
    <col min="83" max="84" width="15" customWidth="1"/>
    <col min="85" max="86" width="20.44140625" customWidth="1"/>
    <col min="87" max="88" width="29.33203125" customWidth="1"/>
  </cols>
  <sheetData>
    <row r="1" spans="1:88" ht="14.4" customHeight="1" x14ac:dyDescent="0.3">
      <c r="A1" s="34" t="s">
        <v>93</v>
      </c>
      <c r="B1" s="34"/>
      <c r="C1" s="34"/>
      <c r="D1" s="34"/>
    </row>
    <row r="2" spans="1:88" ht="14.4" customHeight="1" x14ac:dyDescent="0.3">
      <c r="A2" s="34"/>
      <c r="B2" s="34"/>
      <c r="C2" s="34"/>
      <c r="D2" s="34"/>
    </row>
    <row r="3" spans="1:88" ht="14.4" customHeight="1" x14ac:dyDescent="0.3">
      <c r="A3" s="34"/>
      <c r="B3" s="34"/>
      <c r="C3" s="34"/>
      <c r="D3" s="34"/>
    </row>
    <row r="5" spans="1:88" x14ac:dyDescent="0.3">
      <c r="A5" t="s">
        <v>5</v>
      </c>
      <c r="B5" t="s">
        <v>6</v>
      </c>
      <c r="C5" t="s">
        <v>7</v>
      </c>
      <c r="D5" t="s">
        <v>8</v>
      </c>
      <c r="E5" t="s">
        <v>9</v>
      </c>
      <c r="F5" t="s">
        <v>10</v>
      </c>
      <c r="G5" t="s">
        <v>11</v>
      </c>
      <c r="H5" t="s">
        <v>12</v>
      </c>
      <c r="I5" t="s">
        <v>13</v>
      </c>
      <c r="J5" t="s">
        <v>14</v>
      </c>
      <c r="K5" t="s">
        <v>15</v>
      </c>
      <c r="L5" t="s">
        <v>16</v>
      </c>
      <c r="M5" t="s">
        <v>17</v>
      </c>
      <c r="N5" t="s">
        <v>18</v>
      </c>
      <c r="O5" t="s">
        <v>19</v>
      </c>
      <c r="P5" t="s">
        <v>20</v>
      </c>
      <c r="Q5" t="s">
        <v>21</v>
      </c>
      <c r="R5" t="s">
        <v>22</v>
      </c>
      <c r="S5" t="s">
        <v>23</v>
      </c>
      <c r="T5" t="s">
        <v>24</v>
      </c>
      <c r="U5" t="s">
        <v>25</v>
      </c>
      <c r="V5" t="s">
        <v>26</v>
      </c>
      <c r="W5" t="s">
        <v>27</v>
      </c>
      <c r="X5" t="s">
        <v>28</v>
      </c>
      <c r="Y5" t="s">
        <v>29</v>
      </c>
      <c r="Z5" t="s">
        <v>30</v>
      </c>
      <c r="AA5" t="s">
        <v>31</v>
      </c>
      <c r="AB5" t="s">
        <v>32</v>
      </c>
      <c r="AC5" t="s">
        <v>33</v>
      </c>
      <c r="AD5" t="s">
        <v>34</v>
      </c>
      <c r="AE5" t="s">
        <v>35</v>
      </c>
      <c r="AF5" t="s">
        <v>36</v>
      </c>
      <c r="AG5" t="s">
        <v>37</v>
      </c>
      <c r="AH5" t="s">
        <v>38</v>
      </c>
      <c r="AI5" t="s">
        <v>39</v>
      </c>
      <c r="AJ5" t="s">
        <v>40</v>
      </c>
      <c r="AK5" t="s">
        <v>41</v>
      </c>
      <c r="AL5" t="s">
        <v>42</v>
      </c>
      <c r="AM5" t="s">
        <v>43</v>
      </c>
      <c r="AN5" t="s">
        <v>44</v>
      </c>
      <c r="AO5" t="s">
        <v>45</v>
      </c>
      <c r="AP5" t="s">
        <v>46</v>
      </c>
      <c r="AQ5" t="s">
        <v>47</v>
      </c>
      <c r="AR5" t="s">
        <v>48</v>
      </c>
      <c r="AS5" t="s">
        <v>49</v>
      </c>
      <c r="AT5" t="s">
        <v>50</v>
      </c>
      <c r="AU5" t="s">
        <v>51</v>
      </c>
      <c r="AV5" t="s">
        <v>52</v>
      </c>
      <c r="AW5" t="s">
        <v>53</v>
      </c>
      <c r="AX5" t="s">
        <v>54</v>
      </c>
      <c r="AY5" t="s">
        <v>55</v>
      </c>
      <c r="AZ5" t="s">
        <v>56</v>
      </c>
      <c r="BA5" t="s">
        <v>57</v>
      </c>
      <c r="BB5" t="s">
        <v>58</v>
      </c>
      <c r="BC5" t="s">
        <v>59</v>
      </c>
      <c r="BD5" t="s">
        <v>60</v>
      </c>
      <c r="BE5" t="s">
        <v>61</v>
      </c>
      <c r="BF5" t="s">
        <v>62</v>
      </c>
      <c r="BG5" t="s">
        <v>63</v>
      </c>
      <c r="BH5" t="s">
        <v>64</v>
      </c>
      <c r="BI5" t="s">
        <v>65</v>
      </c>
      <c r="BJ5" t="s">
        <v>66</v>
      </c>
      <c r="BK5" t="s">
        <v>67</v>
      </c>
      <c r="BL5" t="s">
        <v>68</v>
      </c>
      <c r="BM5" t="s">
        <v>69</v>
      </c>
      <c r="BN5" t="s">
        <v>70</v>
      </c>
      <c r="BO5" t="s">
        <v>71</v>
      </c>
      <c r="BP5" t="s">
        <v>72</v>
      </c>
      <c r="BQ5" t="s">
        <v>73</v>
      </c>
      <c r="BR5" t="s">
        <v>74</v>
      </c>
      <c r="BS5" t="s">
        <v>75</v>
      </c>
      <c r="BT5" t="s">
        <v>76</v>
      </c>
      <c r="BU5" t="s">
        <v>77</v>
      </c>
      <c r="BV5" t="s">
        <v>78</v>
      </c>
      <c r="BW5" t="s">
        <v>79</v>
      </c>
      <c r="BX5" t="s">
        <v>80</v>
      </c>
      <c r="BY5" t="s">
        <v>81</v>
      </c>
      <c r="BZ5" t="s">
        <v>82</v>
      </c>
      <c r="CA5" t="s">
        <v>83</v>
      </c>
      <c r="CB5" t="s">
        <v>84</v>
      </c>
      <c r="CC5" t="s">
        <v>85</v>
      </c>
      <c r="CD5" t="s">
        <v>86</v>
      </c>
      <c r="CE5" t="s">
        <v>87</v>
      </c>
      <c r="CF5" t="s">
        <v>88</v>
      </c>
      <c r="CG5" t="s">
        <v>89</v>
      </c>
      <c r="CH5" t="s">
        <v>90</v>
      </c>
      <c r="CI5" t="s">
        <v>91</v>
      </c>
      <c r="CJ5" t="s">
        <v>92</v>
      </c>
    </row>
    <row r="7" spans="1:88" x14ac:dyDescent="0.3">
      <c r="A7" t="s">
        <v>105</v>
      </c>
      <c r="B7" t="s">
        <v>106</v>
      </c>
      <c r="C7" s="1">
        <v>0.65</v>
      </c>
      <c r="D7" s="1">
        <v>0.22</v>
      </c>
      <c r="E7" s="1">
        <v>0.13</v>
      </c>
      <c r="F7">
        <v>1</v>
      </c>
      <c r="G7">
        <v>2</v>
      </c>
      <c r="H7" s="2">
        <v>44888</v>
      </c>
      <c r="I7" s="3">
        <v>0.58333333333333337</v>
      </c>
      <c r="J7" t="s">
        <v>107</v>
      </c>
      <c r="K7">
        <v>25</v>
      </c>
      <c r="L7">
        <v>10</v>
      </c>
      <c r="M7">
        <v>2</v>
      </c>
      <c r="N7">
        <v>1</v>
      </c>
      <c r="O7">
        <v>1</v>
      </c>
      <c r="P7">
        <v>2</v>
      </c>
      <c r="Q7">
        <v>0</v>
      </c>
      <c r="R7">
        <v>0</v>
      </c>
      <c r="S7">
        <v>0</v>
      </c>
      <c r="T7">
        <v>1</v>
      </c>
      <c r="U7">
        <v>9</v>
      </c>
      <c r="V7">
        <v>3</v>
      </c>
      <c r="W7">
        <v>11</v>
      </c>
      <c r="X7">
        <v>6</v>
      </c>
      <c r="Y7">
        <v>15</v>
      </c>
      <c r="Z7">
        <v>10</v>
      </c>
      <c r="AA7">
        <v>10</v>
      </c>
      <c r="AB7">
        <v>0</v>
      </c>
      <c r="AC7">
        <v>24</v>
      </c>
      <c r="AD7">
        <v>5</v>
      </c>
      <c r="AE7">
        <v>9</v>
      </c>
      <c r="AF7">
        <v>0</v>
      </c>
      <c r="AG7">
        <v>14</v>
      </c>
      <c r="AH7">
        <v>3</v>
      </c>
      <c r="AI7">
        <v>5</v>
      </c>
      <c r="AJ7">
        <v>3</v>
      </c>
      <c r="AK7">
        <v>21</v>
      </c>
      <c r="AL7">
        <v>11</v>
      </c>
      <c r="AM7">
        <v>865</v>
      </c>
      <c r="AN7">
        <v>346</v>
      </c>
      <c r="AO7">
        <v>199</v>
      </c>
      <c r="AP7">
        <v>102</v>
      </c>
      <c r="AQ7">
        <v>366</v>
      </c>
      <c r="AR7">
        <v>146</v>
      </c>
      <c r="AS7">
        <v>300</v>
      </c>
      <c r="AT7">
        <v>98</v>
      </c>
      <c r="AU7">
        <v>19</v>
      </c>
      <c r="AV7">
        <v>10</v>
      </c>
      <c r="AW7">
        <v>241</v>
      </c>
      <c r="AX7">
        <v>113</v>
      </c>
      <c r="AY7">
        <v>185</v>
      </c>
      <c r="AZ7">
        <v>70</v>
      </c>
      <c r="BA7">
        <v>23</v>
      </c>
      <c r="BB7">
        <v>17</v>
      </c>
      <c r="BC7">
        <v>20</v>
      </c>
      <c r="BD7">
        <v>11</v>
      </c>
      <c r="BE7">
        <v>0</v>
      </c>
      <c r="BF7">
        <v>0</v>
      </c>
      <c r="BG7">
        <v>0</v>
      </c>
      <c r="BH7">
        <v>0</v>
      </c>
      <c r="BI7">
        <v>6</v>
      </c>
      <c r="BJ7">
        <v>14</v>
      </c>
      <c r="BK7">
        <v>4</v>
      </c>
      <c r="BL7">
        <v>4</v>
      </c>
      <c r="BM7">
        <v>820</v>
      </c>
      <c r="BN7">
        <v>261</v>
      </c>
      <c r="BO7">
        <v>743</v>
      </c>
      <c r="BP7">
        <v>207</v>
      </c>
      <c r="BQ7">
        <v>28</v>
      </c>
      <c r="BR7">
        <v>16</v>
      </c>
      <c r="BS7">
        <v>9</v>
      </c>
      <c r="BT7">
        <v>3</v>
      </c>
      <c r="BU7">
        <v>4</v>
      </c>
      <c r="BV7">
        <v>2</v>
      </c>
      <c r="BW7">
        <v>6</v>
      </c>
      <c r="BX7">
        <v>6</v>
      </c>
      <c r="BY7">
        <v>17</v>
      </c>
      <c r="BZ7">
        <v>10</v>
      </c>
      <c r="CA7">
        <v>1</v>
      </c>
      <c r="CB7">
        <v>0</v>
      </c>
      <c r="CC7">
        <v>12</v>
      </c>
      <c r="CD7">
        <v>26</v>
      </c>
      <c r="CE7">
        <v>0</v>
      </c>
      <c r="CF7">
        <v>0</v>
      </c>
      <c r="CG7">
        <v>55</v>
      </c>
      <c r="CH7">
        <v>87</v>
      </c>
      <c r="CI7">
        <v>164</v>
      </c>
      <c r="CJ7">
        <v>487</v>
      </c>
    </row>
    <row r="8" spans="1:88" x14ac:dyDescent="0.3">
      <c r="A8" t="s">
        <v>108</v>
      </c>
      <c r="B8" t="s">
        <v>105</v>
      </c>
      <c r="C8" s="1">
        <v>0.56000000000000005</v>
      </c>
      <c r="D8" s="1">
        <v>0.33</v>
      </c>
      <c r="E8" s="1">
        <v>0.11</v>
      </c>
      <c r="F8">
        <v>1</v>
      </c>
      <c r="G8">
        <v>1</v>
      </c>
      <c r="H8" s="2">
        <v>44892</v>
      </c>
      <c r="I8" s="3">
        <v>0.83333333333333337</v>
      </c>
      <c r="J8" t="s">
        <v>107</v>
      </c>
      <c r="K8">
        <v>7</v>
      </c>
      <c r="L8">
        <v>10</v>
      </c>
      <c r="M8">
        <v>1</v>
      </c>
      <c r="N8">
        <v>1</v>
      </c>
      <c r="O8">
        <v>1</v>
      </c>
      <c r="P8">
        <v>1</v>
      </c>
      <c r="Q8">
        <v>0</v>
      </c>
      <c r="R8">
        <v>0</v>
      </c>
      <c r="S8">
        <v>1</v>
      </c>
      <c r="T8">
        <v>1</v>
      </c>
      <c r="U8">
        <v>3</v>
      </c>
      <c r="V8">
        <v>4</v>
      </c>
      <c r="W8">
        <v>4</v>
      </c>
      <c r="X8">
        <v>5</v>
      </c>
      <c r="Y8">
        <v>3</v>
      </c>
      <c r="Z8">
        <v>7</v>
      </c>
      <c r="AA8">
        <v>4</v>
      </c>
      <c r="AB8">
        <v>3</v>
      </c>
      <c r="AC8">
        <v>12</v>
      </c>
      <c r="AD8">
        <v>3</v>
      </c>
      <c r="AE8">
        <v>3</v>
      </c>
      <c r="AF8">
        <v>3</v>
      </c>
      <c r="AG8">
        <v>2</v>
      </c>
      <c r="AH8">
        <v>4</v>
      </c>
      <c r="AI8">
        <v>1</v>
      </c>
      <c r="AJ8">
        <v>3</v>
      </c>
      <c r="AK8">
        <v>5</v>
      </c>
      <c r="AL8">
        <v>8</v>
      </c>
      <c r="AM8">
        <v>633</v>
      </c>
      <c r="AN8">
        <v>440</v>
      </c>
      <c r="AO8">
        <v>90</v>
      </c>
      <c r="AP8">
        <v>108</v>
      </c>
      <c r="AQ8">
        <v>270</v>
      </c>
      <c r="AR8">
        <v>177</v>
      </c>
      <c r="AS8">
        <v>273</v>
      </c>
      <c r="AT8">
        <v>155</v>
      </c>
      <c r="AU8">
        <v>16</v>
      </c>
      <c r="AV8">
        <v>9</v>
      </c>
      <c r="AW8">
        <v>186</v>
      </c>
      <c r="AX8">
        <v>143</v>
      </c>
      <c r="AY8">
        <v>146</v>
      </c>
      <c r="AZ8">
        <v>83</v>
      </c>
      <c r="BA8">
        <v>19</v>
      </c>
      <c r="BB8">
        <v>17</v>
      </c>
      <c r="BC8">
        <v>13</v>
      </c>
      <c r="BD8">
        <v>7</v>
      </c>
      <c r="BE8">
        <v>1</v>
      </c>
      <c r="BF8">
        <v>3</v>
      </c>
      <c r="BG8">
        <v>0</v>
      </c>
      <c r="BH8">
        <v>0</v>
      </c>
      <c r="BI8">
        <v>13</v>
      </c>
      <c r="BJ8">
        <v>11</v>
      </c>
      <c r="BK8">
        <v>2</v>
      </c>
      <c r="BL8">
        <v>5</v>
      </c>
      <c r="BM8">
        <v>647</v>
      </c>
      <c r="BN8">
        <v>352</v>
      </c>
      <c r="BO8">
        <v>565</v>
      </c>
      <c r="BP8">
        <v>281</v>
      </c>
      <c r="BQ8">
        <v>9</v>
      </c>
      <c r="BR8">
        <v>13</v>
      </c>
      <c r="BS8">
        <v>2</v>
      </c>
      <c r="BT8">
        <v>1</v>
      </c>
      <c r="BU8">
        <v>9</v>
      </c>
      <c r="BV8">
        <v>2</v>
      </c>
      <c r="BW8">
        <v>6</v>
      </c>
      <c r="BX8">
        <v>5</v>
      </c>
      <c r="BY8">
        <v>16</v>
      </c>
      <c r="BZ8">
        <v>15</v>
      </c>
      <c r="CA8">
        <v>0</v>
      </c>
      <c r="CB8">
        <v>0</v>
      </c>
      <c r="CC8">
        <v>11</v>
      </c>
      <c r="CD8">
        <v>7</v>
      </c>
      <c r="CE8">
        <v>0</v>
      </c>
      <c r="CF8">
        <v>0</v>
      </c>
      <c r="CG8">
        <v>79</v>
      </c>
      <c r="CH8">
        <v>101</v>
      </c>
      <c r="CI8">
        <v>275</v>
      </c>
      <c r="CJ8">
        <v>387</v>
      </c>
    </row>
    <row r="9" spans="1:88" x14ac:dyDescent="0.3">
      <c r="A9" t="s">
        <v>109</v>
      </c>
      <c r="B9" t="s">
        <v>105</v>
      </c>
      <c r="C9" s="1">
        <v>0.27</v>
      </c>
      <c r="D9" s="1">
        <v>0.6</v>
      </c>
      <c r="E9" s="1">
        <v>0.13</v>
      </c>
      <c r="F9">
        <v>2</v>
      </c>
      <c r="G9">
        <v>4</v>
      </c>
      <c r="H9" s="2">
        <v>44896</v>
      </c>
      <c r="I9" s="3">
        <v>0.83333333333333337</v>
      </c>
      <c r="J9" t="s">
        <v>107</v>
      </c>
      <c r="K9">
        <v>8</v>
      </c>
      <c r="L9">
        <v>32</v>
      </c>
      <c r="M9">
        <v>4</v>
      </c>
      <c r="N9">
        <v>2</v>
      </c>
      <c r="O9">
        <v>2</v>
      </c>
      <c r="P9">
        <v>4</v>
      </c>
      <c r="Q9">
        <v>0</v>
      </c>
      <c r="R9">
        <v>0</v>
      </c>
      <c r="S9">
        <v>0</v>
      </c>
      <c r="T9">
        <v>4</v>
      </c>
      <c r="U9">
        <v>6</v>
      </c>
      <c r="V9">
        <v>11</v>
      </c>
      <c r="W9">
        <v>1</v>
      </c>
      <c r="X9">
        <v>17</v>
      </c>
      <c r="Y9">
        <v>6</v>
      </c>
      <c r="Z9">
        <v>24</v>
      </c>
      <c r="AA9">
        <v>2</v>
      </c>
      <c r="AB9">
        <v>8</v>
      </c>
      <c r="AC9">
        <v>7</v>
      </c>
      <c r="AD9">
        <v>29</v>
      </c>
      <c r="AE9">
        <v>5</v>
      </c>
      <c r="AF9">
        <v>13</v>
      </c>
      <c r="AG9">
        <v>3</v>
      </c>
      <c r="AH9">
        <v>13</v>
      </c>
      <c r="AI9">
        <v>1</v>
      </c>
      <c r="AJ9">
        <v>12</v>
      </c>
      <c r="AK9">
        <v>1</v>
      </c>
      <c r="AL9">
        <v>15</v>
      </c>
      <c r="AM9">
        <v>344</v>
      </c>
      <c r="AN9">
        <v>747</v>
      </c>
      <c r="AO9">
        <v>100</v>
      </c>
      <c r="AP9">
        <v>217</v>
      </c>
      <c r="AQ9">
        <v>156</v>
      </c>
      <c r="AR9">
        <v>272</v>
      </c>
      <c r="AS9">
        <v>88</v>
      </c>
      <c r="AT9">
        <v>258</v>
      </c>
      <c r="AU9">
        <v>10</v>
      </c>
      <c r="AV9">
        <v>28</v>
      </c>
      <c r="AW9">
        <v>154</v>
      </c>
      <c r="AX9">
        <v>193</v>
      </c>
      <c r="AY9">
        <v>103</v>
      </c>
      <c r="AZ9">
        <v>159</v>
      </c>
      <c r="BA9">
        <v>13</v>
      </c>
      <c r="BB9">
        <v>34</v>
      </c>
      <c r="BC9">
        <v>7</v>
      </c>
      <c r="BD9">
        <v>25</v>
      </c>
      <c r="BE9">
        <v>1</v>
      </c>
      <c r="BF9">
        <v>0</v>
      </c>
      <c r="BG9">
        <v>0</v>
      </c>
      <c r="BH9">
        <v>0</v>
      </c>
      <c r="BI9">
        <v>3</v>
      </c>
      <c r="BJ9">
        <v>9</v>
      </c>
      <c r="BK9">
        <v>4</v>
      </c>
      <c r="BL9">
        <v>3</v>
      </c>
      <c r="BM9">
        <v>347</v>
      </c>
      <c r="BN9">
        <v>727</v>
      </c>
      <c r="BO9">
        <v>269</v>
      </c>
      <c r="BP9">
        <v>661</v>
      </c>
      <c r="BQ9">
        <v>12</v>
      </c>
      <c r="BR9">
        <v>38</v>
      </c>
      <c r="BS9">
        <v>3</v>
      </c>
      <c r="BT9">
        <v>12</v>
      </c>
      <c r="BU9">
        <v>4</v>
      </c>
      <c r="BV9">
        <v>5</v>
      </c>
      <c r="BW9">
        <v>1</v>
      </c>
      <c r="BX9">
        <v>14</v>
      </c>
      <c r="BY9">
        <v>12</v>
      </c>
      <c r="BZ9">
        <v>7</v>
      </c>
      <c r="CA9">
        <v>0</v>
      </c>
      <c r="CB9">
        <v>0</v>
      </c>
      <c r="CC9">
        <v>32</v>
      </c>
      <c r="CD9">
        <v>8</v>
      </c>
      <c r="CE9">
        <v>0</v>
      </c>
      <c r="CF9">
        <v>0</v>
      </c>
      <c r="CG9">
        <v>79</v>
      </c>
      <c r="CH9">
        <v>77</v>
      </c>
      <c r="CI9">
        <v>378</v>
      </c>
      <c r="CJ9">
        <v>230</v>
      </c>
    </row>
    <row r="13" spans="1:88" x14ac:dyDescent="0.3">
      <c r="C13" t="s">
        <v>130</v>
      </c>
      <c r="D13" t="s">
        <v>131</v>
      </c>
      <c r="F13" t="s">
        <v>160</v>
      </c>
      <c r="G13" t="s">
        <v>161</v>
      </c>
      <c r="I13" t="s">
        <v>162</v>
      </c>
      <c r="J13" t="s">
        <v>163</v>
      </c>
      <c r="K13" t="s">
        <v>164</v>
      </c>
      <c r="L13" t="s">
        <v>165</v>
      </c>
      <c r="M13" t="s">
        <v>166</v>
      </c>
      <c r="N13" t="s">
        <v>167</v>
      </c>
      <c r="O13" t="s">
        <v>168</v>
      </c>
    </row>
    <row r="14" spans="1:88" s="4" customFormat="1" x14ac:dyDescent="0.3">
      <c r="C14" s="5">
        <f>AVERAGEIFS(C7:D9,A7:B9,A1)</f>
        <v>0.52666666666666673</v>
      </c>
      <c r="D14" s="5">
        <f>100%-C14</f>
        <v>0.47333333333333327</v>
      </c>
      <c r="F14" s="4">
        <f>SUMIFS(BG7:BH9,A7:B9,"GERMANY")</f>
        <v>0</v>
      </c>
      <c r="G14" s="4">
        <f>SUMIFS(BE7:BF9,A7:B9,"GERMANY")</f>
        <v>3</v>
      </c>
      <c r="I14" s="4">
        <f>COUNTIF(H15:H17,"Germany")</f>
        <v>1</v>
      </c>
      <c r="J14" s="4">
        <f>COUNTA((H15:H17)-I14-K14)</f>
        <v>1</v>
      </c>
      <c r="K14" s="4">
        <f>COUNTIF(H15:H17,"draw")</f>
        <v>1</v>
      </c>
      <c r="L14" s="4">
        <f>SUMIFS(BI7:BJ9,A7:B9,"Germany")</f>
        <v>26</v>
      </c>
      <c r="M14" s="4">
        <f>SUMIFS(BI7:BJ9,A7:B9,"&lt;&gt;Germany")</f>
        <v>30</v>
      </c>
      <c r="N14" s="4">
        <f>SUMIFS(F7:G9,A7:B9,"Germany")</f>
        <v>6</v>
      </c>
      <c r="O14" s="4">
        <f>SUMIFS(F7:G9,A7:B9,"&lt;&gt;Germany")</f>
        <v>5</v>
      </c>
    </row>
    <row r="15" spans="1:88" x14ac:dyDescent="0.3">
      <c r="H15" t="s">
        <v>106</v>
      </c>
    </row>
    <row r="16" spans="1:88" x14ac:dyDescent="0.3">
      <c r="H16" t="s">
        <v>159</v>
      </c>
    </row>
    <row r="17" spans="8:8" x14ac:dyDescent="0.3">
      <c r="H17" t="s">
        <v>105</v>
      </c>
    </row>
  </sheetData>
  <mergeCells count="1">
    <mergeCell ref="A1:D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D8E40-471D-4184-B0FD-C48603A72820}">
  <sheetPr codeName="Sheet6"/>
  <dimension ref="A1:CJ17"/>
  <sheetViews>
    <sheetView showGridLines="0" showRowColHeaders="0" zoomScale="67" zoomScaleNormal="67" workbookViewId="0">
      <selection activeCell="L56" sqref="L56"/>
    </sheetView>
  </sheetViews>
  <sheetFormatPr defaultColWidth="10.109375" defaultRowHeight="14.4" x14ac:dyDescent="0.3"/>
  <cols>
    <col min="1" max="1" width="13.33203125" customWidth="1"/>
    <col min="2" max="2" width="9.33203125" customWidth="1"/>
    <col min="3" max="4" width="15.5546875" customWidth="1"/>
    <col min="5" max="5" width="18.44140625" customWidth="1"/>
    <col min="6" max="7" width="20" customWidth="1"/>
    <col min="8" max="8" width="9.6640625" customWidth="1"/>
    <col min="9" max="9" width="5.5546875" customWidth="1"/>
    <col min="10" max="10" width="8.109375" customWidth="1"/>
    <col min="11" max="12" width="18.5546875" customWidth="1"/>
    <col min="13" max="14" width="14.6640625" customWidth="1"/>
    <col min="15" max="16" width="29.33203125" customWidth="1"/>
    <col min="17" max="18" width="30.6640625" customWidth="1"/>
    <col min="19" max="20" width="11.77734375" customWidth="1"/>
    <col min="21" max="22" width="22.33203125" customWidth="1"/>
    <col min="23" max="24" width="22.5546875" customWidth="1"/>
    <col min="25" max="25" width="33.33203125" customWidth="1"/>
    <col min="26" max="26" width="33.77734375" customWidth="1"/>
    <col min="27" max="28" width="35.33203125" customWidth="1"/>
    <col min="29" max="30" width="16.33203125" customWidth="1"/>
    <col min="31" max="32" width="21.6640625" customWidth="1"/>
    <col min="33" max="34" width="19.33203125" customWidth="1"/>
    <col min="35" max="36" width="22.5546875" customWidth="1"/>
    <col min="37" max="38" width="17.33203125" customWidth="1"/>
    <col min="39" max="40" width="24.6640625" customWidth="1"/>
    <col min="41" max="42" width="27.77734375" customWidth="1"/>
    <col min="43" max="44" width="29.6640625" customWidth="1"/>
    <col min="45" max="46" width="26.5546875" customWidth="1"/>
    <col min="47" max="48" width="46.5546875" customWidth="1"/>
    <col min="49" max="50" width="24.6640625" customWidth="1"/>
    <col min="51" max="51" width="24.33203125" customWidth="1"/>
    <col min="52" max="52" width="24.6640625" customWidth="1"/>
    <col min="53" max="54" width="33.109375" customWidth="1"/>
    <col min="55" max="55" width="32.6640625" customWidth="1"/>
    <col min="56" max="56" width="33.33203125" customWidth="1"/>
    <col min="57" max="58" width="16.77734375" customWidth="1"/>
    <col min="59" max="60" width="14.33203125" customWidth="1"/>
    <col min="61" max="62" width="17" customWidth="1"/>
    <col min="63" max="64" width="13.33203125" customWidth="1"/>
    <col min="65" max="66" width="12" customWidth="1"/>
    <col min="67" max="68" width="21.44140625" customWidth="1"/>
    <col min="69" max="70" width="12.6640625" customWidth="1"/>
    <col min="71" max="72" width="22.109375" customWidth="1"/>
    <col min="73" max="74" width="29.33203125" customWidth="1"/>
    <col min="75" max="76" width="12.6640625" customWidth="1"/>
    <col min="77" max="78" width="14.44140625" customWidth="1"/>
    <col min="79" max="80" width="20.109375" customWidth="1"/>
    <col min="81" max="82" width="20.33203125" customWidth="1"/>
    <col min="83" max="84" width="15" customWidth="1"/>
    <col min="85" max="86" width="20.44140625" customWidth="1"/>
    <col min="87" max="88" width="29.33203125" customWidth="1"/>
  </cols>
  <sheetData>
    <row r="1" spans="1:88" ht="14.4" customHeight="1" x14ac:dyDescent="0.3">
      <c r="A1" s="34" t="s">
        <v>94</v>
      </c>
      <c r="B1" s="34"/>
      <c r="C1" s="34"/>
      <c r="D1" s="34"/>
    </row>
    <row r="2" spans="1:88" ht="14.4" customHeight="1" x14ac:dyDescent="0.3">
      <c r="A2" s="34"/>
      <c r="B2" s="34"/>
      <c r="C2" s="34"/>
      <c r="D2" s="34"/>
    </row>
    <row r="3" spans="1:88" ht="14.4" customHeight="1" x14ac:dyDescent="0.3">
      <c r="A3" s="34"/>
      <c r="B3" s="34"/>
      <c r="C3" s="34"/>
      <c r="D3" s="34"/>
    </row>
    <row r="5" spans="1:88" x14ac:dyDescent="0.3">
      <c r="A5" t="s">
        <v>5</v>
      </c>
      <c r="B5" t="s">
        <v>6</v>
      </c>
      <c r="C5" t="s">
        <v>7</v>
      </c>
      <c r="D5" t="s">
        <v>8</v>
      </c>
      <c r="E5" t="s">
        <v>9</v>
      </c>
      <c r="F5" t="s">
        <v>10</v>
      </c>
      <c r="G5" t="s">
        <v>11</v>
      </c>
      <c r="H5" t="s">
        <v>12</v>
      </c>
      <c r="I5" t="s">
        <v>13</v>
      </c>
      <c r="J5" t="s">
        <v>14</v>
      </c>
      <c r="K5" t="s">
        <v>15</v>
      </c>
      <c r="L5" t="s">
        <v>16</v>
      </c>
      <c r="M5" t="s">
        <v>17</v>
      </c>
      <c r="N5" t="s">
        <v>18</v>
      </c>
      <c r="O5" t="s">
        <v>19</v>
      </c>
      <c r="P5" t="s">
        <v>20</v>
      </c>
      <c r="Q5" t="s">
        <v>21</v>
      </c>
      <c r="R5" t="s">
        <v>22</v>
      </c>
      <c r="S5" t="s">
        <v>23</v>
      </c>
      <c r="T5" t="s">
        <v>24</v>
      </c>
      <c r="U5" t="s">
        <v>25</v>
      </c>
      <c r="V5" t="s">
        <v>26</v>
      </c>
      <c r="W5" t="s">
        <v>27</v>
      </c>
      <c r="X5" t="s">
        <v>28</v>
      </c>
      <c r="Y5" t="s">
        <v>29</v>
      </c>
      <c r="Z5" t="s">
        <v>30</v>
      </c>
      <c r="AA5" t="s">
        <v>31</v>
      </c>
      <c r="AB5" t="s">
        <v>32</v>
      </c>
      <c r="AC5" t="s">
        <v>33</v>
      </c>
      <c r="AD5" t="s">
        <v>34</v>
      </c>
      <c r="AE5" t="s">
        <v>35</v>
      </c>
      <c r="AF5" t="s">
        <v>36</v>
      </c>
      <c r="AG5" t="s">
        <v>37</v>
      </c>
      <c r="AH5" t="s">
        <v>38</v>
      </c>
      <c r="AI5" t="s">
        <v>39</v>
      </c>
      <c r="AJ5" t="s">
        <v>40</v>
      </c>
      <c r="AK5" t="s">
        <v>41</v>
      </c>
      <c r="AL5" t="s">
        <v>42</v>
      </c>
      <c r="AM5" t="s">
        <v>43</v>
      </c>
      <c r="AN5" t="s">
        <v>44</v>
      </c>
      <c r="AO5" t="s">
        <v>45</v>
      </c>
      <c r="AP5" t="s">
        <v>46</v>
      </c>
      <c r="AQ5" t="s">
        <v>47</v>
      </c>
      <c r="AR5" t="s">
        <v>48</v>
      </c>
      <c r="AS5" t="s">
        <v>49</v>
      </c>
      <c r="AT5" t="s">
        <v>50</v>
      </c>
      <c r="AU5" t="s">
        <v>51</v>
      </c>
      <c r="AV5" t="s">
        <v>52</v>
      </c>
      <c r="AW5" t="s">
        <v>53</v>
      </c>
      <c r="AX5" t="s">
        <v>54</v>
      </c>
      <c r="AY5" t="s">
        <v>55</v>
      </c>
      <c r="AZ5" t="s">
        <v>56</v>
      </c>
      <c r="BA5" t="s">
        <v>57</v>
      </c>
      <c r="BB5" t="s">
        <v>58</v>
      </c>
      <c r="BC5" t="s">
        <v>59</v>
      </c>
      <c r="BD5" t="s">
        <v>60</v>
      </c>
      <c r="BE5" t="s">
        <v>61</v>
      </c>
      <c r="BF5" t="s">
        <v>62</v>
      </c>
      <c r="BG5" t="s">
        <v>63</v>
      </c>
      <c r="BH5" t="s">
        <v>64</v>
      </c>
      <c r="BI5" t="s">
        <v>65</v>
      </c>
      <c r="BJ5" t="s">
        <v>66</v>
      </c>
      <c r="BK5" t="s">
        <v>67</v>
      </c>
      <c r="BL5" t="s">
        <v>68</v>
      </c>
      <c r="BM5" t="s">
        <v>69</v>
      </c>
      <c r="BN5" t="s">
        <v>70</v>
      </c>
      <c r="BO5" t="s">
        <v>71</v>
      </c>
      <c r="BP5" t="s">
        <v>72</v>
      </c>
      <c r="BQ5" t="s">
        <v>73</v>
      </c>
      <c r="BR5" t="s">
        <v>74</v>
      </c>
      <c r="BS5" t="s">
        <v>75</v>
      </c>
      <c r="BT5" t="s">
        <v>76</v>
      </c>
      <c r="BU5" t="s">
        <v>77</v>
      </c>
      <c r="BV5" t="s">
        <v>78</v>
      </c>
      <c r="BW5" t="s">
        <v>79</v>
      </c>
      <c r="BX5" t="s">
        <v>80</v>
      </c>
      <c r="BY5" t="s">
        <v>81</v>
      </c>
      <c r="BZ5" t="s">
        <v>82</v>
      </c>
      <c r="CA5" t="s">
        <v>83</v>
      </c>
      <c r="CB5" t="s">
        <v>84</v>
      </c>
      <c r="CC5" t="s">
        <v>85</v>
      </c>
      <c r="CD5" t="s">
        <v>86</v>
      </c>
      <c r="CE5" t="s">
        <v>87</v>
      </c>
      <c r="CF5" t="s">
        <v>88</v>
      </c>
      <c r="CG5" t="s">
        <v>89</v>
      </c>
      <c r="CH5" t="s">
        <v>90</v>
      </c>
      <c r="CI5" t="s">
        <v>91</v>
      </c>
      <c r="CJ5" t="s">
        <v>92</v>
      </c>
    </row>
    <row r="7" spans="1:88" x14ac:dyDescent="0.3">
      <c r="A7" t="s">
        <v>115</v>
      </c>
      <c r="B7" t="s">
        <v>116</v>
      </c>
      <c r="C7" s="1">
        <v>0.46</v>
      </c>
      <c r="D7" s="1">
        <v>0.43</v>
      </c>
      <c r="E7" s="1">
        <v>0.11</v>
      </c>
      <c r="F7">
        <v>1</v>
      </c>
      <c r="G7">
        <v>0</v>
      </c>
      <c r="H7" s="2">
        <v>44888</v>
      </c>
      <c r="I7" s="3">
        <v>0.83333333333333337</v>
      </c>
      <c r="J7" t="s">
        <v>117</v>
      </c>
      <c r="K7">
        <v>9</v>
      </c>
      <c r="L7">
        <v>21</v>
      </c>
      <c r="M7">
        <v>0</v>
      </c>
      <c r="N7">
        <v>1</v>
      </c>
      <c r="O7">
        <v>1</v>
      </c>
      <c r="P7">
        <v>0</v>
      </c>
      <c r="Q7">
        <v>0</v>
      </c>
      <c r="R7">
        <v>0</v>
      </c>
      <c r="S7">
        <v>1</v>
      </c>
      <c r="T7">
        <v>0</v>
      </c>
      <c r="U7">
        <v>3</v>
      </c>
      <c r="V7">
        <v>4</v>
      </c>
      <c r="W7">
        <v>6</v>
      </c>
      <c r="X7">
        <v>12</v>
      </c>
      <c r="Y7">
        <v>6</v>
      </c>
      <c r="Z7">
        <v>16</v>
      </c>
      <c r="AA7">
        <v>3</v>
      </c>
      <c r="AB7">
        <v>5</v>
      </c>
      <c r="AC7">
        <v>6</v>
      </c>
      <c r="AD7">
        <v>17</v>
      </c>
      <c r="AE7">
        <v>3</v>
      </c>
      <c r="AF7">
        <v>6</v>
      </c>
      <c r="AG7">
        <v>5</v>
      </c>
      <c r="AH7">
        <v>8</v>
      </c>
      <c r="AI7">
        <v>2</v>
      </c>
      <c r="AJ7">
        <v>5</v>
      </c>
      <c r="AK7">
        <v>6</v>
      </c>
      <c r="AL7">
        <v>20</v>
      </c>
      <c r="AM7">
        <v>618</v>
      </c>
      <c r="AN7">
        <v>582</v>
      </c>
      <c r="AO7">
        <v>115</v>
      </c>
      <c r="AP7">
        <v>140</v>
      </c>
      <c r="AQ7">
        <v>268</v>
      </c>
      <c r="AR7">
        <v>279</v>
      </c>
      <c r="AS7">
        <v>235</v>
      </c>
      <c r="AT7">
        <v>163</v>
      </c>
      <c r="AU7">
        <v>8</v>
      </c>
      <c r="AV7">
        <v>15</v>
      </c>
      <c r="AW7">
        <v>175</v>
      </c>
      <c r="AX7">
        <v>176</v>
      </c>
      <c r="AY7">
        <v>118</v>
      </c>
      <c r="AZ7">
        <v>123</v>
      </c>
      <c r="BA7">
        <v>13</v>
      </c>
      <c r="BB7">
        <v>23</v>
      </c>
      <c r="BC7">
        <v>6</v>
      </c>
      <c r="BD7">
        <v>13</v>
      </c>
      <c r="BE7">
        <v>3</v>
      </c>
      <c r="BF7">
        <v>2</v>
      </c>
      <c r="BG7">
        <v>0</v>
      </c>
      <c r="BH7">
        <v>0</v>
      </c>
      <c r="BI7">
        <v>11</v>
      </c>
      <c r="BJ7">
        <v>14</v>
      </c>
      <c r="BK7">
        <v>0</v>
      </c>
      <c r="BL7">
        <v>1</v>
      </c>
      <c r="BM7">
        <v>512</v>
      </c>
      <c r="BN7">
        <v>448</v>
      </c>
      <c r="BO7">
        <v>439</v>
      </c>
      <c r="BP7">
        <v>382</v>
      </c>
      <c r="BQ7">
        <v>8</v>
      </c>
      <c r="BR7">
        <v>19</v>
      </c>
      <c r="BS7">
        <v>5</v>
      </c>
      <c r="BT7">
        <v>6</v>
      </c>
      <c r="BU7">
        <v>4</v>
      </c>
      <c r="BV7">
        <v>6</v>
      </c>
      <c r="BW7">
        <v>4</v>
      </c>
      <c r="BX7">
        <v>4</v>
      </c>
      <c r="BY7">
        <v>15</v>
      </c>
      <c r="BZ7">
        <v>10</v>
      </c>
      <c r="CA7">
        <v>0</v>
      </c>
      <c r="CB7">
        <v>0</v>
      </c>
      <c r="CC7">
        <v>21</v>
      </c>
      <c r="CD7">
        <v>9</v>
      </c>
      <c r="CE7">
        <v>0</v>
      </c>
      <c r="CF7">
        <v>0</v>
      </c>
      <c r="CG7">
        <v>74</v>
      </c>
      <c r="CH7">
        <v>47</v>
      </c>
      <c r="CI7">
        <v>284</v>
      </c>
      <c r="CJ7">
        <v>320</v>
      </c>
    </row>
    <row r="8" spans="1:88" x14ac:dyDescent="0.3">
      <c r="A8" t="s">
        <v>115</v>
      </c>
      <c r="B8" t="s">
        <v>118</v>
      </c>
      <c r="C8" s="1">
        <v>0.56000000000000005</v>
      </c>
      <c r="D8" s="1">
        <v>0.32</v>
      </c>
      <c r="E8" s="1">
        <v>0.12</v>
      </c>
      <c r="F8">
        <v>0</v>
      </c>
      <c r="G8">
        <v>2</v>
      </c>
      <c r="H8" s="2">
        <v>44892</v>
      </c>
      <c r="I8" s="3">
        <v>0.58333333333333337</v>
      </c>
      <c r="J8" t="s">
        <v>117</v>
      </c>
      <c r="K8">
        <v>10</v>
      </c>
      <c r="L8">
        <v>11</v>
      </c>
      <c r="M8">
        <v>2</v>
      </c>
      <c r="N8">
        <v>0</v>
      </c>
      <c r="O8">
        <v>0</v>
      </c>
      <c r="P8">
        <v>2</v>
      </c>
      <c r="Q8">
        <v>0</v>
      </c>
      <c r="R8">
        <v>0</v>
      </c>
      <c r="S8">
        <v>0</v>
      </c>
      <c r="T8">
        <v>2</v>
      </c>
      <c r="U8">
        <v>4</v>
      </c>
      <c r="V8">
        <v>4</v>
      </c>
      <c r="W8">
        <v>6</v>
      </c>
      <c r="X8">
        <v>6</v>
      </c>
      <c r="Y8">
        <v>5</v>
      </c>
      <c r="Z8">
        <v>6</v>
      </c>
      <c r="AA8">
        <v>5</v>
      </c>
      <c r="AB8">
        <v>5</v>
      </c>
      <c r="AC8">
        <v>12</v>
      </c>
      <c r="AD8">
        <v>10</v>
      </c>
      <c r="AE8">
        <v>8</v>
      </c>
      <c r="AF8">
        <v>3</v>
      </c>
      <c r="AG8">
        <v>3</v>
      </c>
      <c r="AH8">
        <v>2</v>
      </c>
      <c r="AI8">
        <v>4</v>
      </c>
      <c r="AJ8">
        <v>1</v>
      </c>
      <c r="AK8">
        <v>9</v>
      </c>
      <c r="AL8">
        <v>11</v>
      </c>
      <c r="AM8">
        <v>732</v>
      </c>
      <c r="AN8">
        <v>441</v>
      </c>
      <c r="AO8">
        <v>144</v>
      </c>
      <c r="AP8">
        <v>109</v>
      </c>
      <c r="AQ8">
        <v>211</v>
      </c>
      <c r="AR8">
        <v>173</v>
      </c>
      <c r="AS8">
        <v>377</v>
      </c>
      <c r="AT8">
        <v>159</v>
      </c>
      <c r="AU8">
        <v>4</v>
      </c>
      <c r="AV8">
        <v>7</v>
      </c>
      <c r="AW8">
        <v>149</v>
      </c>
      <c r="AX8">
        <v>125</v>
      </c>
      <c r="AY8">
        <v>104</v>
      </c>
      <c r="AZ8">
        <v>89</v>
      </c>
      <c r="BA8">
        <v>13</v>
      </c>
      <c r="BB8">
        <v>11</v>
      </c>
      <c r="BC8">
        <v>3</v>
      </c>
      <c r="BD8">
        <v>8</v>
      </c>
      <c r="BE8">
        <v>1</v>
      </c>
      <c r="BF8">
        <v>1</v>
      </c>
      <c r="BG8">
        <v>0</v>
      </c>
      <c r="BH8">
        <v>0</v>
      </c>
      <c r="BI8">
        <v>10</v>
      </c>
      <c r="BJ8">
        <v>14</v>
      </c>
      <c r="BK8">
        <v>3</v>
      </c>
      <c r="BL8">
        <v>3</v>
      </c>
      <c r="BM8">
        <v>671</v>
      </c>
      <c r="BN8">
        <v>317</v>
      </c>
      <c r="BO8">
        <v>598</v>
      </c>
      <c r="BP8">
        <v>275</v>
      </c>
      <c r="BQ8">
        <v>19</v>
      </c>
      <c r="BR8">
        <v>9</v>
      </c>
      <c r="BS8">
        <v>3</v>
      </c>
      <c r="BT8">
        <v>4</v>
      </c>
      <c r="BU8">
        <v>6</v>
      </c>
      <c r="BV8">
        <v>10</v>
      </c>
      <c r="BW8">
        <v>9</v>
      </c>
      <c r="BX8">
        <v>1</v>
      </c>
      <c r="BY8">
        <v>17</v>
      </c>
      <c r="BZ8">
        <v>13</v>
      </c>
      <c r="CA8">
        <v>0</v>
      </c>
      <c r="CB8">
        <v>0</v>
      </c>
      <c r="CC8">
        <v>11</v>
      </c>
      <c r="CD8">
        <v>10</v>
      </c>
      <c r="CE8">
        <v>0</v>
      </c>
      <c r="CF8">
        <v>0</v>
      </c>
      <c r="CG8">
        <v>38</v>
      </c>
      <c r="CH8">
        <v>78</v>
      </c>
      <c r="CI8">
        <v>194</v>
      </c>
      <c r="CJ8">
        <v>360</v>
      </c>
    </row>
    <row r="9" spans="1:88" x14ac:dyDescent="0.3">
      <c r="A9" t="s">
        <v>119</v>
      </c>
      <c r="B9" t="s">
        <v>115</v>
      </c>
      <c r="C9" s="1">
        <v>0.43</v>
      </c>
      <c r="D9" s="1">
        <v>0.47</v>
      </c>
      <c r="E9" s="1">
        <v>0.1</v>
      </c>
      <c r="F9">
        <v>0</v>
      </c>
      <c r="G9">
        <v>0</v>
      </c>
      <c r="H9" s="2">
        <v>44896</v>
      </c>
      <c r="I9" s="3">
        <v>0.66666666666666663</v>
      </c>
      <c r="J9" t="s">
        <v>117</v>
      </c>
      <c r="K9">
        <v>11</v>
      </c>
      <c r="L9">
        <v>15</v>
      </c>
      <c r="M9">
        <v>0</v>
      </c>
      <c r="N9">
        <v>0</v>
      </c>
      <c r="O9">
        <v>0</v>
      </c>
      <c r="P9">
        <v>0</v>
      </c>
      <c r="Q9">
        <v>0</v>
      </c>
      <c r="R9">
        <v>0</v>
      </c>
      <c r="S9">
        <v>0</v>
      </c>
      <c r="T9">
        <v>0</v>
      </c>
      <c r="U9">
        <v>4</v>
      </c>
      <c r="V9">
        <v>4</v>
      </c>
      <c r="W9">
        <v>5</v>
      </c>
      <c r="X9">
        <v>7</v>
      </c>
      <c r="Y9">
        <v>7</v>
      </c>
      <c r="Z9">
        <v>12</v>
      </c>
      <c r="AA9">
        <v>4</v>
      </c>
      <c r="AB9">
        <v>3</v>
      </c>
      <c r="AC9">
        <v>23</v>
      </c>
      <c r="AD9">
        <v>18</v>
      </c>
      <c r="AE9">
        <v>7</v>
      </c>
      <c r="AF9">
        <v>5</v>
      </c>
      <c r="AG9">
        <v>3</v>
      </c>
      <c r="AH9">
        <v>7</v>
      </c>
      <c r="AI9">
        <v>2</v>
      </c>
      <c r="AJ9">
        <v>4</v>
      </c>
      <c r="AK9">
        <v>12</v>
      </c>
      <c r="AL9">
        <v>9</v>
      </c>
      <c r="AM9">
        <v>650</v>
      </c>
      <c r="AN9">
        <v>581</v>
      </c>
      <c r="AO9">
        <v>124</v>
      </c>
      <c r="AP9">
        <v>123</v>
      </c>
      <c r="AQ9">
        <v>338</v>
      </c>
      <c r="AR9">
        <v>181</v>
      </c>
      <c r="AS9">
        <v>188</v>
      </c>
      <c r="AT9">
        <v>277</v>
      </c>
      <c r="AU9">
        <v>17</v>
      </c>
      <c r="AV9">
        <v>12</v>
      </c>
      <c r="AW9">
        <v>204</v>
      </c>
      <c r="AX9">
        <v>177</v>
      </c>
      <c r="AY9">
        <v>159</v>
      </c>
      <c r="AZ9">
        <v>115</v>
      </c>
      <c r="BA9">
        <v>23</v>
      </c>
      <c r="BB9">
        <v>26</v>
      </c>
      <c r="BC9">
        <v>17</v>
      </c>
      <c r="BD9">
        <v>14</v>
      </c>
      <c r="BE9">
        <v>0</v>
      </c>
      <c r="BF9">
        <v>1</v>
      </c>
      <c r="BG9">
        <v>0</v>
      </c>
      <c r="BH9">
        <v>0</v>
      </c>
      <c r="BI9">
        <v>7</v>
      </c>
      <c r="BJ9">
        <v>9</v>
      </c>
      <c r="BK9">
        <v>4</v>
      </c>
      <c r="BL9">
        <v>0</v>
      </c>
      <c r="BM9">
        <v>578</v>
      </c>
      <c r="BN9">
        <v>596</v>
      </c>
      <c r="BO9">
        <v>504</v>
      </c>
      <c r="BP9">
        <v>531</v>
      </c>
      <c r="BQ9">
        <v>24</v>
      </c>
      <c r="BR9">
        <v>24</v>
      </c>
      <c r="BS9">
        <v>6</v>
      </c>
      <c r="BT9">
        <v>8</v>
      </c>
      <c r="BU9">
        <v>18</v>
      </c>
      <c r="BV9">
        <v>4</v>
      </c>
      <c r="BW9">
        <v>2</v>
      </c>
      <c r="BX9">
        <v>4</v>
      </c>
      <c r="BY9">
        <v>9</v>
      </c>
      <c r="BZ9">
        <v>11</v>
      </c>
      <c r="CA9">
        <v>0</v>
      </c>
      <c r="CB9">
        <v>0</v>
      </c>
      <c r="CC9">
        <v>16</v>
      </c>
      <c r="CD9">
        <v>11</v>
      </c>
      <c r="CE9">
        <v>0</v>
      </c>
      <c r="CF9">
        <v>0</v>
      </c>
      <c r="CG9">
        <v>70</v>
      </c>
      <c r="CH9">
        <v>68</v>
      </c>
      <c r="CI9">
        <v>328</v>
      </c>
      <c r="CJ9">
        <v>346</v>
      </c>
    </row>
    <row r="13" spans="1:88" x14ac:dyDescent="0.3">
      <c r="C13" t="s">
        <v>130</v>
      </c>
      <c r="D13" t="s">
        <v>131</v>
      </c>
      <c r="F13" t="s">
        <v>160</v>
      </c>
      <c r="G13" t="s">
        <v>161</v>
      </c>
      <c r="I13" t="s">
        <v>162</v>
      </c>
      <c r="J13" t="s">
        <v>163</v>
      </c>
      <c r="K13" t="s">
        <v>164</v>
      </c>
      <c r="L13" t="s">
        <v>165</v>
      </c>
      <c r="M13" t="s">
        <v>166</v>
      </c>
      <c r="N13" t="s">
        <v>167</v>
      </c>
      <c r="O13" t="s">
        <v>168</v>
      </c>
    </row>
    <row r="14" spans="1:88" s="4" customFormat="1" x14ac:dyDescent="0.3">
      <c r="C14" s="5">
        <f>AVERAGEIFS(C7:D9,A7:B9,A1)</f>
        <v>0.49666666666666665</v>
      </c>
      <c r="D14" s="5">
        <f>100%-C14</f>
        <v>0.50333333333333341</v>
      </c>
      <c r="F14" s="4">
        <f>SUMIFS(BG7:BH9,A7:B9,"Belgium")</f>
        <v>0</v>
      </c>
      <c r="G14" s="4">
        <f>SUMIFS(BE7:BF9,A7:B9,"Belgium")</f>
        <v>5</v>
      </c>
      <c r="I14" s="4">
        <f>COUNTIF(H15:H17,"Belgium")</f>
        <v>1</v>
      </c>
      <c r="J14" s="4">
        <f>COUNTA((H15:H17)-I14-K14)</f>
        <v>1</v>
      </c>
      <c r="K14" s="4">
        <f>COUNTIF(H15:H17,"draw")</f>
        <v>1</v>
      </c>
      <c r="L14" s="4">
        <f>SUMIFS(BI7:BJ9,A7:B9,"Belgium")</f>
        <v>30</v>
      </c>
      <c r="M14" s="4">
        <f>SUMIFS(BI7:BJ9,A7:B9,"&lt;&gt;Belgium")</f>
        <v>35</v>
      </c>
      <c r="N14" s="4">
        <f>SUMIFS(F7:G9,A7:B9,"Belgium")</f>
        <v>1</v>
      </c>
      <c r="O14" s="4">
        <f>SUMIFS(F7:G9,A7:B9,"&lt;&gt;Belgium")</f>
        <v>2</v>
      </c>
      <c r="BE14" s="4">
        <f>SUMIF($A$7:$A$9,$A$1,BE7:BE9)</f>
        <v>4</v>
      </c>
      <c r="BF14" s="4">
        <f>SUMIF($B$7:$B$9,$A$1,BF7:BF9)</f>
        <v>1</v>
      </c>
      <c r="BG14" s="4">
        <f>SUMIF($A$7:$A$9,$A$1,BG7:BG9)</f>
        <v>0</v>
      </c>
      <c r="BH14" s="4">
        <f>SUMIF($B$7:$B$9,$A$1,BH7:BH9)</f>
        <v>0</v>
      </c>
      <c r="BI14" s="4">
        <f>SUMIF($A$7:$A$9,$A$1,BI7:BI9)</f>
        <v>21</v>
      </c>
      <c r="BJ14" s="4">
        <f>SUMIF($B$7:$B$9,$A$1,BJ7:BJ9)</f>
        <v>9</v>
      </c>
    </row>
    <row r="15" spans="1:88" x14ac:dyDescent="0.3">
      <c r="H15" t="s">
        <v>94</v>
      </c>
    </row>
    <row r="16" spans="1:88" x14ac:dyDescent="0.3">
      <c r="H16" t="s">
        <v>169</v>
      </c>
    </row>
    <row r="17" spans="8:8" x14ac:dyDescent="0.3">
      <c r="H17" t="s">
        <v>164</v>
      </c>
    </row>
  </sheetData>
  <mergeCells count="1">
    <mergeCell ref="A1:D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07A9C-C570-4A2E-B96F-8BC03AB991F1}">
  <sheetPr codeName="Sheet17"/>
  <dimension ref="B2:T20"/>
  <sheetViews>
    <sheetView showGridLines="0" showRowColHeaders="0" zoomScaleNormal="100" workbookViewId="0">
      <selection activeCell="D1" sqref="D1"/>
    </sheetView>
  </sheetViews>
  <sheetFormatPr defaultRowHeight="14.4" x14ac:dyDescent="0.3"/>
  <cols>
    <col min="7" max="8" width="18" customWidth="1"/>
    <col min="9" max="9" width="10.6640625" customWidth="1"/>
  </cols>
  <sheetData>
    <row r="2" spans="2:20" x14ac:dyDescent="0.3">
      <c r="F2" s="35" t="s">
        <v>128</v>
      </c>
      <c r="G2" s="35"/>
      <c r="H2" s="35"/>
      <c r="I2" s="35"/>
      <c r="J2" s="35"/>
      <c r="K2" s="35"/>
      <c r="L2" s="35"/>
    </row>
    <row r="3" spans="2:20" x14ac:dyDescent="0.3">
      <c r="B3" t="s">
        <v>5</v>
      </c>
      <c r="C3" t="s">
        <v>6</v>
      </c>
      <c r="D3" t="s">
        <v>7</v>
      </c>
      <c r="E3" t="s">
        <v>8</v>
      </c>
      <c r="F3" t="s">
        <v>9</v>
      </c>
      <c r="G3" t="s">
        <v>10</v>
      </c>
      <c r="H3" t="s">
        <v>11</v>
      </c>
      <c r="I3" t="s">
        <v>12</v>
      </c>
      <c r="J3" t="s">
        <v>13</v>
      </c>
      <c r="K3" t="s">
        <v>14</v>
      </c>
      <c r="L3" t="s">
        <v>15</v>
      </c>
      <c r="M3" t="s">
        <v>16</v>
      </c>
      <c r="N3" t="s">
        <v>17</v>
      </c>
      <c r="O3" t="s">
        <v>18</v>
      </c>
      <c r="P3" t="s">
        <v>19</v>
      </c>
      <c r="Q3" t="s">
        <v>20</v>
      </c>
      <c r="R3" t="s">
        <v>21</v>
      </c>
      <c r="S3" t="s">
        <v>22</v>
      </c>
      <c r="T3" t="s">
        <v>23</v>
      </c>
    </row>
    <row r="4" spans="2:20" x14ac:dyDescent="0.3">
      <c r="B4" t="s">
        <v>128</v>
      </c>
      <c r="C4" t="s">
        <v>129</v>
      </c>
      <c r="D4" s="1">
        <v>0.55000000000000004</v>
      </c>
      <c r="E4" s="1">
        <v>0.35</v>
      </c>
      <c r="F4" s="1">
        <v>0.1</v>
      </c>
      <c r="G4">
        <v>3</v>
      </c>
      <c r="H4">
        <v>2</v>
      </c>
      <c r="I4" s="8">
        <v>44889</v>
      </c>
      <c r="J4" s="3">
        <v>0.70833333333333337</v>
      </c>
      <c r="K4" t="s">
        <v>127</v>
      </c>
      <c r="L4">
        <v>11</v>
      </c>
      <c r="M4">
        <v>8</v>
      </c>
      <c r="N4">
        <v>2</v>
      </c>
      <c r="O4">
        <v>3</v>
      </c>
      <c r="P4">
        <v>3</v>
      </c>
      <c r="Q4">
        <v>2</v>
      </c>
      <c r="R4">
        <v>0</v>
      </c>
      <c r="S4">
        <v>0</v>
      </c>
      <c r="T4">
        <v>2</v>
      </c>
    </row>
    <row r="5" spans="2:20" x14ac:dyDescent="0.3">
      <c r="B5" t="s">
        <v>128</v>
      </c>
      <c r="C5" t="s">
        <v>125</v>
      </c>
      <c r="D5" s="1">
        <v>0.53</v>
      </c>
      <c r="E5" s="1">
        <v>0.35</v>
      </c>
      <c r="F5" s="1">
        <v>0.12</v>
      </c>
      <c r="G5">
        <v>2</v>
      </c>
      <c r="H5">
        <v>0</v>
      </c>
      <c r="I5" s="8">
        <v>44890</v>
      </c>
      <c r="J5" s="3">
        <v>0.83333333333333337</v>
      </c>
      <c r="K5" t="s">
        <v>127</v>
      </c>
      <c r="L5">
        <v>14</v>
      </c>
      <c r="M5">
        <v>10</v>
      </c>
      <c r="N5">
        <v>0</v>
      </c>
      <c r="O5">
        <v>2</v>
      </c>
      <c r="P5">
        <v>1</v>
      </c>
      <c r="Q5">
        <v>0</v>
      </c>
      <c r="R5">
        <v>1</v>
      </c>
      <c r="S5">
        <v>0</v>
      </c>
      <c r="T5">
        <v>0</v>
      </c>
    </row>
    <row r="6" spans="2:20" x14ac:dyDescent="0.3">
      <c r="B6" t="s">
        <v>126</v>
      </c>
      <c r="C6" t="s">
        <v>128</v>
      </c>
      <c r="D6" s="1">
        <v>0.34</v>
      </c>
      <c r="E6" s="1">
        <v>0.55000000000000004</v>
      </c>
      <c r="F6" s="1">
        <v>0.11</v>
      </c>
      <c r="G6">
        <v>2</v>
      </c>
      <c r="H6">
        <v>1</v>
      </c>
      <c r="I6" s="8">
        <v>44891</v>
      </c>
      <c r="J6" s="3">
        <v>0.66666666666666663</v>
      </c>
      <c r="K6" t="s">
        <v>127</v>
      </c>
      <c r="L6">
        <v>12</v>
      </c>
      <c r="M6">
        <v>12</v>
      </c>
      <c r="N6">
        <v>1</v>
      </c>
      <c r="O6">
        <v>2</v>
      </c>
      <c r="P6">
        <v>2</v>
      </c>
      <c r="Q6">
        <v>1</v>
      </c>
      <c r="R6">
        <v>0</v>
      </c>
      <c r="S6">
        <v>0</v>
      </c>
      <c r="T6">
        <v>1</v>
      </c>
    </row>
    <row r="7" spans="2:20" x14ac:dyDescent="0.3">
      <c r="B7" t="s">
        <v>128</v>
      </c>
      <c r="C7" t="s">
        <v>120</v>
      </c>
      <c r="D7" s="1">
        <v>0.43</v>
      </c>
      <c r="E7" s="1">
        <v>0.48</v>
      </c>
      <c r="F7" s="1">
        <v>0.09</v>
      </c>
      <c r="G7">
        <v>6</v>
      </c>
      <c r="H7">
        <v>1</v>
      </c>
      <c r="I7" s="8">
        <v>44892</v>
      </c>
      <c r="J7" s="3">
        <v>0.83333333333333337</v>
      </c>
      <c r="K7" t="s">
        <v>132</v>
      </c>
      <c r="L7">
        <v>14</v>
      </c>
      <c r="M7">
        <v>10</v>
      </c>
      <c r="N7">
        <v>1</v>
      </c>
      <c r="O7">
        <v>6</v>
      </c>
      <c r="P7">
        <v>6</v>
      </c>
      <c r="Q7">
        <v>1</v>
      </c>
      <c r="R7">
        <v>0</v>
      </c>
      <c r="S7">
        <v>0</v>
      </c>
      <c r="T7">
        <v>5</v>
      </c>
    </row>
    <row r="8" spans="2:20" x14ac:dyDescent="0.3">
      <c r="B8" t="s">
        <v>118</v>
      </c>
      <c r="C8" t="s">
        <v>128</v>
      </c>
      <c r="D8" s="1">
        <v>0.22</v>
      </c>
      <c r="E8" s="1">
        <v>0.65</v>
      </c>
      <c r="F8" s="1">
        <v>0.13</v>
      </c>
      <c r="G8">
        <v>1</v>
      </c>
      <c r="H8">
        <v>0</v>
      </c>
      <c r="I8" s="8">
        <v>44893</v>
      </c>
      <c r="J8" s="3">
        <v>0.66666666666666663</v>
      </c>
      <c r="K8" t="s">
        <v>133</v>
      </c>
      <c r="L8">
        <v>9</v>
      </c>
      <c r="M8">
        <v>11</v>
      </c>
      <c r="N8">
        <v>0</v>
      </c>
      <c r="O8">
        <v>1</v>
      </c>
      <c r="P8">
        <v>1</v>
      </c>
      <c r="Q8">
        <v>0</v>
      </c>
      <c r="R8">
        <v>0</v>
      </c>
      <c r="S8">
        <v>0</v>
      </c>
      <c r="T8">
        <v>1</v>
      </c>
    </row>
    <row r="11" spans="2:20" x14ac:dyDescent="0.3">
      <c r="D11" t="s">
        <v>142</v>
      </c>
      <c r="E11" t="s">
        <v>143</v>
      </c>
      <c r="H11" t="s">
        <v>144</v>
      </c>
      <c r="J11" t="s">
        <v>145</v>
      </c>
      <c r="L11" t="s">
        <v>136</v>
      </c>
      <c r="M11" t="s">
        <v>137</v>
      </c>
      <c r="N11" t="s">
        <v>159</v>
      </c>
      <c r="O11" t="s">
        <v>138</v>
      </c>
      <c r="P11" t="s">
        <v>139</v>
      </c>
      <c r="R11" t="s">
        <v>140</v>
      </c>
      <c r="S11" t="s">
        <v>141</v>
      </c>
    </row>
    <row r="12" spans="2:20" x14ac:dyDescent="0.3">
      <c r="D12" s="6">
        <f>AVERAGEIFS(D4:E10,B4:C10,"portugal")</f>
        <v>0.54200000000000004</v>
      </c>
      <c r="E12" s="9">
        <f>100%-D12</f>
        <v>0.45799999999999996</v>
      </c>
      <c r="H12">
        <f>SUMIFS(BH4:BI10,B4:C10,"PORTUGAL")</f>
        <v>0</v>
      </c>
      <c r="J12">
        <v>6</v>
      </c>
      <c r="L12">
        <f>COUNTIF(K13:K17,"PORTUGAL")</f>
        <v>3</v>
      </c>
      <c r="M12">
        <f>COUNT(G4:G8)-L12</f>
        <v>2</v>
      </c>
      <c r="N12">
        <f>COUNTIF(K13:K17,"DRAW")</f>
        <v>0</v>
      </c>
      <c r="O12">
        <v>55</v>
      </c>
      <c r="P12">
        <v>61</v>
      </c>
      <c r="R12">
        <f>SUMIFS(G4:H10,B4:C10,"portugal")</f>
        <v>12</v>
      </c>
      <c r="S12">
        <f>SUMIFS(G4:H10,B4:C10,"&lt;&gt;portugal")</f>
        <v>6</v>
      </c>
    </row>
    <row r="13" spans="2:20" x14ac:dyDescent="0.3">
      <c r="K13" t="str">
        <f>(_xlfn.IFS(G4&gt;H4,B4,H4&gt;G4,C4,G4=H4,"DRAW"))</f>
        <v>PORTUGAL</v>
      </c>
    </row>
    <row r="14" spans="2:20" x14ac:dyDescent="0.3">
      <c r="K14" t="str">
        <f>(_xlfn.IFS(G5&gt;H5,B5,H5&gt;G5,C5,G5=H5,"DRAW"))</f>
        <v>PORTUGAL</v>
      </c>
    </row>
    <row r="15" spans="2:20" x14ac:dyDescent="0.3">
      <c r="K15" t="str">
        <f>(_xlfn.IFS(G6&gt;H6,B6,H6&gt;G6,C6,G6=H6,"DRAW"))</f>
        <v>KOREA REPUBLIC</v>
      </c>
    </row>
    <row r="16" spans="2:20" x14ac:dyDescent="0.3">
      <c r="K16" t="str">
        <f>(_xlfn.IFS(G7&gt;H7,B7,H7&gt;G7,C7,G7=H7,"DRAW"))</f>
        <v>PORTUGAL</v>
      </c>
    </row>
    <row r="17" spans="11:11" x14ac:dyDescent="0.3">
      <c r="K17" t="str">
        <f>(_xlfn.IFS(G8&gt;H8,B8,H8&gt;G8,C8,G8=H8,"DRAW"))</f>
        <v>MOROCCO</v>
      </c>
    </row>
    <row r="18" spans="11:11" x14ac:dyDescent="0.3">
      <c r="K18">
        <f>(IF(G9&gt;H9,B9,C9))</f>
        <v>0</v>
      </c>
    </row>
    <row r="19" spans="11:11" x14ac:dyDescent="0.3">
      <c r="K19">
        <f>(IF(G10&gt;H10,B10,C10))</f>
        <v>0</v>
      </c>
    </row>
    <row r="20" spans="11:11" x14ac:dyDescent="0.3">
      <c r="K20">
        <f>(IF(G11&gt;H11,B11,C11))</f>
        <v>0</v>
      </c>
    </row>
  </sheetData>
  <mergeCells count="1">
    <mergeCell ref="F2:L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EE961-7781-4F2D-8E28-1E705FA923A6}">
  <sheetPr codeName="Sheet19"/>
  <dimension ref="A1:U21"/>
  <sheetViews>
    <sheetView showGridLines="0" showRowColHeaders="0" zoomScale="70" zoomScaleNormal="70" workbookViewId="0">
      <selection activeCell="N46" sqref="N46"/>
    </sheetView>
  </sheetViews>
  <sheetFormatPr defaultRowHeight="14.4" x14ac:dyDescent="0.3"/>
  <cols>
    <col min="8" max="8" width="10.6640625" customWidth="1"/>
  </cols>
  <sheetData>
    <row r="1" spans="1:21" x14ac:dyDescent="0.3">
      <c r="K1" t="s">
        <v>158</v>
      </c>
    </row>
    <row r="2" spans="1:21" x14ac:dyDescent="0.3">
      <c r="E2" s="35" t="s">
        <v>104</v>
      </c>
      <c r="F2" s="36"/>
      <c r="G2" s="36"/>
      <c r="H2" s="36"/>
      <c r="I2" s="36"/>
      <c r="J2" s="36"/>
      <c r="K2" s="36"/>
      <c r="L2" s="36"/>
    </row>
    <row r="3" spans="1:21" x14ac:dyDescent="0.3">
      <c r="A3" t="s">
        <v>5</v>
      </c>
      <c r="B3" t="s">
        <v>6</v>
      </c>
      <c r="C3" t="s">
        <v>7</v>
      </c>
      <c r="D3" t="s">
        <v>8</v>
      </c>
      <c r="E3" t="s">
        <v>9</v>
      </c>
      <c r="F3" t="s">
        <v>10</v>
      </c>
      <c r="G3" t="s">
        <v>11</v>
      </c>
      <c r="H3" t="s">
        <v>12</v>
      </c>
      <c r="I3" t="s">
        <v>13</v>
      </c>
      <c r="J3" t="s">
        <v>14</v>
      </c>
      <c r="K3" t="s">
        <v>15</v>
      </c>
      <c r="L3" t="s">
        <v>16</v>
      </c>
      <c r="M3" t="s">
        <v>17</v>
      </c>
      <c r="N3" t="s">
        <v>18</v>
      </c>
      <c r="O3" t="s">
        <v>19</v>
      </c>
      <c r="P3" t="s">
        <v>20</v>
      </c>
      <c r="Q3" t="s">
        <v>21</v>
      </c>
      <c r="R3" t="s">
        <v>22</v>
      </c>
      <c r="S3" t="s">
        <v>23</v>
      </c>
      <c r="T3" t="s">
        <v>24</v>
      </c>
      <c r="U3" t="s">
        <v>25</v>
      </c>
    </row>
    <row r="4" spans="1:21" x14ac:dyDescent="0.3">
      <c r="A4" t="s">
        <v>104</v>
      </c>
      <c r="B4" t="s">
        <v>103</v>
      </c>
      <c r="C4" s="1">
        <v>0.56000000000000005</v>
      </c>
      <c r="D4" s="1">
        <v>0.35</v>
      </c>
      <c r="E4" s="1">
        <v>0.09</v>
      </c>
      <c r="F4">
        <v>4</v>
      </c>
      <c r="G4">
        <v>1</v>
      </c>
      <c r="H4" s="8">
        <v>44887</v>
      </c>
      <c r="I4" s="3">
        <v>0.83333333333333337</v>
      </c>
      <c r="J4" t="s">
        <v>102</v>
      </c>
      <c r="K4">
        <v>22</v>
      </c>
      <c r="L4">
        <v>4</v>
      </c>
      <c r="M4">
        <v>1</v>
      </c>
      <c r="N4">
        <v>4</v>
      </c>
      <c r="O4">
        <v>4</v>
      </c>
      <c r="P4">
        <v>1</v>
      </c>
      <c r="Q4">
        <v>0</v>
      </c>
      <c r="R4">
        <v>0</v>
      </c>
      <c r="S4">
        <v>4</v>
      </c>
      <c r="T4">
        <v>1</v>
      </c>
      <c r="U4">
        <v>7</v>
      </c>
    </row>
    <row r="5" spans="1:21" x14ac:dyDescent="0.3">
      <c r="A5" t="s">
        <v>104</v>
      </c>
      <c r="B5" t="s">
        <v>100</v>
      </c>
      <c r="C5" s="1">
        <v>0.44</v>
      </c>
      <c r="D5" s="1">
        <v>0.44</v>
      </c>
      <c r="E5" s="1">
        <v>0.12</v>
      </c>
      <c r="F5">
        <v>2</v>
      </c>
      <c r="G5">
        <v>1</v>
      </c>
      <c r="H5" s="8">
        <v>44888</v>
      </c>
      <c r="I5" s="3">
        <v>0.70833333333333337</v>
      </c>
      <c r="J5" t="s">
        <v>102</v>
      </c>
      <c r="K5">
        <v>21</v>
      </c>
      <c r="L5">
        <v>10</v>
      </c>
      <c r="M5">
        <v>1</v>
      </c>
      <c r="N5">
        <v>2</v>
      </c>
      <c r="O5">
        <v>2</v>
      </c>
      <c r="P5">
        <v>1</v>
      </c>
      <c r="Q5">
        <v>0</v>
      </c>
      <c r="R5">
        <v>0</v>
      </c>
      <c r="S5">
        <v>2</v>
      </c>
      <c r="T5">
        <v>1</v>
      </c>
      <c r="U5">
        <v>6</v>
      </c>
    </row>
    <row r="6" spans="1:21" x14ac:dyDescent="0.3">
      <c r="A6" t="s">
        <v>101</v>
      </c>
      <c r="B6" t="s">
        <v>104</v>
      </c>
      <c r="C6" s="1">
        <v>0.3</v>
      </c>
      <c r="D6" s="1">
        <v>0.56000000000000005</v>
      </c>
      <c r="E6" s="1">
        <v>0.14000000000000001</v>
      </c>
      <c r="F6">
        <v>1</v>
      </c>
      <c r="G6">
        <v>0</v>
      </c>
      <c r="H6" s="8">
        <v>44889</v>
      </c>
      <c r="I6" s="3">
        <v>0.66666666666666663</v>
      </c>
      <c r="J6" t="s">
        <v>102</v>
      </c>
      <c r="K6">
        <v>5</v>
      </c>
      <c r="L6">
        <v>9</v>
      </c>
      <c r="M6">
        <v>0</v>
      </c>
      <c r="N6">
        <v>1</v>
      </c>
      <c r="O6">
        <v>0</v>
      </c>
      <c r="P6">
        <v>0</v>
      </c>
      <c r="Q6">
        <v>1</v>
      </c>
      <c r="R6">
        <v>0</v>
      </c>
      <c r="S6">
        <v>1</v>
      </c>
      <c r="T6">
        <v>0</v>
      </c>
      <c r="U6">
        <v>3</v>
      </c>
    </row>
    <row r="7" spans="1:21" x14ac:dyDescent="0.3">
      <c r="A7" t="s">
        <v>104</v>
      </c>
      <c r="B7" t="s">
        <v>111</v>
      </c>
      <c r="C7" s="1">
        <v>0.48</v>
      </c>
      <c r="D7" s="1">
        <v>0.42</v>
      </c>
      <c r="E7" s="1">
        <v>0.1</v>
      </c>
      <c r="F7">
        <v>3</v>
      </c>
      <c r="G7">
        <v>1</v>
      </c>
      <c r="H7" s="8">
        <v>44890</v>
      </c>
      <c r="I7" s="3">
        <v>0.66666666666666663</v>
      </c>
      <c r="J7" t="s">
        <v>132</v>
      </c>
      <c r="K7">
        <v>16</v>
      </c>
      <c r="L7">
        <v>11</v>
      </c>
      <c r="M7">
        <v>1</v>
      </c>
      <c r="N7">
        <v>3</v>
      </c>
      <c r="O7">
        <v>3</v>
      </c>
      <c r="P7">
        <v>1</v>
      </c>
      <c r="Q7">
        <v>0</v>
      </c>
      <c r="R7">
        <v>0</v>
      </c>
      <c r="S7">
        <v>3</v>
      </c>
      <c r="T7">
        <v>0</v>
      </c>
      <c r="U7">
        <v>7</v>
      </c>
    </row>
    <row r="8" spans="1:21" x14ac:dyDescent="0.3">
      <c r="A8" t="s">
        <v>95</v>
      </c>
      <c r="B8" t="s">
        <v>104</v>
      </c>
      <c r="C8" s="1">
        <v>0.54</v>
      </c>
      <c r="D8" s="1">
        <v>0.36</v>
      </c>
      <c r="E8" s="1">
        <v>0.1</v>
      </c>
      <c r="F8">
        <v>1</v>
      </c>
      <c r="G8">
        <v>2</v>
      </c>
      <c r="H8" s="8">
        <v>44891</v>
      </c>
      <c r="I8" s="3">
        <v>0.83333333333333337</v>
      </c>
      <c r="J8" t="s">
        <v>133</v>
      </c>
      <c r="K8">
        <v>14</v>
      </c>
      <c r="L8">
        <v>9</v>
      </c>
      <c r="M8">
        <v>2</v>
      </c>
      <c r="N8">
        <v>1</v>
      </c>
      <c r="O8">
        <v>1</v>
      </c>
      <c r="P8">
        <v>1</v>
      </c>
      <c r="Q8">
        <v>0</v>
      </c>
      <c r="R8">
        <v>1</v>
      </c>
      <c r="S8">
        <v>0</v>
      </c>
      <c r="T8">
        <v>2</v>
      </c>
      <c r="U8">
        <v>6</v>
      </c>
    </row>
    <row r="9" spans="1:21" x14ac:dyDescent="0.3">
      <c r="A9" t="s">
        <v>104</v>
      </c>
      <c r="B9" t="s">
        <v>118</v>
      </c>
      <c r="C9" s="1">
        <v>0.34</v>
      </c>
      <c r="D9" s="1">
        <v>0.55000000000000004</v>
      </c>
      <c r="E9" s="1">
        <v>0.11</v>
      </c>
      <c r="F9">
        <v>2</v>
      </c>
      <c r="G9">
        <v>0</v>
      </c>
      <c r="H9" s="8">
        <v>44892</v>
      </c>
      <c r="I9" s="3">
        <v>0.83333333333333337</v>
      </c>
      <c r="J9" t="s">
        <v>134</v>
      </c>
      <c r="K9">
        <v>14</v>
      </c>
      <c r="L9">
        <v>13</v>
      </c>
      <c r="M9">
        <v>0</v>
      </c>
      <c r="N9">
        <v>2</v>
      </c>
      <c r="O9">
        <v>2</v>
      </c>
      <c r="P9">
        <v>0</v>
      </c>
      <c r="Q9">
        <v>0</v>
      </c>
      <c r="R9">
        <v>0</v>
      </c>
      <c r="S9">
        <v>0</v>
      </c>
      <c r="T9">
        <v>0</v>
      </c>
      <c r="U9">
        <v>2</v>
      </c>
    </row>
    <row r="10" spans="1:21" x14ac:dyDescent="0.3">
      <c r="A10" t="s">
        <v>113</v>
      </c>
      <c r="B10" t="s">
        <v>104</v>
      </c>
      <c r="C10" s="1">
        <v>0.46</v>
      </c>
      <c r="D10" s="1">
        <v>0.4</v>
      </c>
      <c r="E10" s="1">
        <v>0.14000000000000001</v>
      </c>
      <c r="F10">
        <v>3</v>
      </c>
      <c r="G10">
        <v>3</v>
      </c>
      <c r="H10" s="8">
        <v>44893</v>
      </c>
      <c r="I10" s="3">
        <v>0.66666666666666663</v>
      </c>
      <c r="J10" t="s">
        <v>146</v>
      </c>
      <c r="K10">
        <v>21</v>
      </c>
      <c r="L10">
        <v>10</v>
      </c>
      <c r="M10">
        <v>3</v>
      </c>
      <c r="N10">
        <v>3</v>
      </c>
      <c r="O10">
        <v>3</v>
      </c>
      <c r="P10">
        <v>3</v>
      </c>
      <c r="Q10">
        <v>0</v>
      </c>
      <c r="R10">
        <v>0</v>
      </c>
      <c r="S10">
        <v>1</v>
      </c>
      <c r="T10">
        <v>1</v>
      </c>
      <c r="U10">
        <v>9</v>
      </c>
    </row>
    <row r="13" spans="1:21" x14ac:dyDescent="0.3">
      <c r="D13" t="s">
        <v>142</v>
      </c>
      <c r="E13" t="s">
        <v>143</v>
      </c>
      <c r="I13" t="s">
        <v>144</v>
      </c>
      <c r="K13" t="s">
        <v>145</v>
      </c>
      <c r="M13" t="s">
        <v>136</v>
      </c>
      <c r="N13" t="s">
        <v>137</v>
      </c>
      <c r="P13" t="s">
        <v>138</v>
      </c>
      <c r="Q13" t="s">
        <v>139</v>
      </c>
      <c r="S13" t="s">
        <v>140</v>
      </c>
      <c r="T13" t="s">
        <v>141</v>
      </c>
    </row>
    <row r="14" spans="1:21" x14ac:dyDescent="0.3">
      <c r="D14" s="6">
        <f ca="1">AVERAGEIF(A4:C10,"france",C4:C10)</f>
        <v>0.44857142857142851</v>
      </c>
      <c r="E14" s="6">
        <f ca="1">100%-D14</f>
        <v>0.55142857142857149</v>
      </c>
      <c r="I14">
        <f>SUMIFS(BG4:BH10,A4:B10,"FRANCE")</f>
        <v>0</v>
      </c>
      <c r="K14">
        <v>8</v>
      </c>
      <c r="L14" t="str">
        <f>IF(F4&gt;G4,A4,B4)</f>
        <v>FRANCE</v>
      </c>
      <c r="M14">
        <f>COUNTIF(L14:L20,"FRANCE")</f>
        <v>6</v>
      </c>
      <c r="N14">
        <f>COUNTA(L14:L20)-M14</f>
        <v>1</v>
      </c>
      <c r="P14">
        <v>69</v>
      </c>
      <c r="Q14">
        <v>81</v>
      </c>
      <c r="S14">
        <f>SUMIFS(F4:G10,A4:B10,"france")</f>
        <v>16</v>
      </c>
      <c r="T14">
        <f>SUMIFS(F4:G10,A4:B10,"&lt;&gt;france")</f>
        <v>8</v>
      </c>
    </row>
    <row r="15" spans="1:21" x14ac:dyDescent="0.3">
      <c r="L15" t="str">
        <f t="shared" ref="L15:L21" si="0">IF(F5&gt;G5,A5,B5)</f>
        <v>FRANCE</v>
      </c>
    </row>
    <row r="16" spans="1:21" x14ac:dyDescent="0.3">
      <c r="L16" t="str">
        <f t="shared" si="0"/>
        <v>TUNISIA</v>
      </c>
    </row>
    <row r="17" spans="12:12" x14ac:dyDescent="0.3">
      <c r="L17" t="str">
        <f t="shared" si="0"/>
        <v>FRANCE</v>
      </c>
    </row>
    <row r="18" spans="12:12" x14ac:dyDescent="0.3">
      <c r="L18" t="str">
        <f t="shared" si="0"/>
        <v>FRANCE</v>
      </c>
    </row>
    <row r="19" spans="12:12" x14ac:dyDescent="0.3">
      <c r="L19" t="str">
        <f t="shared" si="0"/>
        <v>FRANCE</v>
      </c>
    </row>
    <row r="20" spans="12:12" x14ac:dyDescent="0.3">
      <c r="L20" t="str">
        <f t="shared" si="0"/>
        <v>FRANCE</v>
      </c>
    </row>
    <row r="21" spans="12:12" x14ac:dyDescent="0.3">
      <c r="L21">
        <f t="shared" si="0"/>
        <v>0</v>
      </c>
    </row>
  </sheetData>
  <mergeCells count="1">
    <mergeCell ref="E2:L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FA619-E221-44D0-BC22-0A17A44349D7}">
  <sheetPr codeName="Sheet20"/>
  <dimension ref="A2:V33"/>
  <sheetViews>
    <sheetView showGridLines="0" showRowColHeaders="0" tabSelected="1" zoomScale="57" zoomScaleNormal="57" workbookViewId="0"/>
  </sheetViews>
  <sheetFormatPr defaultRowHeight="14.4" x14ac:dyDescent="0.3"/>
  <cols>
    <col min="3" max="5" width="9" bestFit="1" customWidth="1"/>
    <col min="6" max="7" width="28.77734375" customWidth="1"/>
    <col min="8" max="8" width="10.6640625" customWidth="1"/>
    <col min="9" max="9" width="9.44140625" bestFit="1" customWidth="1"/>
    <col min="11" max="11" width="16.5546875" customWidth="1"/>
    <col min="12" max="12" width="18.77734375" customWidth="1"/>
    <col min="13" max="13" width="15.44140625" customWidth="1"/>
    <col min="14" max="14" width="15.77734375" customWidth="1"/>
    <col min="15" max="15" width="31.5546875" customWidth="1"/>
    <col min="16" max="16" width="31.88671875" customWidth="1"/>
    <col min="17" max="17" width="32.5546875" customWidth="1"/>
    <col min="18" max="21" width="9" bestFit="1" customWidth="1"/>
  </cols>
  <sheetData>
    <row r="2" spans="1:22" x14ac:dyDescent="0.3">
      <c r="F2" s="35" t="s">
        <v>113</v>
      </c>
      <c r="G2" s="35"/>
      <c r="H2" s="35"/>
      <c r="I2" s="35"/>
      <c r="J2" s="35"/>
      <c r="K2" s="35"/>
      <c r="L2" s="35"/>
    </row>
    <row r="3" spans="1:22" ht="22.2" x14ac:dyDescent="0.45">
      <c r="A3" s="22" t="s">
        <v>5</v>
      </c>
      <c r="B3" s="22" t="s">
        <v>6</v>
      </c>
      <c r="C3" s="22" t="s">
        <v>7</v>
      </c>
      <c r="D3" s="22" t="s">
        <v>8</v>
      </c>
      <c r="E3" s="22" t="s">
        <v>9</v>
      </c>
      <c r="F3" s="22" t="s">
        <v>10</v>
      </c>
      <c r="G3" s="22" t="s">
        <v>11</v>
      </c>
      <c r="H3" s="22" t="s">
        <v>12</v>
      </c>
      <c r="I3" s="22" t="s">
        <v>13</v>
      </c>
      <c r="J3" s="22" t="s">
        <v>14</v>
      </c>
      <c r="K3" s="22" t="s">
        <v>15</v>
      </c>
      <c r="L3" s="12" t="s">
        <v>16</v>
      </c>
      <c r="M3" s="12" t="s">
        <v>17</v>
      </c>
      <c r="N3" s="12" t="s">
        <v>18</v>
      </c>
      <c r="O3" s="12" t="s">
        <v>19</v>
      </c>
      <c r="P3" s="12" t="s">
        <v>20</v>
      </c>
      <c r="Q3" s="12" t="s">
        <v>21</v>
      </c>
      <c r="R3" s="12" t="s">
        <v>22</v>
      </c>
      <c r="S3" s="12" t="s">
        <v>23</v>
      </c>
      <c r="T3" s="12" t="s">
        <v>24</v>
      </c>
      <c r="U3" s="12" t="s">
        <v>25</v>
      </c>
      <c r="V3" s="12"/>
    </row>
    <row r="4" spans="1:22" ht="22.2" x14ac:dyDescent="0.45">
      <c r="A4" s="22" t="s">
        <v>113</v>
      </c>
      <c r="B4" s="22" t="s">
        <v>114</v>
      </c>
      <c r="C4" s="23">
        <v>0.64</v>
      </c>
      <c r="D4" s="23">
        <v>0.24</v>
      </c>
      <c r="E4" s="23">
        <v>0.12</v>
      </c>
      <c r="F4" s="22">
        <v>1</v>
      </c>
      <c r="G4" s="22">
        <v>2</v>
      </c>
      <c r="H4" s="24">
        <v>44887</v>
      </c>
      <c r="I4" s="25">
        <v>0.45833333333333331</v>
      </c>
      <c r="J4" s="22" t="s">
        <v>112</v>
      </c>
      <c r="K4" s="22">
        <v>14</v>
      </c>
      <c r="L4" s="12">
        <v>3</v>
      </c>
      <c r="M4" s="12">
        <v>2</v>
      </c>
      <c r="N4" s="12">
        <v>1</v>
      </c>
      <c r="O4" s="12">
        <v>1</v>
      </c>
      <c r="P4" s="12">
        <v>2</v>
      </c>
      <c r="Q4" s="12">
        <v>0</v>
      </c>
      <c r="R4" s="12">
        <v>0</v>
      </c>
      <c r="S4" s="12">
        <v>0</v>
      </c>
      <c r="T4" s="12">
        <v>1</v>
      </c>
      <c r="U4" s="12">
        <v>6</v>
      </c>
      <c r="V4" s="12"/>
    </row>
    <row r="5" spans="1:22" ht="22.2" x14ac:dyDescent="0.45">
      <c r="A5" s="22" t="s">
        <v>113</v>
      </c>
      <c r="B5" s="22" t="s">
        <v>110</v>
      </c>
      <c r="C5" s="23">
        <v>0.5</v>
      </c>
      <c r="D5" s="23">
        <v>0.36</v>
      </c>
      <c r="E5" s="23">
        <v>0.14000000000000001</v>
      </c>
      <c r="F5" s="22">
        <v>2</v>
      </c>
      <c r="G5" s="22">
        <v>0</v>
      </c>
      <c r="H5" s="24">
        <v>44888</v>
      </c>
      <c r="I5" s="25">
        <v>0.83333333333333337</v>
      </c>
      <c r="J5" s="22" t="s">
        <v>112</v>
      </c>
      <c r="K5" s="22">
        <v>5</v>
      </c>
      <c r="L5" s="12">
        <v>4</v>
      </c>
      <c r="M5" s="12">
        <v>0</v>
      </c>
      <c r="N5" s="12">
        <v>2</v>
      </c>
      <c r="O5" s="12">
        <v>1</v>
      </c>
      <c r="P5" s="12">
        <v>0</v>
      </c>
      <c r="Q5" s="12">
        <v>1</v>
      </c>
      <c r="R5" s="12">
        <v>0</v>
      </c>
      <c r="S5" s="12">
        <v>2</v>
      </c>
      <c r="T5" s="12">
        <v>0</v>
      </c>
      <c r="U5" s="12">
        <v>2</v>
      </c>
      <c r="V5" s="12"/>
    </row>
    <row r="6" spans="1:22" ht="22.2" x14ac:dyDescent="0.45">
      <c r="A6" s="22" t="s">
        <v>111</v>
      </c>
      <c r="B6" s="22" t="s">
        <v>113</v>
      </c>
      <c r="C6" s="23">
        <v>0.24</v>
      </c>
      <c r="D6" s="23">
        <v>0.67</v>
      </c>
      <c r="E6" s="23">
        <v>0.09</v>
      </c>
      <c r="F6" s="22">
        <v>0</v>
      </c>
      <c r="G6" s="22">
        <v>2</v>
      </c>
      <c r="H6" s="24">
        <v>44889</v>
      </c>
      <c r="I6" s="25">
        <v>0.83333333333333337</v>
      </c>
      <c r="J6" s="22" t="s">
        <v>112</v>
      </c>
      <c r="K6" s="22">
        <v>4</v>
      </c>
      <c r="L6" s="12">
        <v>25</v>
      </c>
      <c r="M6" s="12">
        <v>2</v>
      </c>
      <c r="N6" s="12">
        <v>0</v>
      </c>
      <c r="O6" s="12">
        <v>0</v>
      </c>
      <c r="P6" s="12">
        <v>2</v>
      </c>
      <c r="Q6" s="12">
        <v>0</v>
      </c>
      <c r="R6" s="12">
        <v>0</v>
      </c>
      <c r="S6" s="12">
        <v>0</v>
      </c>
      <c r="T6" s="12">
        <v>2</v>
      </c>
      <c r="U6" s="12">
        <v>0</v>
      </c>
      <c r="V6" s="12"/>
    </row>
    <row r="7" spans="1:22" ht="22.2" x14ac:dyDescent="0.45">
      <c r="A7" s="22" t="s">
        <v>113</v>
      </c>
      <c r="B7" s="22" t="s">
        <v>103</v>
      </c>
      <c r="C7" s="23">
        <v>0.53</v>
      </c>
      <c r="D7" s="23">
        <v>0.35</v>
      </c>
      <c r="E7" s="23">
        <v>0.12</v>
      </c>
      <c r="F7" s="22">
        <v>2</v>
      </c>
      <c r="G7" s="22">
        <v>1</v>
      </c>
      <c r="H7" s="24">
        <v>44890</v>
      </c>
      <c r="I7" s="25">
        <v>0.83333333333333337</v>
      </c>
      <c r="J7" s="22" t="s">
        <v>132</v>
      </c>
      <c r="K7" s="22">
        <v>14</v>
      </c>
      <c r="L7" s="12">
        <v>5</v>
      </c>
      <c r="M7" s="12">
        <v>1</v>
      </c>
      <c r="N7" s="12">
        <v>2</v>
      </c>
      <c r="O7" s="12">
        <v>2</v>
      </c>
      <c r="P7" s="12">
        <v>0</v>
      </c>
      <c r="Q7" s="12">
        <v>0</v>
      </c>
      <c r="R7" s="12">
        <v>0</v>
      </c>
      <c r="S7" s="12">
        <v>1</v>
      </c>
      <c r="T7" s="12">
        <v>0</v>
      </c>
      <c r="U7" s="12">
        <v>5</v>
      </c>
      <c r="V7" s="12"/>
    </row>
    <row r="8" spans="1:22" ht="22.2" x14ac:dyDescent="0.45">
      <c r="A8" s="22" t="s">
        <v>3</v>
      </c>
      <c r="B8" s="22" t="s">
        <v>113</v>
      </c>
      <c r="C8" s="23">
        <v>0.45</v>
      </c>
      <c r="D8" s="23">
        <v>0.44</v>
      </c>
      <c r="E8" s="23">
        <v>0.11</v>
      </c>
      <c r="F8" s="22">
        <v>2</v>
      </c>
      <c r="G8" s="22">
        <v>2</v>
      </c>
      <c r="H8" s="24">
        <v>44891</v>
      </c>
      <c r="I8" s="25">
        <v>0.83333333333333337</v>
      </c>
      <c r="J8" s="22" t="s">
        <v>133</v>
      </c>
      <c r="K8" s="22">
        <v>5</v>
      </c>
      <c r="L8" s="12">
        <v>15</v>
      </c>
      <c r="M8" s="12">
        <v>2</v>
      </c>
      <c r="N8" s="12">
        <v>2</v>
      </c>
      <c r="O8" s="12">
        <v>2</v>
      </c>
      <c r="P8" s="12">
        <v>2</v>
      </c>
      <c r="Q8" s="12">
        <v>0</v>
      </c>
      <c r="R8" s="12">
        <v>0</v>
      </c>
      <c r="S8" s="12">
        <v>2</v>
      </c>
      <c r="T8" s="12">
        <v>1</v>
      </c>
      <c r="U8" s="12">
        <v>2</v>
      </c>
      <c r="V8" s="12"/>
    </row>
    <row r="9" spans="1:22" ht="22.2" x14ac:dyDescent="0.45">
      <c r="A9" s="22" t="s">
        <v>113</v>
      </c>
      <c r="B9" s="22" t="s">
        <v>119</v>
      </c>
      <c r="C9" s="23">
        <v>0.34</v>
      </c>
      <c r="D9" s="23">
        <v>0.54</v>
      </c>
      <c r="E9" s="23">
        <v>0.12</v>
      </c>
      <c r="F9" s="22">
        <v>3</v>
      </c>
      <c r="G9" s="22">
        <v>0</v>
      </c>
      <c r="H9" s="24">
        <v>44892</v>
      </c>
      <c r="I9" s="25">
        <v>0.83333333333333337</v>
      </c>
      <c r="J9" s="22" t="s">
        <v>134</v>
      </c>
      <c r="K9" s="22">
        <v>10</v>
      </c>
      <c r="L9" s="12">
        <v>12</v>
      </c>
      <c r="M9" s="12">
        <v>0</v>
      </c>
      <c r="N9" s="12">
        <v>3</v>
      </c>
      <c r="O9" s="12">
        <v>3</v>
      </c>
      <c r="P9" s="12">
        <v>0</v>
      </c>
      <c r="Q9" s="12">
        <v>0</v>
      </c>
      <c r="R9" s="12">
        <v>0</v>
      </c>
      <c r="S9" s="12">
        <v>1</v>
      </c>
      <c r="T9" s="12">
        <v>0</v>
      </c>
      <c r="U9" s="12">
        <v>7</v>
      </c>
      <c r="V9" s="12"/>
    </row>
    <row r="10" spans="1:22" ht="22.2" x14ac:dyDescent="0.45">
      <c r="A10" s="22" t="s">
        <v>113</v>
      </c>
      <c r="B10" s="22" t="s">
        <v>104</v>
      </c>
      <c r="C10" s="23">
        <v>0.46</v>
      </c>
      <c r="D10" s="23">
        <v>0.4</v>
      </c>
      <c r="E10" s="23">
        <v>0.14000000000000001</v>
      </c>
      <c r="F10" s="22">
        <v>3</v>
      </c>
      <c r="G10" s="22">
        <v>3</v>
      </c>
      <c r="H10" s="24">
        <v>44893</v>
      </c>
      <c r="I10" s="25">
        <v>0.66666666666666663</v>
      </c>
      <c r="J10" s="22" t="s">
        <v>146</v>
      </c>
      <c r="K10" s="22">
        <v>21</v>
      </c>
      <c r="L10" s="12">
        <v>10</v>
      </c>
      <c r="M10" s="12">
        <v>3</v>
      </c>
      <c r="N10" s="12">
        <v>3</v>
      </c>
      <c r="O10" s="12">
        <v>3</v>
      </c>
      <c r="P10" s="12">
        <v>3</v>
      </c>
      <c r="Q10" s="12">
        <v>0</v>
      </c>
      <c r="R10" s="12">
        <v>0</v>
      </c>
      <c r="S10" s="12">
        <v>1</v>
      </c>
      <c r="T10" s="12">
        <v>1</v>
      </c>
      <c r="U10" s="12">
        <v>9</v>
      </c>
      <c r="V10" s="12"/>
    </row>
    <row r="11" spans="1:22" x14ac:dyDescent="0.3">
      <c r="A11" s="12"/>
      <c r="B11" s="12"/>
      <c r="C11" s="12"/>
      <c r="D11" s="12"/>
      <c r="E11" s="12"/>
      <c r="F11" s="12"/>
      <c r="G11" s="12"/>
      <c r="H11" s="12"/>
      <c r="I11" s="12"/>
      <c r="J11" s="12"/>
      <c r="K11" s="12"/>
      <c r="L11" s="12"/>
      <c r="M11" s="12"/>
      <c r="N11" s="12"/>
      <c r="O11" s="12"/>
      <c r="P11" s="12"/>
      <c r="Q11" s="12"/>
      <c r="R11" s="12"/>
      <c r="S11" s="12"/>
      <c r="T11" s="12"/>
      <c r="U11" s="12"/>
      <c r="V11" s="12"/>
    </row>
    <row r="12" spans="1:22" x14ac:dyDescent="0.3">
      <c r="A12" s="12"/>
      <c r="B12" s="12"/>
      <c r="C12" s="12"/>
      <c r="D12" s="37" t="s">
        <v>152</v>
      </c>
      <c r="E12" s="37"/>
      <c r="F12" s="37"/>
      <c r="G12" s="37"/>
      <c r="H12" s="12"/>
      <c r="I12" s="12"/>
      <c r="J12" s="12"/>
      <c r="K12" s="12"/>
      <c r="L12" s="12"/>
      <c r="M12" s="12"/>
      <c r="N12" s="12"/>
      <c r="O12" s="12"/>
      <c r="P12" s="12"/>
      <c r="Q12" s="12"/>
      <c r="R12" s="12"/>
      <c r="S12" s="12"/>
      <c r="T12" s="12"/>
      <c r="U12" s="12"/>
      <c r="V12" s="12"/>
    </row>
    <row r="13" spans="1:22" ht="28.8" x14ac:dyDescent="0.55000000000000004">
      <c r="A13" s="12"/>
      <c r="B13" s="12"/>
      <c r="C13" s="12"/>
      <c r="D13" s="12" t="s">
        <v>142</v>
      </c>
      <c r="E13" s="12" t="s">
        <v>143</v>
      </c>
      <c r="F13" s="12"/>
      <c r="G13" s="12"/>
      <c r="H13" s="12"/>
      <c r="I13" s="12" t="s">
        <v>144</v>
      </c>
      <c r="J13" s="12"/>
      <c r="K13" s="12" t="s">
        <v>145</v>
      </c>
      <c r="L13" s="12"/>
      <c r="M13" s="26" t="s">
        <v>136</v>
      </c>
      <c r="N13" s="26" t="s">
        <v>137</v>
      </c>
      <c r="O13" s="12" t="s">
        <v>159</v>
      </c>
      <c r="P13" s="12" t="s">
        <v>138</v>
      </c>
      <c r="Q13" s="12" t="s">
        <v>139</v>
      </c>
      <c r="R13" s="12"/>
      <c r="S13" s="12" t="s">
        <v>140</v>
      </c>
      <c r="T13" s="12" t="s">
        <v>141</v>
      </c>
      <c r="U13" s="12"/>
      <c r="V13" s="12"/>
    </row>
    <row r="14" spans="1:22" ht="46.8" x14ac:dyDescent="0.9">
      <c r="A14" s="12"/>
      <c r="B14" s="12"/>
      <c r="C14" s="12"/>
      <c r="D14" s="13">
        <f ca="1">AVERAGEIF(A4:C10,"argentina",C4:C10)</f>
        <v>0.51142857142857134</v>
      </c>
      <c r="E14" s="13">
        <f ca="1">100%-D14</f>
        <v>0.48857142857142866</v>
      </c>
      <c r="F14" s="12"/>
      <c r="G14" s="12"/>
      <c r="H14" s="12"/>
      <c r="I14" s="12">
        <f>SUMIFS(BG4:BH10,A4:B10,"ARGENTINA")</f>
        <v>0</v>
      </c>
      <c r="J14" s="12"/>
      <c r="K14" s="12">
        <v>17</v>
      </c>
      <c r="L14" s="12" t="str">
        <f>_xlfn.IFS(F4&gt;G4,A4,G4&gt;F4,B4,G4=F4,"DRAW")</f>
        <v>SAUDI ARABIA</v>
      </c>
      <c r="M14" s="26">
        <f>COUNTIF(L14:L20,"argentina")</f>
        <v>4</v>
      </c>
      <c r="N14" s="26">
        <f>COUNTA(L14:L20)-M14-O14</f>
        <v>1</v>
      </c>
      <c r="O14" s="27">
        <f>COUNTIF(L14:L20,"DRAW")</f>
        <v>2</v>
      </c>
      <c r="P14" s="12">
        <v>100</v>
      </c>
      <c r="Q14" s="12">
        <v>76</v>
      </c>
      <c r="R14" s="12"/>
      <c r="S14" s="12">
        <f>SUMIFS(F4:G10,A4:B10,"argentina")</f>
        <v>15</v>
      </c>
      <c r="T14" s="12">
        <f>SUMIFS(F4:G10,A4:B10,"&lt;&gt;argentina")</f>
        <v>8</v>
      </c>
      <c r="U14" s="12"/>
      <c r="V14" s="12"/>
    </row>
    <row r="15" spans="1:22" x14ac:dyDescent="0.3">
      <c r="L15" s="12" t="str">
        <f t="shared" ref="L15:L20" si="0">_xlfn.IFS(F5&gt;G5,A5,G5&gt;F5,B5,G5=F5,"DRAW")</f>
        <v>ARGENTINA</v>
      </c>
    </row>
    <row r="16" spans="1:22" x14ac:dyDescent="0.3">
      <c r="L16" s="12" t="str">
        <f t="shared" si="0"/>
        <v>ARGENTINA</v>
      </c>
    </row>
    <row r="17" spans="12:12" x14ac:dyDescent="0.3">
      <c r="L17" s="12" t="str">
        <f t="shared" si="0"/>
        <v>ARGENTINA</v>
      </c>
    </row>
    <row r="18" spans="12:12" x14ac:dyDescent="0.3">
      <c r="L18" s="12" t="str">
        <f t="shared" si="0"/>
        <v>DRAW</v>
      </c>
    </row>
    <row r="19" spans="12:12" x14ac:dyDescent="0.3">
      <c r="L19" s="12" t="str">
        <f t="shared" si="0"/>
        <v>ARGENTINA</v>
      </c>
    </row>
    <row r="20" spans="12:12" x14ac:dyDescent="0.3">
      <c r="L20" s="12" t="str">
        <f t="shared" si="0"/>
        <v>DRAW</v>
      </c>
    </row>
    <row r="21" spans="12:12" x14ac:dyDescent="0.3">
      <c r="L21" s="12">
        <f>IF(F11&gt;G11,A11,B11)</f>
        <v>0</v>
      </c>
    </row>
    <row r="22" spans="12:12" x14ac:dyDescent="0.3">
      <c r="L22" s="12">
        <f>IF(F12&gt;G12,A12,B12)</f>
        <v>0</v>
      </c>
    </row>
    <row r="23" spans="12:12" x14ac:dyDescent="0.3">
      <c r="L23" s="12">
        <f>IF(F13&gt;G13,A13,B13)</f>
        <v>0</v>
      </c>
    </row>
    <row r="33" spans="10:13" ht="36.6" x14ac:dyDescent="0.3">
      <c r="J33" s="38"/>
      <c r="K33" s="38"/>
      <c r="L33" s="38"/>
      <c r="M33" s="38"/>
    </row>
  </sheetData>
  <mergeCells count="3">
    <mergeCell ref="F2:L2"/>
    <mergeCell ref="D12:G12"/>
    <mergeCell ref="J33:M3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5F060-1CF1-438F-850C-D7AAEBB15002}">
  <sheetPr codeName="Sheet21"/>
  <dimension ref="A2:U16"/>
  <sheetViews>
    <sheetView showGridLines="0" showRowColHeaders="0" zoomScale="65" zoomScaleNormal="55" workbookViewId="0"/>
  </sheetViews>
  <sheetFormatPr defaultRowHeight="14.4" x14ac:dyDescent="0.3"/>
  <cols>
    <col min="8" max="8" width="9.88671875" bestFit="1" customWidth="1"/>
    <col min="12" max="12" width="19.88671875" bestFit="1" customWidth="1"/>
  </cols>
  <sheetData>
    <row r="2" spans="1:21" x14ac:dyDescent="0.3">
      <c r="E2" s="35" t="s">
        <v>3</v>
      </c>
      <c r="F2" s="35"/>
      <c r="G2" s="35"/>
      <c r="H2" s="35"/>
      <c r="I2" s="35"/>
      <c r="J2" s="35"/>
      <c r="K2" s="35"/>
      <c r="L2" s="35"/>
    </row>
    <row r="3" spans="1:21" x14ac:dyDescent="0.3">
      <c r="A3" t="s">
        <v>5</v>
      </c>
      <c r="B3" t="s">
        <v>6</v>
      </c>
      <c r="C3" t="s">
        <v>7</v>
      </c>
      <c r="D3" t="s">
        <v>8</v>
      </c>
      <c r="E3" t="s">
        <v>9</v>
      </c>
      <c r="F3" t="s">
        <v>10</v>
      </c>
      <c r="G3" t="s">
        <v>11</v>
      </c>
      <c r="H3" t="s">
        <v>12</v>
      </c>
      <c r="I3" t="s">
        <v>13</v>
      </c>
      <c r="J3" t="s">
        <v>14</v>
      </c>
      <c r="K3" t="s">
        <v>15</v>
      </c>
      <c r="L3" t="s">
        <v>16</v>
      </c>
      <c r="M3" t="s">
        <v>17</v>
      </c>
      <c r="N3" t="s">
        <v>18</v>
      </c>
      <c r="O3" t="s">
        <v>19</v>
      </c>
      <c r="P3" t="s">
        <v>20</v>
      </c>
      <c r="Q3" t="s">
        <v>21</v>
      </c>
      <c r="R3" t="s">
        <v>22</v>
      </c>
      <c r="S3" t="s">
        <v>23</v>
      </c>
      <c r="T3" t="s">
        <v>24</v>
      </c>
      <c r="U3" t="s">
        <v>25</v>
      </c>
    </row>
    <row r="4" spans="1:21" x14ac:dyDescent="0.3">
      <c r="A4" t="s">
        <v>4</v>
      </c>
      <c r="B4" t="s">
        <v>3</v>
      </c>
      <c r="C4" s="1">
        <v>0.44</v>
      </c>
      <c r="D4" s="1">
        <v>0.45</v>
      </c>
      <c r="E4" s="1">
        <v>0.11</v>
      </c>
      <c r="F4">
        <v>0</v>
      </c>
      <c r="G4">
        <v>2</v>
      </c>
      <c r="H4" s="2">
        <v>44886</v>
      </c>
      <c r="I4" s="3">
        <v>0.70833333333333337</v>
      </c>
      <c r="J4" t="s">
        <v>2</v>
      </c>
      <c r="K4">
        <v>14</v>
      </c>
      <c r="L4">
        <v>9</v>
      </c>
      <c r="M4">
        <v>2</v>
      </c>
      <c r="N4">
        <v>0</v>
      </c>
      <c r="O4">
        <v>0</v>
      </c>
      <c r="P4">
        <v>2</v>
      </c>
      <c r="Q4">
        <v>0</v>
      </c>
      <c r="R4">
        <v>0</v>
      </c>
      <c r="S4">
        <v>0</v>
      </c>
      <c r="T4">
        <v>1</v>
      </c>
      <c r="U4">
        <v>3</v>
      </c>
    </row>
    <row r="5" spans="1:21" x14ac:dyDescent="0.3">
      <c r="A5" t="s">
        <v>3</v>
      </c>
      <c r="B5" t="s">
        <v>1</v>
      </c>
      <c r="C5" s="1">
        <v>0.48</v>
      </c>
      <c r="D5" s="1">
        <v>0.39</v>
      </c>
      <c r="E5" s="1">
        <v>0.13</v>
      </c>
      <c r="F5">
        <v>1</v>
      </c>
      <c r="G5">
        <v>1</v>
      </c>
      <c r="H5" s="2">
        <v>44890</v>
      </c>
      <c r="I5" s="3">
        <v>0.70833333333333337</v>
      </c>
      <c r="J5" t="s">
        <v>2</v>
      </c>
      <c r="K5">
        <v>2</v>
      </c>
      <c r="L5">
        <v>13</v>
      </c>
      <c r="M5">
        <v>1</v>
      </c>
      <c r="N5">
        <v>1</v>
      </c>
      <c r="O5">
        <v>0</v>
      </c>
      <c r="P5">
        <v>1</v>
      </c>
      <c r="Q5">
        <v>1</v>
      </c>
      <c r="R5">
        <v>0</v>
      </c>
      <c r="S5">
        <v>1</v>
      </c>
      <c r="T5">
        <v>0</v>
      </c>
      <c r="U5">
        <v>1</v>
      </c>
    </row>
    <row r="6" spans="1:21" x14ac:dyDescent="0.3">
      <c r="A6" t="s">
        <v>3</v>
      </c>
      <c r="B6" t="s">
        <v>0</v>
      </c>
      <c r="C6" s="1">
        <v>0.54</v>
      </c>
      <c r="D6" s="1">
        <v>0.38</v>
      </c>
      <c r="E6" s="1">
        <v>0.08</v>
      </c>
      <c r="F6">
        <v>2</v>
      </c>
      <c r="G6">
        <v>0</v>
      </c>
      <c r="H6" s="2">
        <v>44894</v>
      </c>
      <c r="I6" s="3">
        <v>0.66666666666666663</v>
      </c>
      <c r="J6" t="s">
        <v>2</v>
      </c>
      <c r="K6">
        <v>13</v>
      </c>
      <c r="L6">
        <v>6</v>
      </c>
      <c r="M6">
        <v>0</v>
      </c>
      <c r="N6">
        <v>2</v>
      </c>
      <c r="O6">
        <v>2</v>
      </c>
      <c r="P6">
        <v>0</v>
      </c>
      <c r="Q6">
        <v>0</v>
      </c>
      <c r="R6">
        <v>0</v>
      </c>
      <c r="S6">
        <v>1</v>
      </c>
      <c r="T6">
        <v>0</v>
      </c>
      <c r="U6">
        <v>4</v>
      </c>
    </row>
    <row r="7" spans="1:21" x14ac:dyDescent="0.3">
      <c r="A7" t="s">
        <v>3</v>
      </c>
      <c r="B7" t="s">
        <v>99</v>
      </c>
      <c r="C7" s="1">
        <v>0.33</v>
      </c>
      <c r="D7" s="1">
        <v>0.54</v>
      </c>
      <c r="E7" s="1">
        <v>0.13</v>
      </c>
      <c r="F7">
        <v>3</v>
      </c>
      <c r="G7">
        <v>1</v>
      </c>
      <c r="H7" s="2">
        <v>44898</v>
      </c>
      <c r="I7" s="3">
        <v>0.66666666666666663</v>
      </c>
      <c r="J7" t="s">
        <v>132</v>
      </c>
      <c r="K7">
        <v>11</v>
      </c>
      <c r="L7">
        <v>18</v>
      </c>
      <c r="M7">
        <v>1</v>
      </c>
      <c r="N7">
        <v>3</v>
      </c>
      <c r="O7">
        <v>3</v>
      </c>
      <c r="P7">
        <v>1</v>
      </c>
      <c r="Q7">
        <v>0</v>
      </c>
      <c r="R7">
        <v>0</v>
      </c>
      <c r="S7">
        <v>3</v>
      </c>
      <c r="T7">
        <v>1</v>
      </c>
      <c r="U7">
        <v>6</v>
      </c>
    </row>
    <row r="8" spans="1:21" x14ac:dyDescent="0.3">
      <c r="A8" t="s">
        <v>3</v>
      </c>
      <c r="B8" t="s">
        <v>113</v>
      </c>
      <c r="C8" s="1">
        <v>0.45</v>
      </c>
      <c r="D8" s="1">
        <v>0.44</v>
      </c>
      <c r="E8" s="1">
        <v>0.11</v>
      </c>
      <c r="F8">
        <v>2</v>
      </c>
      <c r="G8">
        <v>2</v>
      </c>
      <c r="H8" s="2">
        <v>44904</v>
      </c>
      <c r="I8" s="3">
        <v>0.83333333333333337</v>
      </c>
      <c r="J8" t="s">
        <v>133</v>
      </c>
      <c r="K8">
        <v>5</v>
      </c>
      <c r="L8">
        <v>15</v>
      </c>
      <c r="M8">
        <v>2</v>
      </c>
      <c r="N8">
        <v>2</v>
      </c>
      <c r="O8">
        <v>2</v>
      </c>
      <c r="P8">
        <v>2</v>
      </c>
      <c r="Q8">
        <v>0</v>
      </c>
      <c r="R8">
        <v>0</v>
      </c>
      <c r="S8">
        <v>2</v>
      </c>
      <c r="T8">
        <v>1</v>
      </c>
      <c r="U8">
        <v>2</v>
      </c>
    </row>
    <row r="11" spans="1:21" x14ac:dyDescent="0.3">
      <c r="D11" t="s">
        <v>142</v>
      </c>
      <c r="E11" t="s">
        <v>143</v>
      </c>
      <c r="I11" t="s">
        <v>144</v>
      </c>
      <c r="K11" t="s">
        <v>145</v>
      </c>
      <c r="M11" t="s">
        <v>136</v>
      </c>
      <c r="N11" t="s">
        <v>137</v>
      </c>
      <c r="O11" t="s">
        <v>159</v>
      </c>
      <c r="P11" t="s">
        <v>138</v>
      </c>
      <c r="Q11" t="s">
        <v>139</v>
      </c>
      <c r="S11" t="s">
        <v>140</v>
      </c>
      <c r="T11" t="s">
        <v>141</v>
      </c>
    </row>
    <row r="12" spans="1:21" x14ac:dyDescent="0.3">
      <c r="D12" s="6">
        <f ca="1">AVERAGEIF(A4:C9,"netherlands",C4:C9)</f>
        <v>0.45</v>
      </c>
      <c r="E12" s="6">
        <f ca="1">100%-D12</f>
        <v>0.55000000000000004</v>
      </c>
      <c r="I12">
        <v>1</v>
      </c>
      <c r="K12">
        <v>13</v>
      </c>
      <c r="L12" t="str">
        <f>_xlfn.IFS(F4&gt;G4,A4,F4=G4,"DRAW",G4&gt;F4,B4)</f>
        <v>NETHERLANDS</v>
      </c>
      <c r="M12">
        <f>COUNTIF(L12:L16,"NETHERLANDS")</f>
        <v>3</v>
      </c>
      <c r="N12">
        <f>COUNTA(L12:L16)-M12-O12</f>
        <v>0</v>
      </c>
      <c r="O12">
        <f>COUNTIF(L12:L16,"DRAW")</f>
        <v>2</v>
      </c>
      <c r="P12">
        <v>87</v>
      </c>
      <c r="Q12">
        <v>69</v>
      </c>
      <c r="S12">
        <f>SUMIFS(F4:G10,A4:B10,"netherlands")</f>
        <v>10</v>
      </c>
      <c r="T12">
        <f>SUMIFS(F4:G10,A4:B10,"&lt;&gt;netherlands")</f>
        <v>4</v>
      </c>
    </row>
    <row r="13" spans="1:21" x14ac:dyDescent="0.3">
      <c r="L13" t="str">
        <f>_xlfn.IFS(F5&gt;G5,A5,F5=G5,"DRAW",G5&gt;F5,B5)</f>
        <v>DRAW</v>
      </c>
    </row>
    <row r="14" spans="1:21" x14ac:dyDescent="0.3">
      <c r="L14" t="str">
        <f>_xlfn.IFS(F6&gt;G6,A6,F6=G6,"DRAW",G6&gt;F6,B6)</f>
        <v>NETHERLANDS</v>
      </c>
    </row>
    <row r="15" spans="1:21" x14ac:dyDescent="0.3">
      <c r="L15" t="str">
        <f>_xlfn.IFS(F7&gt;G7,A7,F7=G7,"DRAW",G7&gt;F7,B7)</f>
        <v>NETHERLANDS</v>
      </c>
    </row>
    <row r="16" spans="1:21" x14ac:dyDescent="0.3">
      <c r="L16" t="str">
        <f>_xlfn.IFS(F8&gt;G8,A8,F8=G8,"DRAW",G8&gt;F8,B8)</f>
        <v>DRAW</v>
      </c>
    </row>
  </sheetData>
  <mergeCells count="1">
    <mergeCell ref="E2:L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383B5-8C01-479E-B823-9537DA788B7E}">
  <sheetPr codeName="Sheet22"/>
  <dimension ref="A2:V22"/>
  <sheetViews>
    <sheetView zoomScaleNormal="100" workbookViewId="0">
      <selection activeCell="D31" sqref="D31"/>
    </sheetView>
  </sheetViews>
  <sheetFormatPr defaultRowHeight="14.4" x14ac:dyDescent="0.3"/>
  <sheetData>
    <row r="2" spans="1:22" x14ac:dyDescent="0.3">
      <c r="E2" s="35" t="s">
        <v>95</v>
      </c>
      <c r="F2" s="35"/>
      <c r="G2" s="35"/>
      <c r="H2" s="35"/>
      <c r="I2" s="35"/>
      <c r="J2" s="35"/>
      <c r="K2" s="35"/>
      <c r="L2" s="35"/>
      <c r="M2" s="35"/>
    </row>
    <row r="3" spans="1:22" x14ac:dyDescent="0.3">
      <c r="A3" t="s">
        <v>5</v>
      </c>
      <c r="B3" t="s">
        <v>6</v>
      </c>
      <c r="C3" t="s">
        <v>7</v>
      </c>
      <c r="D3" t="s">
        <v>8</v>
      </c>
      <c r="E3" t="s">
        <v>9</v>
      </c>
      <c r="F3" t="s">
        <v>10</v>
      </c>
      <c r="G3" t="s">
        <v>11</v>
      </c>
      <c r="H3" t="s">
        <v>12</v>
      </c>
      <c r="I3" t="s">
        <v>13</v>
      </c>
      <c r="J3" t="s">
        <v>14</v>
      </c>
      <c r="K3" t="s">
        <v>15</v>
      </c>
      <c r="L3" t="s">
        <v>16</v>
      </c>
      <c r="M3" t="s">
        <v>17</v>
      </c>
      <c r="N3" t="s">
        <v>18</v>
      </c>
      <c r="O3" t="s">
        <v>19</v>
      </c>
      <c r="P3" t="s">
        <v>20</v>
      </c>
      <c r="Q3" t="s">
        <v>21</v>
      </c>
      <c r="R3" t="s">
        <v>22</v>
      </c>
      <c r="S3" t="s">
        <v>23</v>
      </c>
      <c r="T3" t="s">
        <v>24</v>
      </c>
      <c r="U3" t="s">
        <v>25</v>
      </c>
      <c r="V3" t="s">
        <v>26</v>
      </c>
    </row>
    <row r="4" spans="1:22" x14ac:dyDescent="0.3">
      <c r="A4" t="s">
        <v>95</v>
      </c>
      <c r="B4" t="s">
        <v>96</v>
      </c>
      <c r="C4" s="1">
        <v>0.72</v>
      </c>
      <c r="D4" s="1">
        <v>0.19</v>
      </c>
      <c r="E4" s="1">
        <v>0.09</v>
      </c>
      <c r="F4">
        <v>6</v>
      </c>
      <c r="G4">
        <v>2</v>
      </c>
      <c r="H4" s="2">
        <v>44886</v>
      </c>
      <c r="I4" s="3">
        <v>0.58333333333333337</v>
      </c>
      <c r="J4" t="s">
        <v>97</v>
      </c>
      <c r="K4">
        <v>13</v>
      </c>
      <c r="L4">
        <v>8</v>
      </c>
      <c r="M4">
        <v>2</v>
      </c>
      <c r="N4">
        <v>6</v>
      </c>
      <c r="O4">
        <v>6</v>
      </c>
      <c r="P4">
        <v>2</v>
      </c>
      <c r="Q4">
        <v>0</v>
      </c>
      <c r="R4">
        <v>0</v>
      </c>
      <c r="S4">
        <v>6</v>
      </c>
      <c r="T4">
        <v>1</v>
      </c>
      <c r="U4">
        <v>7</v>
      </c>
      <c r="V4">
        <v>3</v>
      </c>
    </row>
    <row r="5" spans="1:22" x14ac:dyDescent="0.3">
      <c r="A5" t="s">
        <v>95</v>
      </c>
      <c r="B5" t="s">
        <v>99</v>
      </c>
      <c r="C5" s="1">
        <v>0.51</v>
      </c>
      <c r="D5" s="1">
        <v>0.4</v>
      </c>
      <c r="E5" s="1">
        <v>0.09</v>
      </c>
      <c r="F5">
        <v>0</v>
      </c>
      <c r="G5">
        <v>0</v>
      </c>
      <c r="H5" s="2">
        <v>44890</v>
      </c>
      <c r="I5" s="3">
        <v>0.83333333333333337</v>
      </c>
      <c r="J5" t="s">
        <v>97</v>
      </c>
      <c r="K5">
        <v>8</v>
      </c>
      <c r="L5">
        <v>10</v>
      </c>
      <c r="M5">
        <v>0</v>
      </c>
      <c r="N5">
        <v>0</v>
      </c>
      <c r="O5">
        <v>0</v>
      </c>
      <c r="P5">
        <v>0</v>
      </c>
      <c r="Q5">
        <v>0</v>
      </c>
      <c r="R5">
        <v>0</v>
      </c>
      <c r="S5">
        <v>0</v>
      </c>
      <c r="T5">
        <v>0</v>
      </c>
      <c r="U5">
        <v>3</v>
      </c>
      <c r="V5">
        <v>2</v>
      </c>
    </row>
    <row r="6" spans="1:22" x14ac:dyDescent="0.3">
      <c r="A6" t="s">
        <v>98</v>
      </c>
      <c r="B6" t="s">
        <v>95</v>
      </c>
      <c r="C6" s="1">
        <v>0.33</v>
      </c>
      <c r="D6" s="1">
        <v>0.57999999999999996</v>
      </c>
      <c r="E6" s="1">
        <v>0.1</v>
      </c>
      <c r="F6">
        <v>0</v>
      </c>
      <c r="G6">
        <v>3</v>
      </c>
      <c r="H6" s="2">
        <v>44894</v>
      </c>
      <c r="I6" s="3">
        <v>0.83333333333333337</v>
      </c>
      <c r="J6" t="s">
        <v>97</v>
      </c>
      <c r="K6">
        <v>7</v>
      </c>
      <c r="L6">
        <v>17</v>
      </c>
      <c r="M6">
        <v>3</v>
      </c>
      <c r="N6">
        <v>0</v>
      </c>
      <c r="O6">
        <v>0</v>
      </c>
      <c r="P6">
        <v>2</v>
      </c>
      <c r="Q6">
        <v>0</v>
      </c>
      <c r="R6">
        <v>1</v>
      </c>
      <c r="S6">
        <v>0</v>
      </c>
      <c r="T6">
        <v>2</v>
      </c>
      <c r="U6">
        <v>1</v>
      </c>
      <c r="V6">
        <v>7</v>
      </c>
    </row>
    <row r="7" spans="1:22" x14ac:dyDescent="0.3">
      <c r="A7" t="s">
        <v>95</v>
      </c>
      <c r="B7" t="s">
        <v>4</v>
      </c>
      <c r="C7" s="1">
        <v>0.54</v>
      </c>
      <c r="D7" s="1">
        <v>0.35</v>
      </c>
      <c r="E7" s="1">
        <v>0.11</v>
      </c>
      <c r="F7">
        <v>3</v>
      </c>
      <c r="G7">
        <v>0</v>
      </c>
      <c r="H7" s="2">
        <v>44899</v>
      </c>
      <c r="I7" s="3">
        <v>0.83333333333333337</v>
      </c>
      <c r="J7" t="s">
        <v>132</v>
      </c>
      <c r="K7">
        <v>8</v>
      </c>
      <c r="L7">
        <v>10</v>
      </c>
      <c r="M7">
        <v>0</v>
      </c>
      <c r="N7">
        <v>3</v>
      </c>
      <c r="O7">
        <v>3</v>
      </c>
      <c r="P7">
        <v>0</v>
      </c>
      <c r="Q7">
        <v>0</v>
      </c>
      <c r="R7">
        <v>0</v>
      </c>
      <c r="S7">
        <v>3</v>
      </c>
      <c r="T7">
        <v>0</v>
      </c>
      <c r="U7">
        <v>4</v>
      </c>
      <c r="V7">
        <v>2</v>
      </c>
    </row>
    <row r="8" spans="1:22" x14ac:dyDescent="0.3">
      <c r="A8" t="s">
        <v>95</v>
      </c>
      <c r="B8" t="s">
        <v>104</v>
      </c>
      <c r="C8" s="1">
        <v>0.54</v>
      </c>
      <c r="D8" s="1">
        <v>0.36</v>
      </c>
      <c r="E8" s="1">
        <v>0.1</v>
      </c>
      <c r="F8">
        <v>1</v>
      </c>
      <c r="G8">
        <v>2</v>
      </c>
      <c r="H8" s="2">
        <v>44905</v>
      </c>
      <c r="I8" s="3">
        <v>0.83333333333333337</v>
      </c>
      <c r="J8" t="s">
        <v>133</v>
      </c>
      <c r="K8">
        <v>14</v>
      </c>
      <c r="L8">
        <v>9</v>
      </c>
      <c r="M8">
        <v>2</v>
      </c>
      <c r="N8">
        <v>1</v>
      </c>
      <c r="O8">
        <v>1</v>
      </c>
      <c r="P8">
        <v>1</v>
      </c>
      <c r="Q8">
        <v>0</v>
      </c>
      <c r="R8">
        <v>1</v>
      </c>
      <c r="S8">
        <v>0</v>
      </c>
      <c r="T8">
        <v>2</v>
      </c>
      <c r="U8">
        <v>6</v>
      </c>
      <c r="V8">
        <v>5</v>
      </c>
    </row>
    <row r="12" spans="1:22" x14ac:dyDescent="0.3">
      <c r="D12" t="s">
        <v>142</v>
      </c>
      <c r="E12" t="s">
        <v>143</v>
      </c>
      <c r="J12" t="s">
        <v>144</v>
      </c>
      <c r="L12" t="s">
        <v>145</v>
      </c>
      <c r="N12" t="s">
        <v>136</v>
      </c>
      <c r="O12" t="s">
        <v>137</v>
      </c>
      <c r="P12" t="s">
        <v>159</v>
      </c>
      <c r="Q12" t="s">
        <v>138</v>
      </c>
      <c r="R12" t="s">
        <v>139</v>
      </c>
      <c r="T12" t="s">
        <v>140</v>
      </c>
      <c r="U12" t="s">
        <v>141</v>
      </c>
    </row>
    <row r="13" spans="1:22" x14ac:dyDescent="0.3">
      <c r="D13" s="6">
        <f ca="1">AVERAGEIF(A4:C9,"england",C4:C9)</f>
        <v>0.57800000000000007</v>
      </c>
      <c r="E13" s="6">
        <f ca="1">100%-D13</f>
        <v>0.42199999999999993</v>
      </c>
      <c r="J13">
        <f>SUMIFS(BG4:BH10,A4:B10,"ENGLAND")</f>
        <v>0</v>
      </c>
      <c r="L13">
        <v>1</v>
      </c>
      <c r="M13" t="str">
        <f>_xlfn.IFS(F4&gt;G4,A4,F4=G4,"DRAW",G4&gt;F4,B4)</f>
        <v>ENGLAND</v>
      </c>
      <c r="N13">
        <f>COUNTIF(M13:M17,"ENGLAND")</f>
        <v>3</v>
      </c>
      <c r="O13">
        <f>COUNTA(M13:M17)-N13-P13</f>
        <v>1</v>
      </c>
      <c r="P13">
        <f>COUNTIF(M13:M17,"DRAW")</f>
        <v>1</v>
      </c>
      <c r="Q13">
        <v>53</v>
      </c>
      <c r="R13">
        <v>68</v>
      </c>
      <c r="T13">
        <f>SUMIFS(F4:G10,A4:B10,"england")</f>
        <v>13</v>
      </c>
      <c r="U13">
        <f>SUMIFS(F4:G10,A4:B10,"&lt;&gt;england")</f>
        <v>4</v>
      </c>
    </row>
    <row r="14" spans="1:22" x14ac:dyDescent="0.3">
      <c r="M14" t="str">
        <f>_xlfn.IFS(F5&gt;G5,A5,F5=G5,"DRAW",G5&gt;F5,B5)</f>
        <v>DRAW</v>
      </c>
    </row>
    <row r="15" spans="1:22" x14ac:dyDescent="0.3">
      <c r="M15" t="str">
        <f>_xlfn.IFS(F6&gt;G6,A6,F6=G6,"DRAW",G6&gt;F6,B6)</f>
        <v>ENGLAND</v>
      </c>
    </row>
    <row r="16" spans="1:22" x14ac:dyDescent="0.3">
      <c r="M16" t="str">
        <f>_xlfn.IFS(F7&gt;G7,A7,F7=G7,"DRAW",G7&gt;F7,B7)</f>
        <v>ENGLAND</v>
      </c>
    </row>
    <row r="17" spans="13:13" x14ac:dyDescent="0.3">
      <c r="M17" t="str">
        <f>_xlfn.IFS(F8&gt;G8,A8,F8=G8,"DRAW",G8&gt;F8,B8)</f>
        <v>FRANCE</v>
      </c>
    </row>
    <row r="18" spans="13:13" x14ac:dyDescent="0.3">
      <c r="M18">
        <f>IF(F9&gt;G9,A9,B9)</f>
        <v>0</v>
      </c>
    </row>
    <row r="19" spans="13:13" x14ac:dyDescent="0.3">
      <c r="M19">
        <f>IF(F10&gt;G10,A10,B10)</f>
        <v>0</v>
      </c>
    </row>
    <row r="20" spans="13:13" x14ac:dyDescent="0.3">
      <c r="M20">
        <f>IF(F11&gt;G11,A11,B11)</f>
        <v>0</v>
      </c>
    </row>
    <row r="21" spans="13:13" x14ac:dyDescent="0.3">
      <c r="M21">
        <f>IF(F12&gt;G12,A12,B12)</f>
        <v>0</v>
      </c>
    </row>
    <row r="22" spans="13:13" x14ac:dyDescent="0.3">
      <c r="M22">
        <f>IF(F13&gt;G13,A13,B13)</f>
        <v>0</v>
      </c>
    </row>
  </sheetData>
  <mergeCells count="1">
    <mergeCell ref="E2:M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9EA55-8143-448E-97FE-52DE4C029362}">
  <sheetPr codeName="Sheet2"/>
  <dimension ref="B3:C70"/>
  <sheetViews>
    <sheetView showGridLines="0" showRowColHeaders="0" workbookViewId="0"/>
  </sheetViews>
  <sheetFormatPr defaultRowHeight="14.4" x14ac:dyDescent="0.3"/>
  <cols>
    <col min="2" max="2" width="22.6640625" customWidth="1"/>
    <col min="3" max="8" width="11.109375" customWidth="1"/>
  </cols>
  <sheetData>
    <row r="3" spans="2:2" ht="33.6" x14ac:dyDescent="0.65">
      <c r="B3" s="32"/>
    </row>
    <row r="4" spans="2:2" ht="33.6" x14ac:dyDescent="0.65">
      <c r="B4" s="32"/>
    </row>
    <row r="5" spans="2:2" ht="33.6" x14ac:dyDescent="0.65">
      <c r="B5" s="32"/>
    </row>
    <row r="6" spans="2:2" ht="33.6" x14ac:dyDescent="0.65">
      <c r="B6" s="32"/>
    </row>
    <row r="7" spans="2:2" ht="33.6" x14ac:dyDescent="0.65">
      <c r="B7" s="32"/>
    </row>
    <row r="8" spans="2:2" ht="33.6" x14ac:dyDescent="0.65">
      <c r="B8" s="32"/>
    </row>
    <row r="69" spans="2:3" x14ac:dyDescent="0.3">
      <c r="B69" t="s">
        <v>170</v>
      </c>
      <c r="C69">
        <v>7</v>
      </c>
    </row>
    <row r="70" spans="2:3" x14ac:dyDescent="0.3">
      <c r="B70" t="s">
        <v>171</v>
      </c>
      <c r="C70">
        <v>7</v>
      </c>
    </row>
  </sheetData>
  <phoneticPr fontId="22" type="noConversion"/>
  <pageMargins left="0.7" right="0.7" top="0.75" bottom="0.75" header="0.3" footer="0.3"/>
  <drawing r:id="rId1"/>
  <picture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2BCC8-9D53-4835-821D-B4CB6C2C7E49}">
  <sheetPr codeName="Sheet23"/>
  <dimension ref="A2:T18"/>
  <sheetViews>
    <sheetView showGridLines="0" showRowColHeaders="0" zoomScale="90" zoomScaleNormal="90" workbookViewId="0"/>
  </sheetViews>
  <sheetFormatPr defaultRowHeight="14.4" x14ac:dyDescent="0.3"/>
  <sheetData>
    <row r="2" spans="1:20" x14ac:dyDescent="0.3">
      <c r="G2" s="35" t="s">
        <v>124</v>
      </c>
      <c r="H2" s="35"/>
      <c r="I2" s="35"/>
      <c r="J2" s="35"/>
      <c r="K2" s="35"/>
      <c r="L2" s="35"/>
      <c r="M2" s="35"/>
      <c r="N2" s="35"/>
    </row>
    <row r="3" spans="1:20" x14ac:dyDescent="0.3">
      <c r="A3" t="s">
        <v>5</v>
      </c>
      <c r="B3" t="s">
        <v>6</v>
      </c>
      <c r="C3" t="s">
        <v>7</v>
      </c>
      <c r="D3" t="s">
        <v>8</v>
      </c>
      <c r="E3" t="s">
        <v>9</v>
      </c>
      <c r="F3" t="s">
        <v>10</v>
      </c>
      <c r="G3" t="s">
        <v>11</v>
      </c>
      <c r="H3" t="s">
        <v>12</v>
      </c>
      <c r="I3" t="s">
        <v>13</v>
      </c>
      <c r="J3" t="s">
        <v>14</v>
      </c>
      <c r="K3" t="s">
        <v>15</v>
      </c>
      <c r="L3" t="s">
        <v>16</v>
      </c>
      <c r="M3" t="s">
        <v>17</v>
      </c>
      <c r="N3" t="s">
        <v>18</v>
      </c>
      <c r="O3" t="s">
        <v>19</v>
      </c>
      <c r="P3" t="s">
        <v>20</v>
      </c>
      <c r="Q3" t="s">
        <v>21</v>
      </c>
      <c r="R3" t="s">
        <v>22</v>
      </c>
      <c r="S3" t="s">
        <v>23</v>
      </c>
      <c r="T3" t="s">
        <v>24</v>
      </c>
    </row>
    <row r="4" spans="1:20" x14ac:dyDescent="0.3">
      <c r="A4" t="s">
        <v>124</v>
      </c>
      <c r="B4" t="s">
        <v>123</v>
      </c>
      <c r="C4" s="1">
        <v>0.53</v>
      </c>
      <c r="D4" s="1">
        <v>0.34</v>
      </c>
      <c r="E4" s="1">
        <v>0.13</v>
      </c>
      <c r="F4">
        <v>2</v>
      </c>
      <c r="G4">
        <v>0</v>
      </c>
      <c r="H4" s="2">
        <v>44889</v>
      </c>
      <c r="I4" s="3">
        <v>0.83333333333333337</v>
      </c>
      <c r="J4" t="s">
        <v>122</v>
      </c>
      <c r="K4">
        <v>24</v>
      </c>
      <c r="L4">
        <v>4</v>
      </c>
      <c r="M4">
        <v>0</v>
      </c>
      <c r="N4">
        <v>2</v>
      </c>
      <c r="O4">
        <v>2</v>
      </c>
      <c r="P4">
        <v>0</v>
      </c>
      <c r="Q4">
        <v>0</v>
      </c>
      <c r="R4">
        <v>0</v>
      </c>
      <c r="S4">
        <v>1</v>
      </c>
      <c r="T4">
        <v>0</v>
      </c>
    </row>
    <row r="5" spans="1:20" x14ac:dyDescent="0.3">
      <c r="A5" t="s">
        <v>124</v>
      </c>
      <c r="B5" t="s">
        <v>120</v>
      </c>
      <c r="C5" s="1">
        <v>0.51</v>
      </c>
      <c r="D5" s="1">
        <v>0.4</v>
      </c>
      <c r="E5" s="1">
        <v>0.09</v>
      </c>
      <c r="F5">
        <v>1</v>
      </c>
      <c r="G5">
        <v>0</v>
      </c>
      <c r="H5" s="2">
        <v>44893</v>
      </c>
      <c r="I5" s="3">
        <v>0.70833333333333337</v>
      </c>
      <c r="J5" t="s">
        <v>122</v>
      </c>
      <c r="K5">
        <v>9</v>
      </c>
      <c r="L5">
        <v>4</v>
      </c>
      <c r="M5">
        <v>0</v>
      </c>
      <c r="N5">
        <v>1</v>
      </c>
      <c r="O5">
        <v>1</v>
      </c>
      <c r="P5">
        <v>0</v>
      </c>
      <c r="Q5">
        <v>0</v>
      </c>
      <c r="R5">
        <v>0</v>
      </c>
      <c r="S5">
        <v>1</v>
      </c>
      <c r="T5">
        <v>0</v>
      </c>
    </row>
    <row r="6" spans="1:20" x14ac:dyDescent="0.3">
      <c r="A6" t="s">
        <v>121</v>
      </c>
      <c r="B6" t="s">
        <v>124</v>
      </c>
      <c r="C6" s="1">
        <v>0.31</v>
      </c>
      <c r="D6" s="1">
        <v>0.56000000000000005</v>
      </c>
      <c r="E6" s="1">
        <v>0.13</v>
      </c>
      <c r="F6">
        <v>1</v>
      </c>
      <c r="G6">
        <v>0</v>
      </c>
      <c r="H6" s="2">
        <v>44897</v>
      </c>
      <c r="I6" s="3">
        <v>0.83333333333333337</v>
      </c>
      <c r="J6" t="s">
        <v>122</v>
      </c>
      <c r="K6">
        <v>7</v>
      </c>
      <c r="L6">
        <v>19</v>
      </c>
      <c r="M6">
        <v>0</v>
      </c>
      <c r="N6">
        <v>1</v>
      </c>
      <c r="O6">
        <v>1</v>
      </c>
      <c r="P6">
        <v>0</v>
      </c>
      <c r="Q6">
        <v>0</v>
      </c>
      <c r="R6">
        <v>0</v>
      </c>
      <c r="S6">
        <v>1</v>
      </c>
      <c r="T6">
        <v>0</v>
      </c>
    </row>
    <row r="7" spans="1:20" x14ac:dyDescent="0.3">
      <c r="A7" t="s">
        <v>124</v>
      </c>
      <c r="B7" t="s">
        <v>126</v>
      </c>
      <c r="C7" s="1">
        <v>0.47</v>
      </c>
      <c r="D7" s="1">
        <v>0.44</v>
      </c>
      <c r="E7" s="1">
        <v>0.09</v>
      </c>
      <c r="F7">
        <v>4</v>
      </c>
      <c r="G7">
        <v>1</v>
      </c>
      <c r="H7" s="2">
        <v>44900</v>
      </c>
      <c r="I7" s="3">
        <v>0.83333333333333337</v>
      </c>
      <c r="J7" t="s">
        <v>132</v>
      </c>
      <c r="K7">
        <v>18</v>
      </c>
      <c r="L7">
        <v>10</v>
      </c>
      <c r="M7">
        <v>1</v>
      </c>
      <c r="N7">
        <v>4</v>
      </c>
      <c r="O7">
        <v>4</v>
      </c>
      <c r="P7">
        <v>0</v>
      </c>
      <c r="Q7">
        <v>0</v>
      </c>
      <c r="R7">
        <v>1</v>
      </c>
      <c r="S7">
        <v>3</v>
      </c>
      <c r="T7">
        <v>0</v>
      </c>
    </row>
    <row r="8" spans="1:20" x14ac:dyDescent="0.3">
      <c r="A8" t="s">
        <v>119</v>
      </c>
      <c r="B8" t="s">
        <v>124</v>
      </c>
      <c r="C8" s="1">
        <v>0.45</v>
      </c>
      <c r="D8" s="1">
        <v>0.45</v>
      </c>
      <c r="E8" s="1">
        <v>0.1</v>
      </c>
      <c r="F8">
        <v>1</v>
      </c>
      <c r="G8">
        <v>1</v>
      </c>
      <c r="H8" s="2">
        <v>44904</v>
      </c>
      <c r="I8" s="3">
        <v>0.66666666666666663</v>
      </c>
      <c r="J8" t="s">
        <v>133</v>
      </c>
      <c r="K8">
        <v>9</v>
      </c>
      <c r="L8">
        <v>20</v>
      </c>
      <c r="M8">
        <v>1</v>
      </c>
      <c r="N8">
        <v>1</v>
      </c>
      <c r="O8">
        <v>1</v>
      </c>
      <c r="P8">
        <v>1</v>
      </c>
      <c r="Q8">
        <v>0</v>
      </c>
      <c r="R8">
        <v>0</v>
      </c>
      <c r="S8">
        <v>1</v>
      </c>
      <c r="T8">
        <v>1</v>
      </c>
    </row>
    <row r="11" spans="1:20" x14ac:dyDescent="0.3">
      <c r="D11" t="s">
        <v>142</v>
      </c>
      <c r="E11" t="s">
        <v>143</v>
      </c>
      <c r="H11" t="s">
        <v>144</v>
      </c>
      <c r="J11" t="s">
        <v>145</v>
      </c>
      <c r="L11" t="s">
        <v>136</v>
      </c>
      <c r="M11" t="s">
        <v>137</v>
      </c>
      <c r="O11" t="s">
        <v>138</v>
      </c>
      <c r="P11" t="s">
        <v>139</v>
      </c>
      <c r="R11" t="s">
        <v>140</v>
      </c>
      <c r="S11" t="s">
        <v>141</v>
      </c>
    </row>
    <row r="12" spans="1:20" x14ac:dyDescent="0.3">
      <c r="D12" s="6">
        <f ca="1">AVERAGEIF(A4:C9,"brazil",C4:C9)</f>
        <v>0.50400000000000011</v>
      </c>
      <c r="E12" s="7">
        <f ca="1">100%-D12</f>
        <v>0.49599999999999989</v>
      </c>
      <c r="H12">
        <f>SUMIFS(BG4:BH10,A4:B10,"BRAZIL")</f>
        <v>0</v>
      </c>
      <c r="J12">
        <v>6</v>
      </c>
      <c r="K12" t="str">
        <f>IF(F4&gt;G4,A4,B4)</f>
        <v>BRAZIL</v>
      </c>
      <c r="L12">
        <f>COUNTIF(K12:K16,"brazil")</f>
        <v>4</v>
      </c>
      <c r="M12">
        <f>COUNTA(B4:B8)-L12</f>
        <v>1</v>
      </c>
      <c r="O12">
        <v>63</v>
      </c>
      <c r="P12">
        <v>71</v>
      </c>
      <c r="R12">
        <f>SUMIFS(F4:G10,A4:B10,"brazil")</f>
        <v>8</v>
      </c>
      <c r="S12">
        <f>SUMIFS(F4:G10,A4:B10,"&lt;&gt;brazil")</f>
        <v>3</v>
      </c>
    </row>
    <row r="13" spans="1:20" x14ac:dyDescent="0.3">
      <c r="K13" t="str">
        <f t="shared" ref="K13:K18" si="0">IF(F5&gt;G5,A5,B5)</f>
        <v>BRAZIL</v>
      </c>
    </row>
    <row r="14" spans="1:20" x14ac:dyDescent="0.3">
      <c r="K14" t="str">
        <f t="shared" si="0"/>
        <v>CAMEROON</v>
      </c>
    </row>
    <row r="15" spans="1:20" x14ac:dyDescent="0.3">
      <c r="K15" t="str">
        <f t="shared" si="0"/>
        <v>BRAZIL</v>
      </c>
    </row>
    <row r="16" spans="1:20" x14ac:dyDescent="0.3">
      <c r="K16" t="str">
        <f t="shared" si="0"/>
        <v>BRAZIL</v>
      </c>
    </row>
    <row r="17" spans="11:11" x14ac:dyDescent="0.3">
      <c r="K17">
        <f t="shared" si="0"/>
        <v>0</v>
      </c>
    </row>
    <row r="18" spans="11:11" x14ac:dyDescent="0.3">
      <c r="K18">
        <f t="shared" si="0"/>
        <v>0</v>
      </c>
    </row>
  </sheetData>
  <mergeCells count="1">
    <mergeCell ref="G2:N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99A3C-5104-4B54-949C-67FC878AB889}">
  <sheetPr codeName="Sheet3"/>
  <dimension ref="B70:C71"/>
  <sheetViews>
    <sheetView showGridLines="0" showRowColHeaders="0" zoomScaleNormal="100" workbookViewId="0">
      <selection activeCell="I26" sqref="I26"/>
    </sheetView>
  </sheetViews>
  <sheetFormatPr defaultRowHeight="14.4" x14ac:dyDescent="0.3"/>
  <sheetData>
    <row r="70" spans="2:3" x14ac:dyDescent="0.3">
      <c r="B70" t="s">
        <v>170</v>
      </c>
      <c r="C70">
        <v>8</v>
      </c>
    </row>
    <row r="71" spans="2:3" x14ac:dyDescent="0.3">
      <c r="B71" t="s">
        <v>172</v>
      </c>
      <c r="C71">
        <v>7</v>
      </c>
    </row>
  </sheetData>
  <pageMargins left="0.7" right="0.7" top="0.75" bottom="0.75" header="0.3" footer="0.3"/>
  <pageSetup paperSize="9" fitToWidth="0" fitToHeight="0" orientation="landscape" r:id="rId1"/>
  <drawing r:id="rId2"/>
  <picture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FD403-7D0B-4A2A-BB65-F4507D83A676}">
  <sheetPr codeName="Sheet5"/>
  <dimension ref="C52:D53"/>
  <sheetViews>
    <sheetView showGridLines="0" showRowColHeaders="0" workbookViewId="0">
      <selection activeCell="M31" sqref="M31"/>
    </sheetView>
  </sheetViews>
  <sheetFormatPr defaultRowHeight="14.4" x14ac:dyDescent="0.3"/>
  <sheetData>
    <row r="52" spans="3:4" x14ac:dyDescent="0.3">
      <c r="C52" t="s">
        <v>170</v>
      </c>
      <c r="D52">
        <v>4</v>
      </c>
    </row>
    <row r="53" spans="3:4" x14ac:dyDescent="0.3">
      <c r="C53" t="s">
        <v>172</v>
      </c>
      <c r="D53">
        <v>7</v>
      </c>
    </row>
  </sheetData>
  <pageMargins left="0.7" right="0.7" top="0.75" bottom="0.75" header="0.3" footer="0.3"/>
  <drawing r:id="rId1"/>
  <picture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40830-23CD-46DF-87AD-CC8762B40CD6}">
  <sheetPr codeName="Sheet7"/>
  <dimension ref="B54:C55"/>
  <sheetViews>
    <sheetView showGridLines="0" showRowColHeaders="0" zoomScaleNormal="100" workbookViewId="0">
      <selection activeCell="J21" sqref="J21"/>
    </sheetView>
  </sheetViews>
  <sheetFormatPr defaultRowHeight="14.4" x14ac:dyDescent="0.3"/>
  <sheetData>
    <row r="54" spans="2:3" x14ac:dyDescent="0.3">
      <c r="B54" t="s">
        <v>170</v>
      </c>
      <c r="C54">
        <v>4</v>
      </c>
    </row>
    <row r="55" spans="2:3" x14ac:dyDescent="0.3">
      <c r="B55" t="s">
        <v>172</v>
      </c>
      <c r="C55">
        <v>6</v>
      </c>
    </row>
  </sheetData>
  <pageMargins left="0.7" right="0.7" top="0.75" bottom="0.75" header="0.3" footer="0.3"/>
  <drawing r:id="rId1"/>
  <picture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07653-B50F-4F8F-B02A-108EF2538199}">
  <sheetPr codeName="Sheet8"/>
  <dimension ref="B79:C80"/>
  <sheetViews>
    <sheetView showGridLines="0" showRowColHeaders="0" workbookViewId="0"/>
  </sheetViews>
  <sheetFormatPr defaultRowHeight="14.4" x14ac:dyDescent="0.3"/>
  <sheetData>
    <row r="79" spans="2:3" x14ac:dyDescent="0.3">
      <c r="B79" t="s">
        <v>170</v>
      </c>
      <c r="C79">
        <v>3</v>
      </c>
    </row>
    <row r="80" spans="2:3" x14ac:dyDescent="0.3">
      <c r="B80" t="s">
        <v>172</v>
      </c>
      <c r="C80">
        <v>5</v>
      </c>
    </row>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HOME PAGE</vt:lpstr>
      <vt:lpstr>Sheet2</vt:lpstr>
      <vt:lpstr>TEAM</vt:lpstr>
      <vt:lpstr>SUMMARY</vt:lpstr>
      <vt:lpstr>home goals</vt:lpstr>
      <vt:lpstr>away goals</vt:lpstr>
      <vt:lpstr>yellow red at home</vt:lpstr>
      <vt:lpstr>y &amp;r away</vt:lpstr>
      <vt:lpstr>HF</vt:lpstr>
      <vt:lpstr>AF</vt:lpstr>
      <vt:lpstr>Sheet3</vt:lpstr>
      <vt:lpstr>Germany</vt:lpstr>
      <vt:lpstr>Belgium</vt:lpstr>
      <vt:lpstr>PORTUGAL</vt:lpstr>
      <vt:lpstr>FRANCE</vt:lpstr>
      <vt:lpstr>ARGENTINA</vt:lpstr>
      <vt:lpstr>NETHERLANDS</vt:lpstr>
      <vt:lpstr>ENGLAND</vt:lpstr>
      <vt:lpstr>Messi</vt:lpstr>
      <vt:lpstr>BRAZIL</vt:lpstr>
      <vt:lpstr>Mbappe</vt:lpstr>
      <vt:lpstr>Alvarez</vt:lpstr>
      <vt:lpstr>Giroud</vt:lpstr>
      <vt:lpstr>Rashford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Sukriti Mehra</cp:lastModifiedBy>
  <dcterms:created xsi:type="dcterms:W3CDTF">2015-06-05T18:17:20Z</dcterms:created>
  <dcterms:modified xsi:type="dcterms:W3CDTF">2023-09-18T14:18:07Z</dcterms:modified>
</cp:coreProperties>
</file>