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440" windowHeight="7740"/>
  </bookViews>
  <sheets>
    <sheet name="an 1" sheetId="1" r:id="rId1"/>
    <sheet name="an 2" sheetId="4" r:id="rId2"/>
    <sheet name="Feuil2" sheetId="2" r:id="rId3"/>
    <sheet name="Feuil3" sheetId="3" r:id="rId4"/>
  </sheets>
  <calcPr calcId="144525"/>
</workbook>
</file>

<file path=xl/calcChain.xml><?xml version="1.0" encoding="utf-8"?>
<calcChain xmlns="http://schemas.openxmlformats.org/spreadsheetml/2006/main">
  <c r="N4" i="4" l="1"/>
  <c r="R74" i="4"/>
  <c r="P70" i="4"/>
  <c r="P72" i="4" s="1"/>
  <c r="R68" i="4"/>
  <c r="R66" i="4"/>
  <c r="R62" i="4"/>
  <c r="R61" i="4"/>
  <c r="U59" i="4"/>
  <c r="W59" i="4" s="1"/>
  <c r="O59" i="4"/>
  <c r="N59" i="4"/>
  <c r="M59" i="4"/>
  <c r="L59" i="4"/>
  <c r="K59" i="4"/>
  <c r="J59" i="4"/>
  <c r="I59" i="4"/>
  <c r="H59" i="4"/>
  <c r="G59" i="4"/>
  <c r="F59" i="4"/>
  <c r="E59" i="4"/>
  <c r="D59" i="4"/>
  <c r="R59" i="4" s="1"/>
  <c r="W57" i="4"/>
  <c r="U57" i="4"/>
  <c r="O57" i="4"/>
  <c r="N57" i="4"/>
  <c r="M57" i="4"/>
  <c r="L57" i="4"/>
  <c r="K57" i="4"/>
  <c r="J57" i="4"/>
  <c r="I57" i="4"/>
  <c r="H57" i="4"/>
  <c r="G57" i="4"/>
  <c r="F57" i="4"/>
  <c r="E57" i="4"/>
  <c r="D57" i="4"/>
  <c r="R57" i="4" s="1"/>
  <c r="U55" i="4"/>
  <c r="W55" i="4" s="1"/>
  <c r="O55" i="4"/>
  <c r="N55" i="4"/>
  <c r="M55" i="4"/>
  <c r="L55" i="4"/>
  <c r="K55" i="4"/>
  <c r="J55" i="4"/>
  <c r="I55" i="4"/>
  <c r="H55" i="4"/>
  <c r="G55" i="4"/>
  <c r="F55" i="4"/>
  <c r="E55" i="4"/>
  <c r="D55" i="4"/>
  <c r="R55" i="4" s="1"/>
  <c r="R53" i="4"/>
  <c r="R50" i="4"/>
  <c r="R49" i="4"/>
  <c r="R48" i="4"/>
  <c r="R47" i="4"/>
  <c r="R46" i="4"/>
  <c r="R45" i="4"/>
  <c r="R44" i="4"/>
  <c r="R42" i="4"/>
  <c r="R41" i="4"/>
  <c r="R40" i="4"/>
  <c r="O39" i="4"/>
  <c r="N39" i="4"/>
  <c r="N70" i="4" s="1"/>
  <c r="M39" i="4"/>
  <c r="M70" i="4" s="1"/>
  <c r="L39" i="4"/>
  <c r="L70" i="4" s="1"/>
  <c r="K39" i="4"/>
  <c r="K70" i="4" s="1"/>
  <c r="J39" i="4"/>
  <c r="J70" i="4" s="1"/>
  <c r="I39" i="4"/>
  <c r="H39" i="4"/>
  <c r="H70" i="4" s="1"/>
  <c r="G39" i="4"/>
  <c r="G70" i="4" s="1"/>
  <c r="F39" i="4"/>
  <c r="F70" i="4" s="1"/>
  <c r="E39" i="4"/>
  <c r="E70" i="4" s="1"/>
  <c r="D39" i="4"/>
  <c r="D70" i="4" s="1"/>
  <c r="R38" i="4"/>
  <c r="O35" i="4"/>
  <c r="N35" i="4"/>
  <c r="N72" i="4" s="1"/>
  <c r="K35" i="4"/>
  <c r="K72" i="4" s="1"/>
  <c r="J35" i="4"/>
  <c r="G35" i="4"/>
  <c r="G72" i="4" s="1"/>
  <c r="F35" i="4"/>
  <c r="F72" i="4" s="1"/>
  <c r="A31" i="4"/>
  <c r="D8" i="4" s="1"/>
  <c r="O29" i="4"/>
  <c r="N29" i="4"/>
  <c r="M29" i="4"/>
  <c r="L29" i="4"/>
  <c r="K29" i="4"/>
  <c r="J29" i="4"/>
  <c r="I29" i="4"/>
  <c r="H29" i="4"/>
  <c r="G29" i="4"/>
  <c r="F29" i="4"/>
  <c r="E29" i="4"/>
  <c r="D29" i="4"/>
  <c r="R29" i="4" s="1"/>
  <c r="R22" i="4"/>
  <c r="O21" i="4"/>
  <c r="N21" i="4"/>
  <c r="M21" i="4"/>
  <c r="M35" i="4" s="1"/>
  <c r="L21" i="4"/>
  <c r="L35" i="4" s="1"/>
  <c r="K21" i="4"/>
  <c r="J21" i="4"/>
  <c r="I21" i="4"/>
  <c r="I35" i="4" s="1"/>
  <c r="H21" i="4"/>
  <c r="H35" i="4" s="1"/>
  <c r="G21" i="4"/>
  <c r="F21" i="4"/>
  <c r="E21" i="4"/>
  <c r="E35" i="4" s="1"/>
  <c r="D21" i="4"/>
  <c r="R21" i="4" s="1"/>
  <c r="D12" i="4"/>
  <c r="D11" i="4"/>
  <c r="D7" i="4"/>
  <c r="D31" i="4" s="1"/>
  <c r="B6" i="4"/>
  <c r="O4" i="4"/>
  <c r="M4" i="4"/>
  <c r="L4" i="4"/>
  <c r="K4" i="4"/>
  <c r="J4" i="4"/>
  <c r="I4" i="4"/>
  <c r="H4" i="4"/>
  <c r="G4" i="4"/>
  <c r="F4" i="4"/>
  <c r="E4" i="4"/>
  <c r="D4" i="4"/>
  <c r="R4" i="4" s="1"/>
  <c r="R3" i="4"/>
  <c r="S21" i="4" s="1"/>
  <c r="E2" i="4"/>
  <c r="E7" i="4" s="1"/>
  <c r="E31" i="4" s="1"/>
  <c r="D2" i="4"/>
  <c r="D12" i="1"/>
  <c r="D8" i="1"/>
  <c r="A31" i="1"/>
  <c r="D2" i="1"/>
  <c r="E2" i="1" s="1"/>
  <c r="E39" i="1"/>
  <c r="F39" i="1"/>
  <c r="G39" i="1"/>
  <c r="H39" i="1"/>
  <c r="H73" i="1" s="1"/>
  <c r="I39" i="1"/>
  <c r="J39" i="1"/>
  <c r="J73" i="1" s="1"/>
  <c r="K39" i="1"/>
  <c r="K73" i="1" s="1"/>
  <c r="L39" i="1"/>
  <c r="L73" i="1" s="1"/>
  <c r="M39" i="1"/>
  <c r="N39" i="1"/>
  <c r="N73" i="1" s="1"/>
  <c r="O39" i="1"/>
  <c r="D39" i="1"/>
  <c r="E73" i="1"/>
  <c r="M73" i="1"/>
  <c r="E29" i="1"/>
  <c r="F29" i="1"/>
  <c r="G29" i="1"/>
  <c r="H29" i="1"/>
  <c r="I29" i="1"/>
  <c r="J29" i="1"/>
  <c r="K29" i="1"/>
  <c r="L29" i="1"/>
  <c r="M29" i="1"/>
  <c r="N29" i="1"/>
  <c r="O29" i="1"/>
  <c r="D29" i="1"/>
  <c r="E21" i="1"/>
  <c r="F21" i="1"/>
  <c r="G21" i="1"/>
  <c r="H21" i="1"/>
  <c r="I21" i="1"/>
  <c r="J21" i="1"/>
  <c r="K21" i="1"/>
  <c r="L21" i="1"/>
  <c r="M21" i="1"/>
  <c r="N21" i="1"/>
  <c r="O21" i="1"/>
  <c r="B6" i="1"/>
  <c r="D21" i="1"/>
  <c r="R77" i="1"/>
  <c r="P73" i="1"/>
  <c r="P75" i="1" s="1"/>
  <c r="R71" i="1"/>
  <c r="R69" i="1"/>
  <c r="R65" i="1"/>
  <c r="R64" i="1"/>
  <c r="U62" i="1"/>
  <c r="W62" i="1" s="1"/>
  <c r="O62" i="1"/>
  <c r="N62" i="1"/>
  <c r="M62" i="1"/>
  <c r="L62" i="1"/>
  <c r="K62" i="1"/>
  <c r="J62" i="1"/>
  <c r="I62" i="1"/>
  <c r="H62" i="1"/>
  <c r="G62" i="1"/>
  <c r="F62" i="1"/>
  <c r="E62" i="1"/>
  <c r="D62" i="1"/>
  <c r="R62" i="1" s="1"/>
  <c r="U60" i="1"/>
  <c r="W60" i="1" s="1"/>
  <c r="O60" i="1"/>
  <c r="N60" i="1"/>
  <c r="M60" i="1"/>
  <c r="L60" i="1"/>
  <c r="K60" i="1"/>
  <c r="J60" i="1"/>
  <c r="I60" i="1"/>
  <c r="H60" i="1"/>
  <c r="G60" i="1"/>
  <c r="F60" i="1"/>
  <c r="E60" i="1"/>
  <c r="D60" i="1"/>
  <c r="R60" i="1" s="1"/>
  <c r="W58" i="1"/>
  <c r="U58" i="1"/>
  <c r="O58" i="1"/>
  <c r="N58" i="1"/>
  <c r="M58" i="1"/>
  <c r="L58" i="1"/>
  <c r="K58" i="1"/>
  <c r="J58" i="1"/>
  <c r="I58" i="1"/>
  <c r="H58" i="1"/>
  <c r="G58" i="1"/>
  <c r="F58" i="1"/>
  <c r="E58" i="1"/>
  <c r="D58" i="1"/>
  <c r="R58" i="1" s="1"/>
  <c r="R56" i="1"/>
  <c r="R53" i="1"/>
  <c r="R52" i="1"/>
  <c r="R51" i="1"/>
  <c r="R50" i="1"/>
  <c r="R49" i="1"/>
  <c r="R48" i="1"/>
  <c r="R47" i="1"/>
  <c r="R45" i="1"/>
  <c r="R44" i="1"/>
  <c r="R43" i="1"/>
  <c r="G73" i="1"/>
  <c r="F73" i="1"/>
  <c r="O35" i="1"/>
  <c r="G35" i="1"/>
  <c r="O4" i="1"/>
  <c r="N4" i="1"/>
  <c r="M4" i="1"/>
  <c r="L4" i="1"/>
  <c r="K4" i="1"/>
  <c r="J4" i="1"/>
  <c r="I4" i="1"/>
  <c r="H4" i="1"/>
  <c r="G4" i="1"/>
  <c r="F4" i="1"/>
  <c r="F35" i="1" s="1"/>
  <c r="E4" i="1"/>
  <c r="D4" i="1"/>
  <c r="R3" i="1"/>
  <c r="S21" i="1" s="1"/>
  <c r="E11" i="1" l="1"/>
  <c r="E7" i="1"/>
  <c r="F2" i="1"/>
  <c r="D11" i="1"/>
  <c r="D7" i="1"/>
  <c r="D31" i="1" s="1"/>
  <c r="D40" i="1" s="1"/>
  <c r="D73" i="1" s="1"/>
  <c r="H72" i="4"/>
  <c r="L72" i="4"/>
  <c r="J72" i="4"/>
  <c r="E72" i="4"/>
  <c r="M72" i="4"/>
  <c r="D35" i="4"/>
  <c r="D72" i="4" s="1"/>
  <c r="F2" i="4"/>
  <c r="E11" i="4"/>
  <c r="R39" i="4"/>
  <c r="N35" i="1"/>
  <c r="R29" i="1"/>
  <c r="J35" i="1"/>
  <c r="J75" i="1" s="1"/>
  <c r="R39" i="1"/>
  <c r="R4" i="1"/>
  <c r="E31" i="1"/>
  <c r="G75" i="1"/>
  <c r="K35" i="1"/>
  <c r="K75" i="1" s="1"/>
  <c r="F75" i="1"/>
  <c r="E35" i="1"/>
  <c r="E75" i="1" s="1"/>
  <c r="M35" i="1"/>
  <c r="M75" i="1" s="1"/>
  <c r="N75" i="1"/>
  <c r="I35" i="1"/>
  <c r="R38" i="1"/>
  <c r="R22" i="1"/>
  <c r="D35" i="1"/>
  <c r="H35" i="1"/>
  <c r="H75" i="1" s="1"/>
  <c r="L35" i="1"/>
  <c r="L75" i="1" s="1"/>
  <c r="R21" i="1"/>
  <c r="G2" i="1" l="1"/>
  <c r="F7" i="1"/>
  <c r="F31" i="1" s="1"/>
  <c r="F11" i="1"/>
  <c r="F11" i="4"/>
  <c r="G2" i="4"/>
  <c r="F7" i="4"/>
  <c r="D75" i="1"/>
  <c r="H2" i="1" l="1"/>
  <c r="G11" i="1"/>
  <c r="G7" i="1"/>
  <c r="G31" i="1" s="1"/>
  <c r="F31" i="4"/>
  <c r="G11" i="4"/>
  <c r="H2" i="4"/>
  <c r="G7" i="4"/>
  <c r="G31" i="4" s="1"/>
  <c r="I2" i="1" l="1"/>
  <c r="H11" i="1"/>
  <c r="H7" i="1"/>
  <c r="H7" i="4"/>
  <c r="H31" i="4" s="1"/>
  <c r="H11" i="4"/>
  <c r="I2" i="4"/>
  <c r="H31" i="1" l="1"/>
  <c r="J2" i="1"/>
  <c r="I11" i="1"/>
  <c r="I7" i="1"/>
  <c r="I31" i="1" s="1"/>
  <c r="I7" i="4"/>
  <c r="I11" i="4"/>
  <c r="J2" i="4"/>
  <c r="K2" i="1" l="1"/>
  <c r="J11" i="1"/>
  <c r="J7" i="1"/>
  <c r="J31" i="1" s="1"/>
  <c r="I31" i="4"/>
  <c r="J11" i="4"/>
  <c r="K2" i="4"/>
  <c r="J7" i="4"/>
  <c r="J31" i="4" s="1"/>
  <c r="L2" i="1" l="1"/>
  <c r="K7" i="1"/>
  <c r="K31" i="1" s="1"/>
  <c r="K11" i="1"/>
  <c r="K11" i="4"/>
  <c r="L2" i="4"/>
  <c r="K7" i="4"/>
  <c r="M2" i="1" l="1"/>
  <c r="L11" i="1"/>
  <c r="L7" i="1"/>
  <c r="L31" i="1" s="1"/>
  <c r="K31" i="4"/>
  <c r="L7" i="4"/>
  <c r="L31" i="4" s="1"/>
  <c r="L11" i="4"/>
  <c r="M2" i="4"/>
  <c r="N2" i="1" l="1"/>
  <c r="M11" i="1"/>
  <c r="M7" i="1"/>
  <c r="M31" i="1" s="1"/>
  <c r="M7" i="4"/>
  <c r="M31" i="4" s="1"/>
  <c r="M11" i="4"/>
  <c r="N2" i="4"/>
  <c r="O2" i="1" l="1"/>
  <c r="N11" i="1"/>
  <c r="N7" i="1"/>
  <c r="N31" i="1" s="1"/>
  <c r="N11" i="4"/>
  <c r="O2" i="4"/>
  <c r="N7" i="4"/>
  <c r="N31" i="4" s="1"/>
  <c r="O11" i="1" l="1"/>
  <c r="P11" i="1" s="1"/>
  <c r="O7" i="1"/>
  <c r="O11" i="4"/>
  <c r="P11" i="4" s="1"/>
  <c r="O7" i="4"/>
  <c r="O31" i="1" l="1"/>
  <c r="R31" i="1" s="1"/>
  <c r="R35" i="1" s="1"/>
  <c r="P7" i="1"/>
  <c r="O31" i="4"/>
  <c r="R31" i="4" s="1"/>
  <c r="R35" i="4" s="1"/>
  <c r="P7" i="4"/>
  <c r="O55" i="1" l="1"/>
  <c r="O73" i="1" s="1"/>
  <c r="O75" i="1" s="1"/>
  <c r="I55" i="1"/>
  <c r="O52" i="4"/>
  <c r="O70" i="4" s="1"/>
  <c r="O72" i="4" s="1"/>
  <c r="I52" i="4"/>
  <c r="I73" i="1" l="1"/>
  <c r="I75" i="1" s="1"/>
  <c r="R55" i="1"/>
  <c r="R73" i="1" s="1"/>
  <c r="R75" i="1" s="1"/>
  <c r="R79" i="1" s="1"/>
  <c r="R52" i="4"/>
  <c r="R70" i="4" s="1"/>
  <c r="R72" i="4" s="1"/>
  <c r="R76" i="4" s="1"/>
  <c r="I70" i="4"/>
  <c r="I72" i="4" s="1"/>
</calcChain>
</file>

<file path=xl/comments1.xml><?xml version="1.0" encoding="utf-8"?>
<comments xmlns="http://schemas.openxmlformats.org/spreadsheetml/2006/main">
  <authors>
    <author>RIBERA Jean-Serge</author>
  </authors>
  <commentList>
    <comment ref="P38" authorId="0">
      <text>
        <r>
          <rPr>
            <b/>
            <sz val="9"/>
            <color indexed="81"/>
            <rFont val="Tahoma"/>
            <charset val="1"/>
          </rPr>
          <t>RIBERA Jean-Serge: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64" authorId="0">
      <text>
        <r>
          <rPr>
            <b/>
            <sz val="9"/>
            <color indexed="81"/>
            <rFont val="Tahoma"/>
            <charset val="1"/>
          </rPr>
          <t>RIBERA Jean-Serge: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65" authorId="0">
      <text>
        <r>
          <rPr>
            <b/>
            <sz val="9"/>
            <color indexed="81"/>
            <rFont val="Tahoma"/>
            <charset val="1"/>
          </rPr>
          <t>RIBERA Jean-Serge: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69" authorId="0">
      <text>
        <r>
          <rPr>
            <b/>
            <sz val="9"/>
            <color indexed="81"/>
            <rFont val="Tahoma"/>
            <charset val="1"/>
          </rPr>
          <t>RIBERA Jean-Serge: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RIBERA Jean-Serge</author>
  </authors>
  <commentList>
    <comment ref="P38" authorId="0">
      <text>
        <r>
          <rPr>
            <b/>
            <sz val="9"/>
            <color indexed="81"/>
            <rFont val="Tahoma"/>
            <charset val="1"/>
          </rPr>
          <t>RIBERA Jean-Serge: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61" authorId="0">
      <text>
        <r>
          <rPr>
            <b/>
            <sz val="9"/>
            <color indexed="81"/>
            <rFont val="Tahoma"/>
            <charset val="1"/>
          </rPr>
          <t>RIBERA Jean-Serge: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62" authorId="0">
      <text>
        <r>
          <rPr>
            <b/>
            <sz val="9"/>
            <color indexed="81"/>
            <rFont val="Tahoma"/>
            <charset val="1"/>
          </rPr>
          <t>RIBERA Jean-Serge: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66" authorId="0">
      <text>
        <r>
          <rPr>
            <b/>
            <sz val="9"/>
            <color indexed="81"/>
            <rFont val="Tahoma"/>
            <charset val="1"/>
          </rPr>
          <t>RIBERA Jean-Serge: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<sst xmlns="http://schemas.openxmlformats.org/spreadsheetml/2006/main" count="190" uniqueCount="94">
  <si>
    <t>prix unit</t>
  </si>
  <si>
    <t>taux d'achat</t>
  </si>
  <si>
    <t>compte d'exploitation</t>
  </si>
  <si>
    <t>ordre</t>
  </si>
  <si>
    <t>(code)</t>
  </si>
  <si>
    <t>quoi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</si>
  <si>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</si>
  <si>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</si>
  <si>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</si>
  <si>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</si>
  <si>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</si>
  <si>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</si>
  <si>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</si>
  <si>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</si>
  <si>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</si>
  <si>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</si>
  <si>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</si>
  <si>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</si>
  <si>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inventaire</t>
  </si>
  <si>
    <t>total</t>
  </si>
  <si>
    <t>70-79</t>
  </si>
  <si>
    <t>Produits</t>
  </si>
  <si>
    <t>E1</t>
  </si>
  <si>
    <t>E2</t>
  </si>
  <si>
    <t>Ventes de prestations</t>
  </si>
  <si>
    <t>60-69</t>
  </si>
  <si>
    <t>Charges</t>
  </si>
  <si>
    <t>TOTAL PRODUITS</t>
  </si>
  <si>
    <t>E3</t>
  </si>
  <si>
    <t>!!!!!!!!!!!</t>
  </si>
  <si>
    <t>E6</t>
  </si>
  <si>
    <t>eau gaz électricité</t>
  </si>
  <si>
    <t>E7</t>
  </si>
  <si>
    <t>FOBU</t>
  </si>
  <si>
    <t>E8</t>
  </si>
  <si>
    <t>carburant</t>
  </si>
  <si>
    <t>E9</t>
  </si>
  <si>
    <t>61-62</t>
  </si>
  <si>
    <t>loyer</t>
  </si>
  <si>
    <t>E10</t>
  </si>
  <si>
    <t>ent / maintenance</t>
  </si>
  <si>
    <t>E11</t>
  </si>
  <si>
    <t>crédit bail</t>
  </si>
  <si>
    <t>E12</t>
  </si>
  <si>
    <t>tel communic poste</t>
  </si>
  <si>
    <t>E13</t>
  </si>
  <si>
    <t>assurance</t>
  </si>
  <si>
    <t>E14</t>
  </si>
  <si>
    <t>honoraires</t>
  </si>
  <si>
    <t>E15</t>
  </si>
  <si>
    <t>services bancaires</t>
  </si>
  <si>
    <t>E16</t>
  </si>
  <si>
    <t>taxe professionnelle (CVAE)</t>
  </si>
  <si>
    <t>E17</t>
  </si>
  <si>
    <t>autres impôts</t>
  </si>
  <si>
    <t>contrôle</t>
  </si>
  <si>
    <t>E4</t>
  </si>
  <si>
    <t>64-645</t>
  </si>
  <si>
    <t xml:space="preserve">salaire </t>
  </si>
  <si>
    <t>E5</t>
  </si>
  <si>
    <t>charge salariale</t>
  </si>
  <si>
    <t xml:space="preserve">charge patronale </t>
  </si>
  <si>
    <t>E18</t>
  </si>
  <si>
    <t>frais financier (emprunt 1)</t>
  </si>
  <si>
    <t>E19</t>
  </si>
  <si>
    <t>exceptionnel</t>
  </si>
  <si>
    <t>E20</t>
  </si>
  <si>
    <t>dotation aux amortissement</t>
  </si>
  <si>
    <t>TOTAL CHARGES</t>
  </si>
  <si>
    <t>Résultat</t>
  </si>
  <si>
    <t>E21</t>
  </si>
  <si>
    <t>impot sur les bénéfices</t>
  </si>
  <si>
    <t>Résultat après impôt</t>
  </si>
  <si>
    <t>achats moule</t>
  </si>
  <si>
    <t>achats machines</t>
  </si>
  <si>
    <t>nombre de machines vendus</t>
  </si>
  <si>
    <t>nombre de royaltiess</t>
  </si>
  <si>
    <t>Ventes de machines</t>
  </si>
  <si>
    <t>de la machine achetée</t>
  </si>
  <si>
    <t>ok</t>
  </si>
  <si>
    <t>Ventes de royalties</t>
  </si>
  <si>
    <t>nombre de caps and sachs</t>
  </si>
  <si>
    <t>parc de machines</t>
  </si>
  <si>
    <t>qté packaging</t>
  </si>
  <si>
    <t>( idée = différents aromes)</t>
  </si>
  <si>
    <t>coefficient de saisonnalité</t>
  </si>
  <si>
    <t>prix unitaire</t>
  </si>
  <si>
    <t>Ventes de kits soupe</t>
  </si>
  <si>
    <t>Ventes de kits jus de légumes</t>
  </si>
  <si>
    <t>SOUPE</t>
  </si>
  <si>
    <t>JUS</t>
  </si>
  <si>
    <t xml:space="preserve">décision </t>
  </si>
  <si>
    <t>achat kits soupe</t>
  </si>
  <si>
    <t>achat kits jus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</si>
</sst>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/>
    <xf numFmtId="3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8" xfId="0" applyBorder="1"/>
    <xf numFmtId="3" fontId="0" fillId="0" borderId="8" xfId="0" applyNumberFormat="1" applyBorder="1"/>
    <xf numFmtId="0" fontId="2" fillId="2" borderId="0" xfId="0" applyFont="1" applyFill="1" applyAlignment="1">
      <alignment horizontal="center"/>
    </xf>
    <xf numFmtId="3" fontId="1" fillId="3" borderId="8" xfId="0" applyNumberFormat="1" applyFont="1" applyFill="1" applyBorder="1"/>
    <xf numFmtId="0" fontId="0" fillId="4" borderId="4" xfId="0" applyFill="1" applyBorder="1"/>
    <xf numFmtId="0" fontId="4" fillId="4" borderId="5" xfId="0" applyFont="1" applyFill="1" applyBorder="1" applyAlignment="1">
      <alignment horizontal="center"/>
    </xf>
    <xf numFmtId="0" fontId="0" fillId="4" borderId="5" xfId="0" applyFill="1" applyBorder="1"/>
    <xf numFmtId="3" fontId="0" fillId="4" borderId="6" xfId="0" applyNumberFormat="1" applyFill="1" applyBorder="1"/>
    <xf numFmtId="3" fontId="0" fillId="4" borderId="5" xfId="0" applyNumberForma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3" fontId="0" fillId="0" borderId="8" xfId="0" applyNumberFormat="1" applyFill="1" applyBorder="1"/>
    <xf numFmtId="3" fontId="0" fillId="0" borderId="0" xfId="0" applyNumberFormat="1" applyFill="1" applyBorder="1"/>
    <xf numFmtId="3" fontId="1" fillId="5" borderId="8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3" fontId="0" fillId="5" borderId="8" xfId="0" applyNumberFormat="1" applyFill="1" applyBorder="1"/>
    <xf numFmtId="0" fontId="0" fillId="6" borderId="4" xfId="0" applyFill="1" applyBorder="1"/>
    <xf numFmtId="0" fontId="4" fillId="6" borderId="5" xfId="0" applyFont="1" applyFill="1" applyBorder="1" applyAlignment="1">
      <alignment horizontal="center"/>
    </xf>
    <xf numFmtId="0" fontId="1" fillId="6" borderId="5" xfId="0" applyFont="1" applyFill="1" applyBorder="1"/>
    <xf numFmtId="3" fontId="0" fillId="6" borderId="6" xfId="0" applyNumberFormat="1" applyFill="1" applyBorder="1"/>
    <xf numFmtId="3" fontId="0" fillId="6" borderId="5" xfId="0" applyNumberFormat="1" applyFill="1" applyBorder="1"/>
    <xf numFmtId="3" fontId="2" fillId="7" borderId="17" xfId="0" applyNumberFormat="1" applyFont="1" applyFill="1" applyBorder="1" applyAlignment="1">
      <alignment horizontal="center"/>
    </xf>
    <xf numFmtId="3" fontId="0" fillId="7" borderId="18" xfId="0" applyNumberFormat="1" applyFill="1" applyBorder="1"/>
    <xf numFmtId="3" fontId="0" fillId="7" borderId="19" xfId="0" applyNumberFormat="1" applyFill="1" applyBorder="1"/>
    <xf numFmtId="3" fontId="0" fillId="7" borderId="20" xfId="0" applyNumberFormat="1" applyFill="1" applyBorder="1"/>
    <xf numFmtId="0" fontId="5" fillId="0" borderId="0" xfId="0" applyFont="1"/>
    <xf numFmtId="0" fontId="0" fillId="7" borderId="17" xfId="0" applyFill="1" applyBorder="1"/>
    <xf numFmtId="3" fontId="2" fillId="7" borderId="19" xfId="0" applyNumberFormat="1" applyFont="1" applyFill="1" applyBorder="1" applyAlignment="1">
      <alignment horizontal="center"/>
    </xf>
    <xf numFmtId="0" fontId="0" fillId="7" borderId="21" xfId="0" applyFill="1" applyBorder="1"/>
    <xf numFmtId="3" fontId="0" fillId="7" borderId="22" xfId="0" applyNumberFormat="1" applyFill="1" applyBorder="1"/>
    <xf numFmtId="9" fontId="4" fillId="0" borderId="0" xfId="0" applyNumberFormat="1" applyFont="1" applyAlignment="1">
      <alignment horizontal="center"/>
    </xf>
    <xf numFmtId="0" fontId="0" fillId="5" borderId="0" xfId="0" applyFill="1"/>
    <xf numFmtId="0" fontId="0" fillId="8" borderId="0" xfId="0" applyFill="1"/>
    <xf numFmtId="4" fontId="0" fillId="0" borderId="0" xfId="0" applyNumberFormat="1"/>
    <xf numFmtId="0" fontId="0" fillId="0" borderId="19" xfId="0" applyBorder="1"/>
    <xf numFmtId="0" fontId="0" fillId="0" borderId="21" xfId="0" applyBorder="1"/>
    <xf numFmtId="2" fontId="0" fillId="0" borderId="17" xfId="0" applyNumberFormat="1" applyBorder="1"/>
    <xf numFmtId="0" fontId="0" fillId="0" borderId="24" xfId="0" applyBorder="1"/>
    <xf numFmtId="0" fontId="0" fillId="0" borderId="25" xfId="0" applyBorder="1"/>
    <xf numFmtId="0" fontId="1" fillId="0" borderId="26" xfId="0" applyFont="1" applyBorder="1"/>
    <xf numFmtId="0" fontId="0" fillId="0" borderId="0" xfId="0" applyBorder="1"/>
    <xf numFmtId="0" fontId="0" fillId="0" borderId="27" xfId="0" applyBorder="1"/>
    <xf numFmtId="0" fontId="1" fillId="0" borderId="28" xfId="0" applyFont="1" applyBorder="1"/>
    <xf numFmtId="0" fontId="0" fillId="0" borderId="29" xfId="0" applyBorder="1"/>
    <xf numFmtId="0" fontId="0" fillId="0" borderId="30" xfId="0" applyBorder="1"/>
    <xf numFmtId="0" fontId="8" fillId="0" borderId="2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82"/>
  <sheetViews>
    <sheetView tabSelected="1" workbookViewId="0">
      <selection activeCell="F5" sqref="F5"/>
    </sheetView>
  </sheetViews>
  <sheetFormatPr baseColWidth="10" defaultRowHeight="15" x14ac:dyDescent="0.25"/>
  <cols>
    <col min="1" max="1" width="7.5703125" bestFit="1" customWidth="1"/>
    <col min="2" max="2" width="6" bestFit="1" customWidth="1"/>
    <col min="3" max="3" width="27.5703125" customWidth="1"/>
    <col min="4" max="4" width="7.28515625" bestFit="1" customWidth="1"/>
    <col min="5" max="5" width="6.85546875" bestFit="1" customWidth="1"/>
    <col min="6" max="11" width="6.42578125" bestFit="1" customWidth="1"/>
    <col min="12" max="12" width="10.5703125" bestFit="1" customWidth="1"/>
    <col min="13" max="13" width="7.85546875" bestFit="1" customWidth="1"/>
    <col min="14" max="14" width="10.140625" bestFit="1" customWidth="1"/>
    <col min="15" max="15" width="11.85546875" customWidth="1"/>
    <col min="16" max="16" width="10.140625" bestFit="1" customWidth="1"/>
    <col min="18" max="18" width="7.5703125" bestFit="1" customWidth="1"/>
  </cols>
  <sheetData>
    <row r="2" spans="1:18" x14ac:dyDescent="0.25">
      <c r="C2" t="s">
        <v>82</v>
      </c>
      <c r="D2">
        <f>D3</f>
        <v>10</v>
      </c>
      <c r="E2">
        <f>D2+E3</f>
        <v>25</v>
      </c>
      <c r="F2">
        <f t="shared" ref="F2:O2" si="0">E2+F3</f>
        <v>50</v>
      </c>
      <c r="G2">
        <f t="shared" si="0"/>
        <v>85</v>
      </c>
      <c r="H2">
        <f t="shared" si="0"/>
        <v>165</v>
      </c>
      <c r="I2">
        <f t="shared" si="0"/>
        <v>245</v>
      </c>
      <c r="J2">
        <f t="shared" si="0"/>
        <v>255</v>
      </c>
      <c r="K2">
        <f t="shared" si="0"/>
        <v>265</v>
      </c>
      <c r="L2">
        <f t="shared" si="0"/>
        <v>295</v>
      </c>
      <c r="M2">
        <f t="shared" si="0"/>
        <v>325</v>
      </c>
      <c r="N2">
        <f t="shared" si="0"/>
        <v>400</v>
      </c>
      <c r="O2">
        <f t="shared" si="0"/>
        <v>500</v>
      </c>
      <c r="R2" s="1"/>
    </row>
    <row r="3" spans="1:18" x14ac:dyDescent="0.25">
      <c r="A3" s="2" t="s">
        <v>0</v>
      </c>
      <c r="B3">
        <v>139</v>
      </c>
      <c r="C3" s="3" t="s">
        <v>75</v>
      </c>
      <c r="D3" s="57">
        <v>10</v>
      </c>
      <c r="E3" s="57">
        <v>15</v>
      </c>
      <c r="F3" s="57">
        <v>25</v>
      </c>
      <c r="G3" s="57">
        <v>35</v>
      </c>
      <c r="H3" s="57">
        <v>80</v>
      </c>
      <c r="I3" s="57">
        <v>80</v>
      </c>
      <c r="J3" s="57">
        <v>10</v>
      </c>
      <c r="K3" s="57">
        <v>10</v>
      </c>
      <c r="L3" s="57">
        <v>30</v>
      </c>
      <c r="M3" s="57">
        <v>30</v>
      </c>
      <c r="N3" s="57">
        <v>75</v>
      </c>
      <c r="O3" s="57">
        <v>100</v>
      </c>
      <c r="P3" t="s">
        <v>91</v>
      </c>
      <c r="R3" s="1">
        <f>SUM(D3:O3)</f>
        <v>500</v>
      </c>
    </row>
    <row r="4" spans="1:18" x14ac:dyDescent="0.25">
      <c r="A4" s="2" t="s">
        <v>0</v>
      </c>
      <c r="B4">
        <v>150</v>
      </c>
      <c r="C4" s="4" t="s">
        <v>76</v>
      </c>
      <c r="D4">
        <f>80%*D3</f>
        <v>8</v>
      </c>
      <c r="E4">
        <f t="shared" ref="E4:O4" si="1">80%*E3</f>
        <v>12</v>
      </c>
      <c r="F4">
        <f t="shared" si="1"/>
        <v>20</v>
      </c>
      <c r="G4">
        <f t="shared" si="1"/>
        <v>28</v>
      </c>
      <c r="H4">
        <f t="shared" si="1"/>
        <v>64</v>
      </c>
      <c r="I4">
        <f t="shared" si="1"/>
        <v>64</v>
      </c>
      <c r="J4">
        <f t="shared" si="1"/>
        <v>8</v>
      </c>
      <c r="K4">
        <f t="shared" si="1"/>
        <v>8</v>
      </c>
      <c r="L4">
        <f t="shared" si="1"/>
        <v>24</v>
      </c>
      <c r="M4">
        <f t="shared" si="1"/>
        <v>24</v>
      </c>
      <c r="N4">
        <f t="shared" si="1"/>
        <v>60</v>
      </c>
      <c r="O4">
        <f t="shared" si="1"/>
        <v>80</v>
      </c>
      <c r="R4" s="1">
        <f>SUM(D4:O4)</f>
        <v>400</v>
      </c>
    </row>
    <row r="5" spans="1:18" x14ac:dyDescent="0.25">
      <c r="B5">
        <v>0.55000000000000004</v>
      </c>
      <c r="C5" t="s">
        <v>1</v>
      </c>
      <c r="R5" s="1"/>
    </row>
    <row r="6" spans="1:18" ht="15.75" thickBot="1" x14ac:dyDescent="0.3">
      <c r="A6" s="2" t="s">
        <v>0</v>
      </c>
      <c r="B6">
        <f>B3*B5</f>
        <v>76.45</v>
      </c>
      <c r="C6" t="s">
        <v>78</v>
      </c>
      <c r="R6" s="1"/>
    </row>
    <row r="7" spans="1:18" ht="19.5" thickTop="1" thickBot="1" x14ac:dyDescent="0.3">
      <c r="A7" s="70" t="s">
        <v>89</v>
      </c>
      <c r="B7" s="62"/>
      <c r="C7" s="62" t="s">
        <v>81</v>
      </c>
      <c r="D7" s="62">
        <f>D2*D10</f>
        <v>30</v>
      </c>
      <c r="E7" s="62">
        <f t="shared" ref="E7:O7" si="2">E2*E10</f>
        <v>75</v>
      </c>
      <c r="F7" s="62">
        <f t="shared" si="2"/>
        <v>150</v>
      </c>
      <c r="G7" s="62">
        <f t="shared" si="2"/>
        <v>170</v>
      </c>
      <c r="H7" s="62">
        <f t="shared" si="2"/>
        <v>165</v>
      </c>
      <c r="I7" s="62">
        <f t="shared" si="2"/>
        <v>245</v>
      </c>
      <c r="J7" s="62">
        <f t="shared" si="2"/>
        <v>51</v>
      </c>
      <c r="K7" s="62">
        <f t="shared" si="2"/>
        <v>53</v>
      </c>
      <c r="L7" s="62">
        <f t="shared" si="2"/>
        <v>147.5</v>
      </c>
      <c r="M7" s="62">
        <f t="shared" si="2"/>
        <v>325</v>
      </c>
      <c r="N7" s="62">
        <f t="shared" si="2"/>
        <v>600</v>
      </c>
      <c r="O7" s="63">
        <f t="shared" si="2"/>
        <v>1250</v>
      </c>
      <c r="P7" s="25">
        <f>SUM(D7:O7)</f>
        <v>3261.5</v>
      </c>
      <c r="R7" s="1"/>
    </row>
    <row r="8" spans="1:18" ht="16.5" thickTop="1" thickBot="1" x14ac:dyDescent="0.3">
      <c r="A8" s="64">
        <v>6</v>
      </c>
      <c r="B8" s="65" t="s">
        <v>83</v>
      </c>
      <c r="C8" s="65"/>
      <c r="D8" s="61">
        <f>A8*A31</f>
        <v>4.5</v>
      </c>
      <c r="E8" s="59" t="s">
        <v>86</v>
      </c>
      <c r="F8" s="60"/>
      <c r="G8" s="65"/>
      <c r="H8" s="65"/>
      <c r="I8" s="65"/>
      <c r="J8" s="65"/>
      <c r="K8" s="65"/>
      <c r="L8" s="65"/>
      <c r="M8" s="65"/>
      <c r="N8" s="65"/>
      <c r="O8" s="66"/>
      <c r="R8" s="1"/>
    </row>
    <row r="9" spans="1:18" ht="15.75" thickTop="1" x14ac:dyDescent="0.25">
      <c r="A9" s="64"/>
      <c r="B9" s="65" t="s">
        <v>84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6"/>
      <c r="R9" s="1"/>
    </row>
    <row r="10" spans="1:18" ht="15.75" thickBot="1" x14ac:dyDescent="0.3">
      <c r="A10" s="67"/>
      <c r="B10" s="68"/>
      <c r="C10" s="68" t="s">
        <v>85</v>
      </c>
      <c r="D10" s="68">
        <v>3</v>
      </c>
      <c r="E10" s="68">
        <v>3</v>
      </c>
      <c r="F10" s="68">
        <v>3</v>
      </c>
      <c r="G10" s="68">
        <v>2</v>
      </c>
      <c r="H10" s="68">
        <v>1</v>
      </c>
      <c r="I10" s="68">
        <v>1</v>
      </c>
      <c r="J10" s="68">
        <v>0.2</v>
      </c>
      <c r="K10" s="68">
        <v>0.2</v>
      </c>
      <c r="L10" s="68">
        <v>0.5</v>
      </c>
      <c r="M10" s="68">
        <v>1</v>
      </c>
      <c r="N10" s="68">
        <v>1.5</v>
      </c>
      <c r="O10" s="69">
        <v>2.5</v>
      </c>
      <c r="R10" s="1"/>
    </row>
    <row r="11" spans="1:18" ht="19.5" thickTop="1" thickBot="1" x14ac:dyDescent="0.3">
      <c r="A11" s="70" t="s">
        <v>90</v>
      </c>
      <c r="B11" s="62"/>
      <c r="C11" s="62" t="s">
        <v>81</v>
      </c>
      <c r="D11" s="62">
        <f>D2*D14</f>
        <v>10</v>
      </c>
      <c r="E11" s="62">
        <f t="shared" ref="E11:O11" si="3">E2*E14</f>
        <v>25</v>
      </c>
      <c r="F11" s="62">
        <f t="shared" si="3"/>
        <v>50</v>
      </c>
      <c r="G11" s="62">
        <f t="shared" si="3"/>
        <v>170</v>
      </c>
      <c r="H11" s="62">
        <f t="shared" si="3"/>
        <v>495</v>
      </c>
      <c r="I11" s="62">
        <f t="shared" si="3"/>
        <v>980</v>
      </c>
      <c r="J11" s="62">
        <f t="shared" si="3"/>
        <v>1275</v>
      </c>
      <c r="K11" s="62">
        <f t="shared" si="3"/>
        <v>1325</v>
      </c>
      <c r="L11" s="62">
        <f t="shared" si="3"/>
        <v>1180</v>
      </c>
      <c r="M11" s="62">
        <f t="shared" si="3"/>
        <v>975</v>
      </c>
      <c r="N11" s="62">
        <f t="shared" si="3"/>
        <v>800</v>
      </c>
      <c r="O11" s="63">
        <f t="shared" si="3"/>
        <v>500</v>
      </c>
      <c r="P11" s="25">
        <f>SUM(D11:O11)</f>
        <v>7785</v>
      </c>
      <c r="R11" s="1"/>
    </row>
    <row r="12" spans="1:18" ht="16.5" thickTop="1" thickBot="1" x14ac:dyDescent="0.3">
      <c r="A12" s="64">
        <v>6</v>
      </c>
      <c r="B12" s="65" t="s">
        <v>83</v>
      </c>
      <c r="C12" s="65"/>
      <c r="D12" s="61">
        <f>A12*A32</f>
        <v>3</v>
      </c>
      <c r="E12" s="59" t="s">
        <v>86</v>
      </c>
      <c r="F12" s="60"/>
      <c r="G12" s="65"/>
      <c r="H12" s="65"/>
      <c r="I12" s="65"/>
      <c r="J12" s="65"/>
      <c r="K12" s="65"/>
      <c r="L12" s="65"/>
      <c r="M12" s="65"/>
      <c r="N12" s="65"/>
      <c r="O12" s="66"/>
      <c r="R12" s="1"/>
    </row>
    <row r="13" spans="1:18" ht="15.75" thickTop="1" x14ac:dyDescent="0.25">
      <c r="A13" s="64"/>
      <c r="B13" s="65" t="s">
        <v>84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6"/>
      <c r="R13" s="1"/>
    </row>
    <row r="14" spans="1:18" ht="15.75" thickBot="1" x14ac:dyDescent="0.3">
      <c r="A14" s="67"/>
      <c r="B14" s="68"/>
      <c r="C14" s="68" t="s">
        <v>85</v>
      </c>
      <c r="D14" s="68">
        <v>1</v>
      </c>
      <c r="E14" s="68">
        <v>1</v>
      </c>
      <c r="F14" s="68">
        <v>1</v>
      </c>
      <c r="G14" s="68">
        <v>2</v>
      </c>
      <c r="H14" s="68">
        <v>3</v>
      </c>
      <c r="I14" s="68">
        <v>4</v>
      </c>
      <c r="J14" s="68">
        <v>5</v>
      </c>
      <c r="K14" s="68">
        <v>5</v>
      </c>
      <c r="L14" s="68">
        <v>4</v>
      </c>
      <c r="M14" s="68">
        <v>3</v>
      </c>
      <c r="N14" s="68">
        <v>2</v>
      </c>
      <c r="O14" s="69">
        <v>1</v>
      </c>
      <c r="R14" s="1"/>
    </row>
    <row r="15" spans="1:18" ht="16.5" thickTop="1" thickBot="1" x14ac:dyDescent="0.3">
      <c r="A15" s="2"/>
      <c r="R15" s="1"/>
    </row>
    <row r="16" spans="1:18" ht="15.75" thickBot="1" x14ac:dyDescent="0.3">
      <c r="A16" s="5" t="s">
        <v>2</v>
      </c>
      <c r="B16" s="6"/>
      <c r="C16" s="7"/>
      <c r="R16" s="1"/>
    </row>
    <row r="17" spans="1:20" ht="15.75" thickBot="1" x14ac:dyDescent="0.3">
      <c r="R17" s="1"/>
    </row>
    <row r="18" spans="1:20" ht="16.5" thickTop="1" thickBot="1" x14ac:dyDescent="0.3">
      <c r="A18" s="8" t="s">
        <v>3</v>
      </c>
      <c r="B18" s="9" t="s">
        <v>4</v>
      </c>
      <c r="C18" s="10" t="s">
        <v>5</v>
      </c>
      <c r="D18" s="11" t="s">
        <v>6</v>
      </c>
      <c r="E18" s="11" t="s">
        <v>7</v>
      </c>
      <c r="F18" s="11" t="s">
        <v>8</v>
      </c>
      <c r="G18" s="11" t="s">
        <v>9</v>
      </c>
      <c r="H18" s="11" t="s">
        <v>10</v>
      </c>
      <c r="I18" s="11" t="s">
        <v>11</v>
      </c>
      <c r="J18" s="11" t="s">
        <v>12</v>
      </c>
      <c r="K18" s="11" t="s">
        <v>13</v>
      </c>
      <c r="L18" s="11" t="s">
        <v>14</v>
      </c>
      <c r="M18" s="11" t="s">
        <v>15</v>
      </c>
      <c r="N18" s="11" t="s">
        <v>16</v>
      </c>
      <c r="O18" s="11" t="s">
        <v>17</v>
      </c>
      <c r="P18" s="11" t="s">
        <v>18</v>
      </c>
      <c r="Q18" s="12"/>
      <c r="R18" s="13" t="s">
        <v>19</v>
      </c>
      <c r="S18" s="14"/>
    </row>
    <row r="19" spans="1:20" ht="15.75" thickTop="1" x14ac:dyDescent="0.25">
      <c r="B19" s="15" t="s">
        <v>20</v>
      </c>
      <c r="C19" t="s">
        <v>21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R19" s="17"/>
    </row>
    <row r="20" spans="1:20" x14ac:dyDescent="0.25">
      <c r="B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R20" s="17"/>
    </row>
    <row r="21" spans="1:20" x14ac:dyDescent="0.25">
      <c r="B21" s="15">
        <v>70</v>
      </c>
      <c r="C21" s="56" t="s">
        <v>77</v>
      </c>
      <c r="D21" s="17">
        <f>D3*$B$3</f>
        <v>1390</v>
      </c>
      <c r="E21" s="17">
        <f t="shared" ref="E21:O21" si="4">E3*$B$3</f>
        <v>2085</v>
      </c>
      <c r="F21" s="17">
        <f t="shared" si="4"/>
        <v>3475</v>
      </c>
      <c r="G21" s="17">
        <f t="shared" si="4"/>
        <v>4865</v>
      </c>
      <c r="H21" s="17">
        <f t="shared" si="4"/>
        <v>11120</v>
      </c>
      <c r="I21" s="17">
        <f t="shared" si="4"/>
        <v>11120</v>
      </c>
      <c r="J21" s="17">
        <f t="shared" si="4"/>
        <v>1390</v>
      </c>
      <c r="K21" s="17">
        <f t="shared" si="4"/>
        <v>1390</v>
      </c>
      <c r="L21" s="17">
        <f t="shared" si="4"/>
        <v>4170</v>
      </c>
      <c r="M21" s="17">
        <f t="shared" si="4"/>
        <v>4170</v>
      </c>
      <c r="N21" s="17">
        <f t="shared" si="4"/>
        <v>10425</v>
      </c>
      <c r="O21" s="17">
        <f t="shared" si="4"/>
        <v>13900</v>
      </c>
      <c r="P21" s="17"/>
      <c r="Q21" s="1"/>
      <c r="R21" s="19">
        <f>SUM(D21:P21)</f>
        <v>69500</v>
      </c>
      <c r="S21" s="1">
        <f>R3*B3</f>
        <v>69500</v>
      </c>
      <c r="T21" t="s">
        <v>79</v>
      </c>
    </row>
    <row r="22" spans="1:20" x14ac:dyDescent="0.25">
      <c r="B22" s="15">
        <v>70</v>
      </c>
      <c r="C22" s="56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"/>
      <c r="R22" s="19">
        <f>SUM(D22:P22)</f>
        <v>0</v>
      </c>
      <c r="S22" s="1"/>
    </row>
    <row r="23" spans="1:20" x14ac:dyDescent="0.25">
      <c r="B23" s="15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"/>
      <c r="R23" s="17"/>
      <c r="S23" s="1"/>
    </row>
    <row r="24" spans="1:20" hidden="1" x14ac:dyDescent="0.25">
      <c r="B24" s="15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"/>
      <c r="R24" s="17"/>
      <c r="S24" s="1"/>
    </row>
    <row r="25" spans="1:20" hidden="1" x14ac:dyDescent="0.25">
      <c r="B25" s="15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"/>
      <c r="R25" s="17"/>
      <c r="S25" s="1"/>
    </row>
    <row r="26" spans="1:20" hidden="1" x14ac:dyDescent="0.25">
      <c r="B26" s="15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"/>
      <c r="R26" s="17"/>
      <c r="S26" s="1"/>
    </row>
    <row r="27" spans="1:20" hidden="1" x14ac:dyDescent="0.25">
      <c r="B27" s="15" t="s">
        <v>25</v>
      </c>
      <c r="C27" t="s">
        <v>26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"/>
      <c r="R27" s="17"/>
      <c r="S27" s="1"/>
    </row>
    <row r="28" spans="1:20" hidden="1" x14ac:dyDescent="0.25">
      <c r="B28" s="15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"/>
      <c r="R28" s="17"/>
      <c r="S28" s="1"/>
    </row>
    <row r="29" spans="1:20" x14ac:dyDescent="0.25">
      <c r="B29" s="55">
        <v>0.03</v>
      </c>
      <c r="C29" s="57" t="s">
        <v>80</v>
      </c>
      <c r="D29" s="17">
        <f>D3*$B$3*$B$29</f>
        <v>41.699999999999996</v>
      </c>
      <c r="E29" s="17">
        <f t="shared" ref="E29:O29" si="5">E3*$B$3*$B$29</f>
        <v>62.55</v>
      </c>
      <c r="F29" s="17">
        <f t="shared" si="5"/>
        <v>104.25</v>
      </c>
      <c r="G29" s="17">
        <f t="shared" si="5"/>
        <v>145.94999999999999</v>
      </c>
      <c r="H29" s="17">
        <f t="shared" si="5"/>
        <v>333.59999999999997</v>
      </c>
      <c r="I29" s="17">
        <f t="shared" si="5"/>
        <v>333.59999999999997</v>
      </c>
      <c r="J29" s="17">
        <f t="shared" si="5"/>
        <v>41.699999999999996</v>
      </c>
      <c r="K29" s="17">
        <f t="shared" si="5"/>
        <v>41.699999999999996</v>
      </c>
      <c r="L29" s="17">
        <f t="shared" si="5"/>
        <v>125.1</v>
      </c>
      <c r="M29" s="17">
        <f t="shared" si="5"/>
        <v>125.1</v>
      </c>
      <c r="N29" s="17">
        <f t="shared" si="5"/>
        <v>312.75</v>
      </c>
      <c r="O29" s="17">
        <f t="shared" si="5"/>
        <v>417</v>
      </c>
      <c r="P29" s="17"/>
      <c r="Q29" s="1"/>
      <c r="R29" s="19">
        <f>SUM(D29:P29)</f>
        <v>2085</v>
      </c>
      <c r="S29" s="1"/>
    </row>
    <row r="30" spans="1:20" x14ac:dyDescent="0.25">
      <c r="B30" s="15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"/>
      <c r="R30" s="17"/>
      <c r="S30" s="1"/>
    </row>
    <row r="31" spans="1:20" x14ac:dyDescent="0.25">
      <c r="A31" s="58">
        <f>0.5+0.25</f>
        <v>0.75</v>
      </c>
      <c r="B31" s="15"/>
      <c r="C31" t="s">
        <v>87</v>
      </c>
      <c r="D31" s="17">
        <f>D7*$D$8</f>
        <v>135</v>
      </c>
      <c r="E31" s="17">
        <f t="shared" ref="E31:O31" si="6">E7*$D$8</f>
        <v>337.5</v>
      </c>
      <c r="F31" s="17">
        <f t="shared" si="6"/>
        <v>675</v>
      </c>
      <c r="G31" s="17">
        <f t="shared" si="6"/>
        <v>765</v>
      </c>
      <c r="H31" s="17">
        <f t="shared" si="6"/>
        <v>742.5</v>
      </c>
      <c r="I31" s="17">
        <f t="shared" si="6"/>
        <v>1102.5</v>
      </c>
      <c r="J31" s="17">
        <f t="shared" si="6"/>
        <v>229.5</v>
      </c>
      <c r="K31" s="17">
        <f t="shared" si="6"/>
        <v>238.5</v>
      </c>
      <c r="L31" s="17">
        <f t="shared" si="6"/>
        <v>663.75</v>
      </c>
      <c r="M31" s="17">
        <f t="shared" si="6"/>
        <v>1462.5</v>
      </c>
      <c r="N31" s="17">
        <f t="shared" si="6"/>
        <v>2700</v>
      </c>
      <c r="O31" s="17">
        <f t="shared" si="6"/>
        <v>5625</v>
      </c>
      <c r="P31" s="17"/>
      <c r="Q31" s="1"/>
      <c r="R31" s="19">
        <f>SUM(D31:P31)</f>
        <v>14676.75</v>
      </c>
      <c r="S31" s="1"/>
    </row>
    <row r="32" spans="1:20" x14ac:dyDescent="0.25">
      <c r="A32" s="58">
        <v>0.5</v>
      </c>
      <c r="B32" s="15"/>
      <c r="C32" t="s">
        <v>88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"/>
      <c r="R32" s="17"/>
      <c r="S32" s="1"/>
    </row>
    <row r="33" spans="1:19" x14ac:dyDescent="0.25">
      <c r="B33" s="15">
        <v>60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"/>
      <c r="R33" s="17"/>
      <c r="S33" s="1"/>
    </row>
    <row r="34" spans="1:19" ht="15.75" thickBot="1" x14ac:dyDescent="0.3">
      <c r="B34" s="15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"/>
      <c r="R34" s="17"/>
      <c r="S34" s="1"/>
    </row>
    <row r="35" spans="1:19" ht="16.5" thickTop="1" thickBot="1" x14ac:dyDescent="0.3">
      <c r="A35" s="20"/>
      <c r="B35" s="21"/>
      <c r="C35" s="22" t="s">
        <v>27</v>
      </c>
      <c r="D35" s="23">
        <f>D21+D22</f>
        <v>1390</v>
      </c>
      <c r="E35" s="23">
        <f t="shared" ref="E35:O35" si="7">E21+E22</f>
        <v>2085</v>
      </c>
      <c r="F35" s="23">
        <f t="shared" si="7"/>
        <v>3475</v>
      </c>
      <c r="G35" s="23">
        <f t="shared" si="7"/>
        <v>4865</v>
      </c>
      <c r="H35" s="23">
        <f t="shared" si="7"/>
        <v>11120</v>
      </c>
      <c r="I35" s="23">
        <f t="shared" si="7"/>
        <v>11120</v>
      </c>
      <c r="J35" s="23">
        <f t="shared" si="7"/>
        <v>1390</v>
      </c>
      <c r="K35" s="23">
        <f t="shared" si="7"/>
        <v>1390</v>
      </c>
      <c r="L35" s="23">
        <f t="shared" si="7"/>
        <v>4170</v>
      </c>
      <c r="M35" s="23">
        <f t="shared" si="7"/>
        <v>4170</v>
      </c>
      <c r="N35" s="23">
        <f t="shared" si="7"/>
        <v>10425</v>
      </c>
      <c r="O35" s="23">
        <f t="shared" si="7"/>
        <v>13900</v>
      </c>
      <c r="P35" s="23"/>
      <c r="Q35" s="24"/>
      <c r="R35" s="23">
        <f>SUM(R21:R34)</f>
        <v>86261.75</v>
      </c>
      <c r="S35" s="1"/>
    </row>
    <row r="36" spans="1:19" ht="15.75" thickTop="1" x14ac:dyDescent="0.25">
      <c r="A36" s="25"/>
      <c r="B36" s="26" t="s">
        <v>25</v>
      </c>
      <c r="C36" s="25" t="s">
        <v>26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8"/>
      <c r="R36" s="27"/>
      <c r="S36" s="1"/>
    </row>
    <row r="37" spans="1:19" x14ac:dyDescent="0.25">
      <c r="B37" s="15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"/>
      <c r="R37" s="17"/>
      <c r="S37" s="1"/>
    </row>
    <row r="38" spans="1:19" x14ac:dyDescent="0.25">
      <c r="B38" s="15">
        <v>60</v>
      </c>
      <c r="C38" s="2" t="s">
        <v>73</v>
      </c>
      <c r="D38" s="17">
        <v>20000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"/>
      <c r="R38" s="19">
        <f>SUM(D38:P38)</f>
        <v>20000</v>
      </c>
      <c r="S38" s="1"/>
    </row>
    <row r="39" spans="1:19" x14ac:dyDescent="0.25">
      <c r="B39" s="15"/>
      <c r="C39" s="2" t="s">
        <v>74</v>
      </c>
      <c r="D39" s="17">
        <f>D3*$B$3*$B$5</f>
        <v>764.50000000000011</v>
      </c>
      <c r="E39" s="17">
        <f t="shared" ref="E39:O39" si="8">E3*$B$3*$B$5</f>
        <v>1146.75</v>
      </c>
      <c r="F39" s="17">
        <f t="shared" si="8"/>
        <v>1911.2500000000002</v>
      </c>
      <c r="G39" s="17">
        <f t="shared" si="8"/>
        <v>2675.75</v>
      </c>
      <c r="H39" s="17">
        <f t="shared" si="8"/>
        <v>6116.0000000000009</v>
      </c>
      <c r="I39" s="17">
        <f t="shared" si="8"/>
        <v>6116.0000000000009</v>
      </c>
      <c r="J39" s="17">
        <f t="shared" si="8"/>
        <v>764.50000000000011</v>
      </c>
      <c r="K39" s="17">
        <f t="shared" si="8"/>
        <v>764.50000000000011</v>
      </c>
      <c r="L39" s="17">
        <f t="shared" si="8"/>
        <v>2293.5</v>
      </c>
      <c r="M39" s="17">
        <f t="shared" si="8"/>
        <v>2293.5</v>
      </c>
      <c r="N39" s="17">
        <f t="shared" si="8"/>
        <v>5733.7500000000009</v>
      </c>
      <c r="O39" s="17">
        <f t="shared" si="8"/>
        <v>7645.0000000000009</v>
      </c>
      <c r="P39" s="17"/>
      <c r="Q39" s="1"/>
      <c r="R39" s="19">
        <f>SUM(D39:P39)</f>
        <v>38225</v>
      </c>
      <c r="S39" s="1"/>
    </row>
    <row r="40" spans="1:19" x14ac:dyDescent="0.25">
      <c r="A40" s="58">
        <v>0.4</v>
      </c>
      <c r="B40" s="15"/>
      <c r="C40" s="2" t="s">
        <v>92</v>
      </c>
      <c r="D40" s="17">
        <f>D31/A31*A40</f>
        <v>72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"/>
      <c r="R40" s="19"/>
      <c r="S40" s="1"/>
    </row>
    <row r="41" spans="1:19" x14ac:dyDescent="0.25">
      <c r="A41" s="58">
        <v>0.3</v>
      </c>
      <c r="B41" s="15"/>
      <c r="C41" s="2" t="s">
        <v>93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"/>
      <c r="R41" s="19"/>
      <c r="S41" s="1"/>
    </row>
    <row r="42" spans="1:19" x14ac:dyDescent="0.25">
      <c r="B42" s="15"/>
      <c r="C42" s="2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"/>
      <c r="R42" s="19"/>
      <c r="S42" s="1"/>
    </row>
    <row r="43" spans="1:19" x14ac:dyDescent="0.25">
      <c r="B43" s="15"/>
      <c r="C43" s="2" t="s">
        <v>31</v>
      </c>
      <c r="D43" s="17">
        <v>70</v>
      </c>
      <c r="E43" s="17">
        <v>70</v>
      </c>
      <c r="F43" s="17">
        <v>70</v>
      </c>
      <c r="G43" s="17">
        <v>70</v>
      </c>
      <c r="H43" s="17">
        <v>70</v>
      </c>
      <c r="I43" s="17">
        <v>70</v>
      </c>
      <c r="J43" s="17">
        <v>70</v>
      </c>
      <c r="K43" s="17">
        <v>70</v>
      </c>
      <c r="L43" s="17">
        <v>70</v>
      </c>
      <c r="M43" s="17">
        <v>70</v>
      </c>
      <c r="N43" s="17">
        <v>70</v>
      </c>
      <c r="O43" s="17">
        <v>70</v>
      </c>
      <c r="P43" s="17"/>
      <c r="Q43" s="1"/>
      <c r="R43" s="19">
        <f>SUM(D43:P43)</f>
        <v>840</v>
      </c>
      <c r="S43" s="1"/>
    </row>
    <row r="44" spans="1:19" x14ac:dyDescent="0.25">
      <c r="B44" s="15"/>
      <c r="C44" s="2" t="s">
        <v>33</v>
      </c>
      <c r="D44" s="17">
        <v>50</v>
      </c>
      <c r="E44" s="17">
        <v>50</v>
      </c>
      <c r="F44" s="17">
        <v>50</v>
      </c>
      <c r="G44" s="17">
        <v>50</v>
      </c>
      <c r="H44" s="17">
        <v>50</v>
      </c>
      <c r="I44" s="17">
        <v>50</v>
      </c>
      <c r="J44" s="17">
        <v>50</v>
      </c>
      <c r="K44" s="17">
        <v>50</v>
      </c>
      <c r="L44" s="17">
        <v>50</v>
      </c>
      <c r="M44" s="17">
        <v>50</v>
      </c>
      <c r="N44" s="17">
        <v>50</v>
      </c>
      <c r="O44" s="17">
        <v>50</v>
      </c>
      <c r="P44" s="17"/>
      <c r="Q44" s="1"/>
      <c r="R44" s="19">
        <f>SUM(D44:P44)</f>
        <v>600</v>
      </c>
      <c r="S44" s="1"/>
    </row>
    <row r="45" spans="1:19" x14ac:dyDescent="0.25">
      <c r="B45" s="15"/>
      <c r="C45" s="2" t="s">
        <v>35</v>
      </c>
      <c r="D45" s="17">
        <v>120</v>
      </c>
      <c r="E45" s="17">
        <v>120</v>
      </c>
      <c r="F45" s="17">
        <v>120</v>
      </c>
      <c r="G45" s="17">
        <v>120</v>
      </c>
      <c r="H45" s="17">
        <v>120</v>
      </c>
      <c r="I45" s="17">
        <v>120</v>
      </c>
      <c r="J45" s="17">
        <v>120</v>
      </c>
      <c r="K45" s="17">
        <v>120</v>
      </c>
      <c r="L45" s="17">
        <v>120</v>
      </c>
      <c r="M45" s="17">
        <v>120</v>
      </c>
      <c r="N45" s="17">
        <v>120</v>
      </c>
      <c r="O45" s="17">
        <v>120</v>
      </c>
      <c r="P45" s="17"/>
      <c r="Q45" s="1"/>
      <c r="R45" s="19">
        <f>SUM(D45:P45)</f>
        <v>1440</v>
      </c>
      <c r="S45" s="1"/>
    </row>
    <row r="46" spans="1:19" x14ac:dyDescent="0.25">
      <c r="B46" s="15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"/>
      <c r="R46" s="17"/>
      <c r="S46" s="1"/>
    </row>
    <row r="47" spans="1:19" x14ac:dyDescent="0.25">
      <c r="B47" s="15" t="s">
        <v>37</v>
      </c>
      <c r="C47" s="2" t="s">
        <v>38</v>
      </c>
      <c r="D47" s="17">
        <v>700</v>
      </c>
      <c r="E47" s="17">
        <v>700</v>
      </c>
      <c r="F47" s="17">
        <v>700</v>
      </c>
      <c r="G47" s="17">
        <v>700</v>
      </c>
      <c r="H47" s="17">
        <v>700</v>
      </c>
      <c r="I47" s="17">
        <v>700</v>
      </c>
      <c r="J47" s="17">
        <v>700</v>
      </c>
      <c r="K47" s="17">
        <v>700</v>
      </c>
      <c r="L47" s="17">
        <v>700</v>
      </c>
      <c r="M47" s="17">
        <v>700</v>
      </c>
      <c r="N47" s="17">
        <v>700</v>
      </c>
      <c r="O47" s="17">
        <v>700</v>
      </c>
      <c r="P47" s="17"/>
      <c r="Q47" s="1"/>
      <c r="R47" s="19">
        <f>SUM(D47:P47)</f>
        <v>8400</v>
      </c>
      <c r="S47" s="1"/>
    </row>
    <row r="48" spans="1:19" x14ac:dyDescent="0.25">
      <c r="B48" s="15"/>
      <c r="C48" s="2" t="s">
        <v>40</v>
      </c>
      <c r="D48" s="17">
        <v>80</v>
      </c>
      <c r="E48" s="17">
        <v>80</v>
      </c>
      <c r="F48" s="17">
        <v>80</v>
      </c>
      <c r="G48" s="17">
        <v>80</v>
      </c>
      <c r="H48" s="17">
        <v>80</v>
      </c>
      <c r="I48" s="17">
        <v>80</v>
      </c>
      <c r="J48" s="17">
        <v>80</v>
      </c>
      <c r="K48" s="17">
        <v>80</v>
      </c>
      <c r="L48" s="17">
        <v>80</v>
      </c>
      <c r="M48" s="17">
        <v>80</v>
      </c>
      <c r="N48" s="17">
        <v>80</v>
      </c>
      <c r="O48" s="17">
        <v>80</v>
      </c>
      <c r="P48" s="17"/>
      <c r="Q48" s="1"/>
      <c r="R48" s="19">
        <f t="shared" ref="R48:R53" si="9">SUM(D48:P48)</f>
        <v>960</v>
      </c>
      <c r="S48" s="1"/>
    </row>
    <row r="49" spans="2:23" x14ac:dyDescent="0.25">
      <c r="B49" s="15"/>
      <c r="C49" t="s">
        <v>42</v>
      </c>
      <c r="D49" s="17">
        <v>600</v>
      </c>
      <c r="E49" s="17"/>
      <c r="F49" s="17"/>
      <c r="G49" s="17">
        <v>600</v>
      </c>
      <c r="H49" s="17"/>
      <c r="I49" s="17"/>
      <c r="J49" s="17">
        <v>600</v>
      </c>
      <c r="K49" s="17"/>
      <c r="L49" s="17"/>
      <c r="M49" s="17">
        <v>600</v>
      </c>
      <c r="N49" s="17"/>
      <c r="O49" s="17"/>
      <c r="P49" s="17"/>
      <c r="Q49" s="1"/>
      <c r="R49" s="19">
        <f t="shared" si="9"/>
        <v>2400</v>
      </c>
      <c r="S49" s="1"/>
    </row>
    <row r="50" spans="2:23" x14ac:dyDescent="0.25">
      <c r="B50" s="15"/>
      <c r="C50" t="s">
        <v>44</v>
      </c>
      <c r="D50" s="17">
        <v>100</v>
      </c>
      <c r="E50" s="17">
        <v>100</v>
      </c>
      <c r="F50" s="17">
        <v>100</v>
      </c>
      <c r="G50" s="17">
        <v>100</v>
      </c>
      <c r="H50" s="17">
        <v>100</v>
      </c>
      <c r="I50" s="17">
        <v>100</v>
      </c>
      <c r="J50" s="17">
        <v>100</v>
      </c>
      <c r="K50" s="17">
        <v>100</v>
      </c>
      <c r="L50" s="17">
        <v>100</v>
      </c>
      <c r="M50" s="17">
        <v>100</v>
      </c>
      <c r="N50" s="17">
        <v>100</v>
      </c>
      <c r="O50" s="17">
        <v>100</v>
      </c>
      <c r="P50" s="17"/>
      <c r="Q50" s="1"/>
      <c r="R50" s="19">
        <f t="shared" si="9"/>
        <v>1200</v>
      </c>
      <c r="S50" s="1"/>
    </row>
    <row r="51" spans="2:23" x14ac:dyDescent="0.25">
      <c r="B51" s="15"/>
      <c r="C51" t="s">
        <v>46</v>
      </c>
      <c r="D51" s="17">
        <v>700</v>
      </c>
      <c r="E51" s="17"/>
      <c r="F51" s="17"/>
      <c r="G51" s="17"/>
      <c r="H51" s="17"/>
      <c r="I51" s="17"/>
      <c r="J51" s="17">
        <v>700</v>
      </c>
      <c r="K51" s="17"/>
      <c r="L51" s="17"/>
      <c r="M51" s="17"/>
      <c r="N51" s="17"/>
      <c r="O51" s="17"/>
      <c r="P51" s="17"/>
      <c r="Q51" s="1"/>
      <c r="R51" s="19">
        <f t="shared" si="9"/>
        <v>1400</v>
      </c>
      <c r="S51" s="1"/>
    </row>
    <row r="52" spans="2:23" x14ac:dyDescent="0.25">
      <c r="B52" s="15"/>
      <c r="C52" t="s">
        <v>48</v>
      </c>
      <c r="D52" s="17">
        <v>150</v>
      </c>
      <c r="E52" s="17">
        <v>150</v>
      </c>
      <c r="F52" s="17">
        <v>150</v>
      </c>
      <c r="G52" s="17">
        <v>150</v>
      </c>
      <c r="H52" s="17">
        <v>150</v>
      </c>
      <c r="I52" s="17">
        <v>150</v>
      </c>
      <c r="J52" s="17">
        <v>150</v>
      </c>
      <c r="K52" s="17">
        <v>150</v>
      </c>
      <c r="L52" s="17">
        <v>150</v>
      </c>
      <c r="M52" s="17">
        <v>150</v>
      </c>
      <c r="N52" s="17">
        <v>150</v>
      </c>
      <c r="O52" s="17">
        <v>1150</v>
      </c>
      <c r="P52" s="17"/>
      <c r="Q52" s="1"/>
      <c r="R52" s="19">
        <f t="shared" si="9"/>
        <v>2800</v>
      </c>
      <c r="S52" s="1"/>
    </row>
    <row r="53" spans="2:23" x14ac:dyDescent="0.25">
      <c r="B53" s="15"/>
      <c r="C53" t="s">
        <v>50</v>
      </c>
      <c r="D53" s="17">
        <v>30</v>
      </c>
      <c r="E53" s="17">
        <v>30</v>
      </c>
      <c r="F53" s="17">
        <v>30</v>
      </c>
      <c r="G53" s="17">
        <v>30</v>
      </c>
      <c r="H53" s="17">
        <v>30</v>
      </c>
      <c r="I53" s="17">
        <v>30</v>
      </c>
      <c r="J53" s="17">
        <v>30</v>
      </c>
      <c r="K53" s="17">
        <v>30</v>
      </c>
      <c r="L53" s="17">
        <v>30</v>
      </c>
      <c r="M53" s="17">
        <v>30</v>
      </c>
      <c r="N53" s="17">
        <v>30</v>
      </c>
      <c r="O53" s="17">
        <v>30</v>
      </c>
      <c r="P53" s="17"/>
      <c r="Q53" s="1"/>
      <c r="R53" s="19">
        <f t="shared" si="9"/>
        <v>360</v>
      </c>
      <c r="S53" s="1"/>
    </row>
    <row r="54" spans="2:23" x14ac:dyDescent="0.25">
      <c r="B54" s="15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"/>
      <c r="R54" s="17"/>
      <c r="S54" s="1"/>
    </row>
    <row r="55" spans="2:23" ht="15.75" thickBot="1" x14ac:dyDescent="0.3">
      <c r="B55" s="15">
        <v>63</v>
      </c>
      <c r="C55" s="2" t="s">
        <v>52</v>
      </c>
      <c r="D55" s="17"/>
      <c r="E55" s="17"/>
      <c r="F55" s="17"/>
      <c r="G55" s="17"/>
      <c r="H55" s="17"/>
      <c r="I55" s="17">
        <f>0.4*0.02*R35</f>
        <v>690.09400000000005</v>
      </c>
      <c r="J55" s="17"/>
      <c r="K55" s="17"/>
      <c r="L55" s="17"/>
      <c r="M55" s="17"/>
      <c r="N55" s="17"/>
      <c r="O55" s="17">
        <f>0.6*0.02*R35</f>
        <v>1035.1410000000001</v>
      </c>
      <c r="P55" s="17"/>
      <c r="Q55" s="1"/>
      <c r="R55" s="19">
        <f>SUM(D55:P55)</f>
        <v>1725.2350000000001</v>
      </c>
      <c r="S55" s="1"/>
    </row>
    <row r="56" spans="2:23" x14ac:dyDescent="0.25">
      <c r="B56" s="15"/>
      <c r="C56" t="s">
        <v>54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>
        <v>462</v>
      </c>
      <c r="P56" s="17"/>
      <c r="Q56" s="1"/>
      <c r="R56" s="19">
        <f>SUM(D56:P56)</f>
        <v>462</v>
      </c>
      <c r="S56" s="1"/>
      <c r="U56" s="30" t="s">
        <v>55</v>
      </c>
      <c r="V56" s="31"/>
      <c r="W56" s="32"/>
    </row>
    <row r="57" spans="2:23" x14ac:dyDescent="0.25">
      <c r="B57" s="15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"/>
      <c r="R57" s="17"/>
      <c r="S57" s="1"/>
      <c r="U57" s="33"/>
      <c r="V57" s="34"/>
      <c r="W57" s="35"/>
    </row>
    <row r="58" spans="2:23" x14ac:dyDescent="0.25">
      <c r="B58" s="15" t="s">
        <v>57</v>
      </c>
      <c r="C58" s="2" t="s">
        <v>58</v>
      </c>
      <c r="D58" s="17">
        <f>2300*0.8+2*2000*0.8+1*1500*0.8</f>
        <v>6240</v>
      </c>
      <c r="E58" s="17">
        <f t="shared" ref="E58:K58" si="10">2300*0.8+2*2000*0.8+1*1500*0.8</f>
        <v>6240</v>
      </c>
      <c r="F58" s="17">
        <f t="shared" si="10"/>
        <v>6240</v>
      </c>
      <c r="G58" s="17">
        <f t="shared" si="10"/>
        <v>6240</v>
      </c>
      <c r="H58" s="17">
        <f t="shared" si="10"/>
        <v>6240</v>
      </c>
      <c r="I58" s="17">
        <f t="shared" si="10"/>
        <v>6240</v>
      </c>
      <c r="J58" s="17">
        <f t="shared" si="10"/>
        <v>6240</v>
      </c>
      <c r="K58" s="17">
        <f t="shared" si="10"/>
        <v>6240</v>
      </c>
      <c r="L58" s="17">
        <f>2300*0.8+2*2000*0.8+1*1500*0.8+2000*0.8</f>
        <v>7840</v>
      </c>
      <c r="M58" s="17">
        <f>2300*0.8+2*2000*0.8+1*1500*0.8+2000*0.8</f>
        <v>7840</v>
      </c>
      <c r="N58" s="17">
        <f>2300*0.8+2*2000*0.8+1*1500*0.8+2000*0.8</f>
        <v>7840</v>
      </c>
      <c r="O58" s="17">
        <f>2300*0.8+2*2000*0.8+1*1500*0.8+2000*0.8</f>
        <v>7840</v>
      </c>
      <c r="P58" s="17"/>
      <c r="Q58" s="1"/>
      <c r="R58" s="19">
        <f>SUM(D58:P58)</f>
        <v>81280</v>
      </c>
      <c r="S58" s="1"/>
      <c r="U58" s="33">
        <f>2300*12+2000*2*8+1500*12+2000*3*4</f>
        <v>101600</v>
      </c>
      <c r="V58" s="36">
        <v>0.8</v>
      </c>
      <c r="W58" s="35">
        <f>U58*V58</f>
        <v>81280</v>
      </c>
    </row>
    <row r="59" spans="2:23" x14ac:dyDescent="0.25">
      <c r="B59" s="15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"/>
      <c r="R59" s="17"/>
      <c r="S59" s="1"/>
      <c r="U59" s="33"/>
      <c r="V59" s="34"/>
      <c r="W59" s="35"/>
    </row>
    <row r="60" spans="2:23" x14ac:dyDescent="0.25">
      <c r="B60" s="15"/>
      <c r="C60" s="2" t="s">
        <v>60</v>
      </c>
      <c r="D60" s="17">
        <f>2300*0.2+2*2000*0.2+1*1500*0.2</f>
        <v>1560</v>
      </c>
      <c r="E60" s="17">
        <f t="shared" ref="E60:K60" si="11">2300*0.2+2*2000*0.2+1*1500*0.2</f>
        <v>1560</v>
      </c>
      <c r="F60" s="17">
        <f t="shared" si="11"/>
        <v>1560</v>
      </c>
      <c r="G60" s="17">
        <f t="shared" si="11"/>
        <v>1560</v>
      </c>
      <c r="H60" s="17">
        <f t="shared" si="11"/>
        <v>1560</v>
      </c>
      <c r="I60" s="17">
        <f t="shared" si="11"/>
        <v>1560</v>
      </c>
      <c r="J60" s="17">
        <f t="shared" si="11"/>
        <v>1560</v>
      </c>
      <c r="K60" s="17">
        <f t="shared" si="11"/>
        <v>1560</v>
      </c>
      <c r="L60" s="17">
        <f>2300*0.2+2*2000*0.2+1*1500*0.2+2000*0.2</f>
        <v>1960</v>
      </c>
      <c r="M60" s="17">
        <f>2300*0.2+2*2000*0.2+1*1500*0.2+2000*0.2</f>
        <v>1960</v>
      </c>
      <c r="N60" s="17">
        <f>2300*0.2+2*2000*0.2+1*1500*0.2+2000*0.2</f>
        <v>1960</v>
      </c>
      <c r="O60" s="17">
        <f>2300*0.2+2*2000*0.2+1*1500*0.2+2000*0.2</f>
        <v>1960</v>
      </c>
      <c r="P60" s="17"/>
      <c r="Q60" s="1"/>
      <c r="R60" s="19">
        <f>SUM(D60:P60)</f>
        <v>20320</v>
      </c>
      <c r="S60" s="1"/>
      <c r="U60" s="33">
        <f>2300*12+2000*2*8+1500*12+2000*3*4</f>
        <v>101600</v>
      </c>
      <c r="V60" s="36">
        <v>0.2</v>
      </c>
      <c r="W60" s="35">
        <f>U60*V60</f>
        <v>20320</v>
      </c>
    </row>
    <row r="61" spans="2:23" x14ac:dyDescent="0.25">
      <c r="B61" s="15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"/>
      <c r="R61" s="17"/>
      <c r="S61" s="1"/>
      <c r="U61" s="33"/>
      <c r="V61" s="34"/>
      <c r="W61" s="35"/>
    </row>
    <row r="62" spans="2:23" ht="15.75" thickBot="1" x14ac:dyDescent="0.3">
      <c r="B62" s="15"/>
      <c r="C62" s="2" t="s">
        <v>61</v>
      </c>
      <c r="D62" s="17">
        <f>2300*0.5+2*2000*0.5+1*1500*0.5</f>
        <v>3900</v>
      </c>
      <c r="E62" s="17">
        <f t="shared" ref="E62:K62" si="12">2300*0.5+2*2000*0.5+1*1500*0.5</f>
        <v>3900</v>
      </c>
      <c r="F62" s="17">
        <f t="shared" si="12"/>
        <v>3900</v>
      </c>
      <c r="G62" s="17">
        <f t="shared" si="12"/>
        <v>3900</v>
      </c>
      <c r="H62" s="17">
        <f t="shared" si="12"/>
        <v>3900</v>
      </c>
      <c r="I62" s="17">
        <f t="shared" si="12"/>
        <v>3900</v>
      </c>
      <c r="J62" s="17">
        <f t="shared" si="12"/>
        <v>3900</v>
      </c>
      <c r="K62" s="17">
        <f t="shared" si="12"/>
        <v>3900</v>
      </c>
      <c r="L62" s="17">
        <f>2300*0.5+2*2000*0.5+1*1500*0.5+2000*0.5</f>
        <v>4900</v>
      </c>
      <c r="M62" s="17">
        <f>2300*0.5+2*2000*0.5+1*1500*0.5+2000*0.5</f>
        <v>4900</v>
      </c>
      <c r="N62" s="17">
        <f>2300*0.5+2*2000*0.5+1*1500*0.5+2000*0.5</f>
        <v>4900</v>
      </c>
      <c r="O62" s="17">
        <f>2300*0.5+2*2000*0.5+1*1500*0.5+2000*0.5</f>
        <v>4900</v>
      </c>
      <c r="P62" s="17"/>
      <c r="Q62" s="1"/>
      <c r="R62" s="19">
        <f>SUM(D62:P62)</f>
        <v>50800</v>
      </c>
      <c r="S62" s="1"/>
      <c r="U62" s="37">
        <f>2300*12+2000*2*8+1500*12+2000*3*4</f>
        <v>101600</v>
      </c>
      <c r="V62" s="38">
        <v>0.5</v>
      </c>
      <c r="W62" s="39">
        <f>U62*V62</f>
        <v>50800</v>
      </c>
    </row>
    <row r="63" spans="2:23" x14ac:dyDescent="0.25">
      <c r="B63" s="15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"/>
      <c r="R63" s="17"/>
      <c r="S63" s="1"/>
    </row>
    <row r="64" spans="2:23" x14ac:dyDescent="0.25">
      <c r="B64" s="15">
        <v>66</v>
      </c>
      <c r="C64" t="s">
        <v>63</v>
      </c>
      <c r="D64" s="17"/>
      <c r="E64" s="17"/>
      <c r="F64" s="17"/>
      <c r="G64" s="17"/>
      <c r="H64" s="17"/>
      <c r="I64" s="17">
        <v>280</v>
      </c>
      <c r="J64" s="17"/>
      <c r="K64" s="17"/>
      <c r="L64" s="17"/>
      <c r="M64" s="17"/>
      <c r="N64" s="17"/>
      <c r="O64" s="17"/>
      <c r="P64" s="29" t="s">
        <v>29</v>
      </c>
      <c r="Q64" s="1"/>
      <c r="R64" s="19">
        <f>SUM(D64:P64)</f>
        <v>280</v>
      </c>
      <c r="S64" s="1"/>
    </row>
    <row r="65" spans="1:19" x14ac:dyDescent="0.25">
      <c r="B65" s="15"/>
      <c r="C65" t="s">
        <v>63</v>
      </c>
      <c r="D65" s="17"/>
      <c r="E65" s="17"/>
      <c r="F65" s="17"/>
      <c r="G65" s="17"/>
      <c r="H65" s="17"/>
      <c r="I65" s="17">
        <v>303</v>
      </c>
      <c r="J65" s="17"/>
      <c r="K65" s="17"/>
      <c r="L65" s="17"/>
      <c r="M65" s="17"/>
      <c r="N65" s="17"/>
      <c r="O65" s="17">
        <v>255</v>
      </c>
      <c r="P65" s="29" t="s">
        <v>29</v>
      </c>
      <c r="Q65" s="1"/>
      <c r="R65" s="19">
        <f>SUM(D65:P65)</f>
        <v>558</v>
      </c>
      <c r="S65" s="1"/>
    </row>
    <row r="66" spans="1:19" x14ac:dyDescent="0.25">
      <c r="B66" s="15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"/>
      <c r="R66" s="17"/>
      <c r="S66" s="1"/>
    </row>
    <row r="67" spans="1:19" x14ac:dyDescent="0.25">
      <c r="B67" s="15">
        <v>67</v>
      </c>
      <c r="C67" t="s">
        <v>65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"/>
      <c r="R67" s="17"/>
      <c r="S67" s="1"/>
    </row>
    <row r="68" spans="1:19" x14ac:dyDescent="0.25">
      <c r="B68" s="15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"/>
      <c r="R68" s="17"/>
      <c r="S68" s="1"/>
    </row>
    <row r="69" spans="1:19" x14ac:dyDescent="0.25">
      <c r="B69" s="15">
        <v>68</v>
      </c>
      <c r="C69" t="s">
        <v>67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40">
        <v>26400</v>
      </c>
      <c r="Q69" s="1"/>
      <c r="R69" s="19">
        <f>SUM(D69:P69)</f>
        <v>26400</v>
      </c>
      <c r="S69" s="1"/>
    </row>
    <row r="70" spans="1:19" x14ac:dyDescent="0.25">
      <c r="B70" s="15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29" t="s">
        <v>29</v>
      </c>
      <c r="Q70" s="1"/>
      <c r="R70" s="17"/>
      <c r="S70" s="1"/>
    </row>
    <row r="71" spans="1:19" x14ac:dyDescent="0.25">
      <c r="B71" s="15">
        <v>69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"/>
      <c r="R71" s="19">
        <f>SUM(D71:P71)</f>
        <v>0</v>
      </c>
      <c r="S71" s="1"/>
    </row>
    <row r="72" spans="1:19" ht="15.75" thickBot="1" x14ac:dyDescent="0.3"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"/>
      <c r="R72" s="17"/>
      <c r="S72" s="1"/>
    </row>
    <row r="73" spans="1:19" ht="16.5" thickTop="1" thickBot="1" x14ac:dyDescent="0.3">
      <c r="A73" s="41"/>
      <c r="B73" s="42"/>
      <c r="C73" s="43" t="s">
        <v>68</v>
      </c>
      <c r="D73" s="44">
        <f t="shared" ref="D73:P73" si="13">SUM(D38:D71)</f>
        <v>35136.5</v>
      </c>
      <c r="E73" s="44">
        <f t="shared" si="13"/>
        <v>14146.75</v>
      </c>
      <c r="F73" s="44">
        <f t="shared" si="13"/>
        <v>14911.25</v>
      </c>
      <c r="G73" s="44">
        <f t="shared" si="13"/>
        <v>16275.75</v>
      </c>
      <c r="H73" s="44">
        <f t="shared" si="13"/>
        <v>19116</v>
      </c>
      <c r="I73" s="44">
        <f t="shared" si="13"/>
        <v>20389.094000000001</v>
      </c>
      <c r="J73" s="44">
        <f t="shared" si="13"/>
        <v>15064.5</v>
      </c>
      <c r="K73" s="44">
        <f t="shared" si="13"/>
        <v>13764.5</v>
      </c>
      <c r="L73" s="44">
        <f t="shared" si="13"/>
        <v>18293.5</v>
      </c>
      <c r="M73" s="44">
        <f t="shared" si="13"/>
        <v>18893.5</v>
      </c>
      <c r="N73" s="44">
        <f t="shared" si="13"/>
        <v>21733.75</v>
      </c>
      <c r="O73" s="44">
        <f t="shared" si="13"/>
        <v>26397.141</v>
      </c>
      <c r="P73" s="44">
        <f t="shared" si="13"/>
        <v>26400</v>
      </c>
      <c r="Q73" s="45"/>
      <c r="R73" s="44">
        <f>SUM(R38:R71)</f>
        <v>260450.23499999999</v>
      </c>
      <c r="S73" s="1"/>
    </row>
    <row r="74" spans="1:19" ht="16.5" thickTop="1" thickBot="1" x14ac:dyDescent="0.3"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"/>
      <c r="R74" s="17"/>
      <c r="S74" s="1"/>
    </row>
    <row r="75" spans="1:19" ht="16.5" thickTop="1" thickBot="1" x14ac:dyDescent="0.3">
      <c r="C75" s="46" t="s">
        <v>69</v>
      </c>
      <c r="D75" s="47">
        <f>D35-D73</f>
        <v>-33746.5</v>
      </c>
      <c r="E75" s="47">
        <f t="shared" ref="E75:P75" si="14">E35-E73</f>
        <v>-12061.75</v>
      </c>
      <c r="F75" s="47">
        <f t="shared" si="14"/>
        <v>-11436.25</v>
      </c>
      <c r="G75" s="47">
        <f t="shared" si="14"/>
        <v>-11410.75</v>
      </c>
      <c r="H75" s="47">
        <f t="shared" si="14"/>
        <v>-7996</v>
      </c>
      <c r="I75" s="47">
        <f t="shared" si="14"/>
        <v>-9269.094000000001</v>
      </c>
      <c r="J75" s="47">
        <f t="shared" si="14"/>
        <v>-13674.5</v>
      </c>
      <c r="K75" s="47">
        <f t="shared" si="14"/>
        <v>-12374.5</v>
      </c>
      <c r="L75" s="47">
        <f t="shared" si="14"/>
        <v>-14123.5</v>
      </c>
      <c r="M75" s="47">
        <f t="shared" si="14"/>
        <v>-14723.5</v>
      </c>
      <c r="N75" s="47">
        <f t="shared" si="14"/>
        <v>-11308.75</v>
      </c>
      <c r="O75" s="47">
        <f t="shared" si="14"/>
        <v>-12497.141</v>
      </c>
      <c r="P75" s="47">
        <f t="shared" si="14"/>
        <v>-26400</v>
      </c>
      <c r="Q75" s="48"/>
      <c r="R75" s="49">
        <f>R35-R73</f>
        <v>-174188.48499999999</v>
      </c>
      <c r="S75" s="1"/>
    </row>
    <row r="76" spans="1:19" ht="15.75" thickTop="1" x14ac:dyDescent="0.25">
      <c r="R76" s="1"/>
      <c r="S76" s="1"/>
    </row>
    <row r="77" spans="1:19" x14ac:dyDescent="0.25">
      <c r="A77" s="18" t="s">
        <v>70</v>
      </c>
      <c r="B77" s="15">
        <v>69</v>
      </c>
      <c r="C77" t="s">
        <v>71</v>
      </c>
      <c r="P77">
        <v>480</v>
      </c>
      <c r="R77" s="1">
        <f>-P77</f>
        <v>-480</v>
      </c>
    </row>
    <row r="78" spans="1:19" ht="15.75" thickBot="1" x14ac:dyDescent="0.3">
      <c r="F78" s="50"/>
      <c r="R78" s="1"/>
    </row>
    <row r="79" spans="1:19" ht="16.5" thickTop="1" thickBot="1" x14ac:dyDescent="0.3">
      <c r="N79" s="51"/>
      <c r="O79" s="52" t="s">
        <v>72</v>
      </c>
      <c r="P79" s="53"/>
      <c r="R79" s="54">
        <f>R75+R77</f>
        <v>-174668.48499999999</v>
      </c>
    </row>
    <row r="80" spans="1:19" ht="15.75" thickTop="1" x14ac:dyDescent="0.25">
      <c r="R80" s="1"/>
    </row>
    <row r="81" spans="18:18" x14ac:dyDescent="0.25">
      <c r="R81" s="1"/>
    </row>
    <row r="82" spans="18:18" x14ac:dyDescent="0.25">
      <c r="R82" s="1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79"/>
  <sheetViews>
    <sheetView workbookViewId="0">
      <selection activeCell="N4" sqref="N4"/>
    </sheetView>
  </sheetViews>
  <sheetFormatPr baseColWidth="10" defaultRowHeight="15" x14ac:dyDescent="0.25"/>
  <cols>
    <col min="1" max="1" width="7.5703125" bestFit="1" customWidth="1"/>
    <col min="2" max="2" width="6" bestFit="1" customWidth="1"/>
    <col min="3" max="3" width="27.5703125" customWidth="1"/>
    <col min="4" max="4" width="7.28515625" bestFit="1" customWidth="1"/>
    <col min="5" max="5" width="6.85546875" bestFit="1" customWidth="1"/>
    <col min="6" max="11" width="6.42578125" bestFit="1" customWidth="1"/>
    <col min="12" max="12" width="10.5703125" bestFit="1" customWidth="1"/>
    <col min="13" max="13" width="7.85546875" bestFit="1" customWidth="1"/>
    <col min="14" max="14" width="10.140625" bestFit="1" customWidth="1"/>
    <col min="15" max="15" width="11.85546875" customWidth="1"/>
    <col min="16" max="16" width="10.140625" bestFit="1" customWidth="1"/>
    <col min="18" max="18" width="7.5703125" bestFit="1" customWidth="1"/>
  </cols>
  <sheetData>
    <row r="2" spans="1:18" x14ac:dyDescent="0.25">
      <c r="C2" t="s">
        <v>82</v>
      </c>
      <c r="D2">
        <f>D3</f>
        <v>10</v>
      </c>
      <c r="E2">
        <f>D2+E3</f>
        <v>25</v>
      </c>
      <c r="F2">
        <f t="shared" ref="F2:O2" si="0">E2+F3</f>
        <v>50</v>
      </c>
      <c r="G2">
        <f t="shared" si="0"/>
        <v>85</v>
      </c>
      <c r="H2">
        <f t="shared" si="0"/>
        <v>165</v>
      </c>
      <c r="I2">
        <f t="shared" si="0"/>
        <v>245</v>
      </c>
      <c r="J2">
        <f t="shared" si="0"/>
        <v>255</v>
      </c>
      <c r="K2">
        <f t="shared" si="0"/>
        <v>265</v>
      </c>
      <c r="L2">
        <f t="shared" si="0"/>
        <v>295</v>
      </c>
      <c r="M2">
        <f t="shared" si="0"/>
        <v>325</v>
      </c>
      <c r="N2">
        <f t="shared" si="0"/>
        <v>400</v>
      </c>
      <c r="O2">
        <f t="shared" si="0"/>
        <v>500</v>
      </c>
      <c r="R2" s="1"/>
    </row>
    <row r="3" spans="1:18" x14ac:dyDescent="0.25">
      <c r="A3" s="2" t="s">
        <v>0</v>
      </c>
      <c r="B3">
        <v>139</v>
      </c>
      <c r="C3" s="3" t="s">
        <v>75</v>
      </c>
      <c r="D3" s="57">
        <v>10</v>
      </c>
      <c r="E3" s="57">
        <v>15</v>
      </c>
      <c r="F3" s="57">
        <v>25</v>
      </c>
      <c r="G3" s="57">
        <v>35</v>
      </c>
      <c r="H3" s="57">
        <v>80</v>
      </c>
      <c r="I3" s="57">
        <v>80</v>
      </c>
      <c r="J3" s="57">
        <v>10</v>
      </c>
      <c r="K3" s="57">
        <v>10</v>
      </c>
      <c r="L3" s="57">
        <v>30</v>
      </c>
      <c r="M3" s="57">
        <v>30</v>
      </c>
      <c r="N3" s="57">
        <v>75</v>
      </c>
      <c r="O3" s="57">
        <v>100</v>
      </c>
      <c r="P3" t="s">
        <v>91</v>
      </c>
      <c r="R3" s="1">
        <f>SUM(D3:O3)</f>
        <v>500</v>
      </c>
    </row>
    <row r="4" spans="1:18" x14ac:dyDescent="0.25">
      <c r="A4" s="2" t="s">
        <v>0</v>
      </c>
      <c r="B4">
        <v>150</v>
      </c>
      <c r="C4" s="4" t="s">
        <v>76</v>
      </c>
      <c r="D4">
        <f>80%*D3</f>
        <v>8</v>
      </c>
      <c r="E4">
        <f t="shared" ref="E4:O4" si="1">80%*E3</f>
        <v>12</v>
      </c>
      <c r="F4">
        <f t="shared" si="1"/>
        <v>20</v>
      </c>
      <c r="G4">
        <f t="shared" si="1"/>
        <v>28</v>
      </c>
      <c r="H4">
        <f t="shared" si="1"/>
        <v>64</v>
      </c>
      <c r="I4">
        <f t="shared" si="1"/>
        <v>64</v>
      </c>
      <c r="J4">
        <f t="shared" si="1"/>
        <v>8</v>
      </c>
      <c r="K4">
        <f t="shared" si="1"/>
        <v>8</v>
      </c>
      <c r="L4">
        <f t="shared" si="1"/>
        <v>24</v>
      </c>
      <c r="M4">
        <f t="shared" si="1"/>
        <v>24</v>
      </c>
      <c r="N4">
        <f t="shared" si="1"/>
        <v>60</v>
      </c>
      <c r="O4">
        <f t="shared" si="1"/>
        <v>80</v>
      </c>
      <c r="R4" s="1">
        <f>SUM(D4:O4)</f>
        <v>400</v>
      </c>
    </row>
    <row r="5" spans="1:18" x14ac:dyDescent="0.25">
      <c r="B5">
        <v>0.55000000000000004</v>
      </c>
      <c r="C5" t="s">
        <v>1</v>
      </c>
      <c r="R5" s="1"/>
    </row>
    <row r="6" spans="1:18" ht="15.75" thickBot="1" x14ac:dyDescent="0.3">
      <c r="A6" s="2" t="s">
        <v>0</v>
      </c>
      <c r="B6">
        <f>B3*B5</f>
        <v>76.45</v>
      </c>
      <c r="C6" t="s">
        <v>78</v>
      </c>
      <c r="R6" s="1"/>
    </row>
    <row r="7" spans="1:18" ht="19.5" thickTop="1" thickBot="1" x14ac:dyDescent="0.3">
      <c r="A7" s="70" t="s">
        <v>89</v>
      </c>
      <c r="B7" s="62"/>
      <c r="C7" s="62" t="s">
        <v>81</v>
      </c>
      <c r="D7" s="62">
        <f>D2*D10</f>
        <v>30</v>
      </c>
      <c r="E7" s="62">
        <f t="shared" ref="E7:O7" si="2">E2*E10</f>
        <v>75</v>
      </c>
      <c r="F7" s="62">
        <f t="shared" si="2"/>
        <v>150</v>
      </c>
      <c r="G7" s="62">
        <f t="shared" si="2"/>
        <v>170</v>
      </c>
      <c r="H7" s="62">
        <f t="shared" si="2"/>
        <v>165</v>
      </c>
      <c r="I7" s="62">
        <f t="shared" si="2"/>
        <v>245</v>
      </c>
      <c r="J7" s="62">
        <f t="shared" si="2"/>
        <v>51</v>
      </c>
      <c r="K7" s="62">
        <f t="shared" si="2"/>
        <v>53</v>
      </c>
      <c r="L7" s="62">
        <f t="shared" si="2"/>
        <v>147.5</v>
      </c>
      <c r="M7" s="62">
        <f t="shared" si="2"/>
        <v>325</v>
      </c>
      <c r="N7" s="62">
        <f t="shared" si="2"/>
        <v>600</v>
      </c>
      <c r="O7" s="63">
        <f t="shared" si="2"/>
        <v>1250</v>
      </c>
      <c r="P7" s="25">
        <f>SUM(D7:O7)</f>
        <v>3261.5</v>
      </c>
      <c r="R7" s="1"/>
    </row>
    <row r="8" spans="1:18" ht="16.5" thickTop="1" thickBot="1" x14ac:dyDescent="0.3">
      <c r="A8" s="64">
        <v>6</v>
      </c>
      <c r="B8" s="65" t="s">
        <v>83</v>
      </c>
      <c r="C8" s="65"/>
      <c r="D8" s="61">
        <f>A8*A31</f>
        <v>4.5</v>
      </c>
      <c r="E8" s="59" t="s">
        <v>86</v>
      </c>
      <c r="F8" s="60"/>
      <c r="G8" s="65"/>
      <c r="H8" s="65"/>
      <c r="I8" s="65"/>
      <c r="J8" s="65"/>
      <c r="K8" s="65"/>
      <c r="L8" s="65"/>
      <c r="M8" s="65"/>
      <c r="N8" s="65"/>
      <c r="O8" s="66"/>
      <c r="R8" s="1"/>
    </row>
    <row r="9" spans="1:18" ht="15.75" thickTop="1" x14ac:dyDescent="0.25">
      <c r="A9" s="64"/>
      <c r="B9" s="65" t="s">
        <v>84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6"/>
      <c r="R9" s="1"/>
    </row>
    <row r="10" spans="1:18" ht="15.75" thickBot="1" x14ac:dyDescent="0.3">
      <c r="A10" s="67"/>
      <c r="B10" s="68"/>
      <c r="C10" s="68" t="s">
        <v>85</v>
      </c>
      <c r="D10" s="68">
        <v>3</v>
      </c>
      <c r="E10" s="68">
        <v>3</v>
      </c>
      <c r="F10" s="68">
        <v>3</v>
      </c>
      <c r="G10" s="68">
        <v>2</v>
      </c>
      <c r="H10" s="68">
        <v>1</v>
      </c>
      <c r="I10" s="68">
        <v>1</v>
      </c>
      <c r="J10" s="68">
        <v>0.2</v>
      </c>
      <c r="K10" s="68">
        <v>0.2</v>
      </c>
      <c r="L10" s="68">
        <v>0.5</v>
      </c>
      <c r="M10" s="68">
        <v>1</v>
      </c>
      <c r="N10" s="68">
        <v>1.5</v>
      </c>
      <c r="O10" s="69">
        <v>2.5</v>
      </c>
      <c r="R10" s="1"/>
    </row>
    <row r="11" spans="1:18" ht="19.5" thickTop="1" thickBot="1" x14ac:dyDescent="0.3">
      <c r="A11" s="70" t="s">
        <v>90</v>
      </c>
      <c r="B11" s="62"/>
      <c r="C11" s="62" t="s">
        <v>81</v>
      </c>
      <c r="D11" s="62">
        <f>D2*D14</f>
        <v>10</v>
      </c>
      <c r="E11" s="62">
        <f t="shared" ref="E11:O11" si="3">E2*E14</f>
        <v>25</v>
      </c>
      <c r="F11" s="62">
        <f t="shared" si="3"/>
        <v>50</v>
      </c>
      <c r="G11" s="62">
        <f t="shared" si="3"/>
        <v>170</v>
      </c>
      <c r="H11" s="62">
        <f t="shared" si="3"/>
        <v>495</v>
      </c>
      <c r="I11" s="62">
        <f t="shared" si="3"/>
        <v>980</v>
      </c>
      <c r="J11" s="62">
        <f t="shared" si="3"/>
        <v>1275</v>
      </c>
      <c r="K11" s="62">
        <f t="shared" si="3"/>
        <v>1325</v>
      </c>
      <c r="L11" s="62">
        <f t="shared" si="3"/>
        <v>1180</v>
      </c>
      <c r="M11" s="62">
        <f t="shared" si="3"/>
        <v>975</v>
      </c>
      <c r="N11" s="62">
        <f t="shared" si="3"/>
        <v>800</v>
      </c>
      <c r="O11" s="63">
        <f t="shared" si="3"/>
        <v>500</v>
      </c>
      <c r="P11" s="25">
        <f>SUM(D11:O11)</f>
        <v>7785</v>
      </c>
      <c r="R11" s="1"/>
    </row>
    <row r="12" spans="1:18" ht="16.5" thickTop="1" thickBot="1" x14ac:dyDescent="0.3">
      <c r="A12" s="64">
        <v>6</v>
      </c>
      <c r="B12" s="65" t="s">
        <v>83</v>
      </c>
      <c r="C12" s="65"/>
      <c r="D12" s="61">
        <f>A12*A32</f>
        <v>3</v>
      </c>
      <c r="E12" s="59" t="s">
        <v>86</v>
      </c>
      <c r="F12" s="60"/>
      <c r="G12" s="65"/>
      <c r="H12" s="65"/>
      <c r="I12" s="65"/>
      <c r="J12" s="65"/>
      <c r="K12" s="65"/>
      <c r="L12" s="65"/>
      <c r="M12" s="65"/>
      <c r="N12" s="65"/>
      <c r="O12" s="66"/>
      <c r="R12" s="1"/>
    </row>
    <row r="13" spans="1:18" ht="15.75" thickTop="1" x14ac:dyDescent="0.25">
      <c r="A13" s="64"/>
      <c r="B13" s="65" t="s">
        <v>84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6"/>
      <c r="R13" s="1"/>
    </row>
    <row r="14" spans="1:18" ht="15.75" thickBot="1" x14ac:dyDescent="0.3">
      <c r="A14" s="67"/>
      <c r="B14" s="68"/>
      <c r="C14" s="68" t="s">
        <v>85</v>
      </c>
      <c r="D14" s="68">
        <v>1</v>
      </c>
      <c r="E14" s="68">
        <v>1</v>
      </c>
      <c r="F14" s="68">
        <v>1</v>
      </c>
      <c r="G14" s="68">
        <v>2</v>
      </c>
      <c r="H14" s="68">
        <v>3</v>
      </c>
      <c r="I14" s="68">
        <v>4</v>
      </c>
      <c r="J14" s="68">
        <v>5</v>
      </c>
      <c r="K14" s="68">
        <v>5</v>
      </c>
      <c r="L14" s="68">
        <v>4</v>
      </c>
      <c r="M14" s="68">
        <v>3</v>
      </c>
      <c r="N14" s="68">
        <v>2</v>
      </c>
      <c r="O14" s="69">
        <v>1</v>
      </c>
      <c r="R14" s="1"/>
    </row>
    <row r="15" spans="1:18" ht="16.5" thickTop="1" thickBot="1" x14ac:dyDescent="0.3">
      <c r="A15" s="2"/>
      <c r="R15" s="1"/>
    </row>
    <row r="16" spans="1:18" ht="15.75" thickBot="1" x14ac:dyDescent="0.3">
      <c r="A16" s="5" t="s">
        <v>2</v>
      </c>
      <c r="B16" s="6"/>
      <c r="C16" s="7"/>
      <c r="R16" s="1"/>
    </row>
    <row r="17" spans="1:20" ht="15.75" thickBot="1" x14ac:dyDescent="0.3">
      <c r="R17" s="1"/>
    </row>
    <row r="18" spans="1:20" ht="16.5" thickTop="1" thickBot="1" x14ac:dyDescent="0.3">
      <c r="A18" s="8" t="s">
        <v>3</v>
      </c>
      <c r="B18" s="9" t="s">
        <v>4</v>
      </c>
      <c r="C18" s="10" t="s">
        <v>5</v>
      </c>
      <c r="D18" s="11" t="s">
        <v>6</v>
      </c>
      <c r="E18" s="11" t="s">
        <v>7</v>
      </c>
      <c r="F18" s="11" t="s">
        <v>8</v>
      </c>
      <c r="G18" s="11" t="s">
        <v>9</v>
      </c>
      <c r="H18" s="11" t="s">
        <v>10</v>
      </c>
      <c r="I18" s="11" t="s">
        <v>11</v>
      </c>
      <c r="J18" s="11" t="s">
        <v>12</v>
      </c>
      <c r="K18" s="11" t="s">
        <v>13</v>
      </c>
      <c r="L18" s="11" t="s">
        <v>14</v>
      </c>
      <c r="M18" s="11" t="s">
        <v>15</v>
      </c>
      <c r="N18" s="11" t="s">
        <v>16</v>
      </c>
      <c r="O18" s="11" t="s">
        <v>17</v>
      </c>
      <c r="P18" s="11" t="s">
        <v>18</v>
      </c>
      <c r="Q18" s="12"/>
      <c r="R18" s="13" t="s">
        <v>19</v>
      </c>
      <c r="S18" s="14"/>
    </row>
    <row r="19" spans="1:20" ht="15.75" thickTop="1" x14ac:dyDescent="0.25">
      <c r="B19" s="15" t="s">
        <v>20</v>
      </c>
      <c r="C19" t="s">
        <v>21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R19" s="17"/>
    </row>
    <row r="20" spans="1:20" x14ac:dyDescent="0.25">
      <c r="B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R20" s="17"/>
    </row>
    <row r="21" spans="1:20" x14ac:dyDescent="0.25">
      <c r="A21" s="18" t="s">
        <v>22</v>
      </c>
      <c r="B21" s="15">
        <v>70</v>
      </c>
      <c r="C21" s="56" t="s">
        <v>77</v>
      </c>
      <c r="D21" s="17">
        <f>D3*$B$3</f>
        <v>1390</v>
      </c>
      <c r="E21" s="17">
        <f t="shared" ref="E21:O21" si="4">E3*$B$3</f>
        <v>2085</v>
      </c>
      <c r="F21" s="17">
        <f t="shared" si="4"/>
        <v>3475</v>
      </c>
      <c r="G21" s="17">
        <f t="shared" si="4"/>
        <v>4865</v>
      </c>
      <c r="H21" s="17">
        <f t="shared" si="4"/>
        <v>11120</v>
      </c>
      <c r="I21" s="17">
        <f t="shared" si="4"/>
        <v>11120</v>
      </c>
      <c r="J21" s="17">
        <f t="shared" si="4"/>
        <v>1390</v>
      </c>
      <c r="K21" s="17">
        <f t="shared" si="4"/>
        <v>1390</v>
      </c>
      <c r="L21" s="17">
        <f t="shared" si="4"/>
        <v>4170</v>
      </c>
      <c r="M21" s="17">
        <f t="shared" si="4"/>
        <v>4170</v>
      </c>
      <c r="N21" s="17">
        <f t="shared" si="4"/>
        <v>10425</v>
      </c>
      <c r="O21" s="17">
        <f t="shared" si="4"/>
        <v>13900</v>
      </c>
      <c r="P21" s="17"/>
      <c r="Q21" s="1"/>
      <c r="R21" s="19">
        <f>SUM(D21:P21)</f>
        <v>69500</v>
      </c>
      <c r="S21" s="1">
        <f>R3*B3</f>
        <v>69500</v>
      </c>
      <c r="T21" t="s">
        <v>79</v>
      </c>
    </row>
    <row r="22" spans="1:20" x14ac:dyDescent="0.25">
      <c r="A22" s="18" t="s">
        <v>23</v>
      </c>
      <c r="B22" s="15">
        <v>70</v>
      </c>
      <c r="C22" s="56" t="s">
        <v>24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"/>
      <c r="R22" s="19">
        <f>SUM(D22:P22)</f>
        <v>0</v>
      </c>
      <c r="S22" s="1"/>
    </row>
    <row r="23" spans="1:20" x14ac:dyDescent="0.25">
      <c r="B23" s="15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"/>
      <c r="R23" s="17"/>
      <c r="S23" s="1"/>
    </row>
    <row r="24" spans="1:20" hidden="1" x14ac:dyDescent="0.25">
      <c r="B24" s="15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"/>
      <c r="R24" s="17"/>
      <c r="S24" s="1"/>
    </row>
    <row r="25" spans="1:20" hidden="1" x14ac:dyDescent="0.25">
      <c r="B25" s="15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"/>
      <c r="R25" s="17"/>
      <c r="S25" s="1"/>
    </row>
    <row r="26" spans="1:20" hidden="1" x14ac:dyDescent="0.25">
      <c r="B26" s="15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"/>
      <c r="R26" s="17"/>
      <c r="S26" s="1"/>
    </row>
    <row r="27" spans="1:20" hidden="1" x14ac:dyDescent="0.25">
      <c r="B27" s="15" t="s">
        <v>25</v>
      </c>
      <c r="C27" t="s">
        <v>26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"/>
      <c r="R27" s="17"/>
      <c r="S27" s="1"/>
    </row>
    <row r="28" spans="1:20" hidden="1" x14ac:dyDescent="0.25">
      <c r="B28" s="15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"/>
      <c r="R28" s="17"/>
      <c r="S28" s="1"/>
    </row>
    <row r="29" spans="1:20" x14ac:dyDescent="0.25">
      <c r="B29" s="55">
        <v>0.03</v>
      </c>
      <c r="C29" s="57" t="s">
        <v>80</v>
      </c>
      <c r="D29" s="17">
        <f>D3*$B$3*$B$29</f>
        <v>41.699999999999996</v>
      </c>
      <c r="E29" s="17">
        <f t="shared" ref="E29:O29" si="5">E3*$B$3*$B$29</f>
        <v>62.55</v>
      </c>
      <c r="F29" s="17">
        <f t="shared" si="5"/>
        <v>104.25</v>
      </c>
      <c r="G29" s="17">
        <f t="shared" si="5"/>
        <v>145.94999999999999</v>
      </c>
      <c r="H29" s="17">
        <f t="shared" si="5"/>
        <v>333.59999999999997</v>
      </c>
      <c r="I29" s="17">
        <f t="shared" si="5"/>
        <v>333.59999999999997</v>
      </c>
      <c r="J29" s="17">
        <f t="shared" si="5"/>
        <v>41.699999999999996</v>
      </c>
      <c r="K29" s="17">
        <f t="shared" si="5"/>
        <v>41.699999999999996</v>
      </c>
      <c r="L29" s="17">
        <f t="shared" si="5"/>
        <v>125.1</v>
      </c>
      <c r="M29" s="17">
        <f t="shared" si="5"/>
        <v>125.1</v>
      </c>
      <c r="N29" s="17">
        <f t="shared" si="5"/>
        <v>312.75</v>
      </c>
      <c r="O29" s="17">
        <f t="shared" si="5"/>
        <v>417</v>
      </c>
      <c r="P29" s="17"/>
      <c r="Q29" s="1"/>
      <c r="R29" s="19">
        <f>SUM(D29:P29)</f>
        <v>2085</v>
      </c>
      <c r="S29" s="1"/>
    </row>
    <row r="30" spans="1:20" x14ac:dyDescent="0.25">
      <c r="B30" s="15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"/>
      <c r="R30" s="17"/>
      <c r="S30" s="1"/>
    </row>
    <row r="31" spans="1:20" x14ac:dyDescent="0.25">
      <c r="A31" s="58">
        <f>0.5+0.25</f>
        <v>0.75</v>
      </c>
      <c r="B31" s="15"/>
      <c r="C31" t="s">
        <v>87</v>
      </c>
      <c r="D31" s="17">
        <f>D7*$D$8</f>
        <v>135</v>
      </c>
      <c r="E31" s="17">
        <f t="shared" ref="E31:O31" si="6">E7*$D$8</f>
        <v>337.5</v>
      </c>
      <c r="F31" s="17">
        <f t="shared" si="6"/>
        <v>675</v>
      </c>
      <c r="G31" s="17">
        <f t="shared" si="6"/>
        <v>765</v>
      </c>
      <c r="H31" s="17">
        <f t="shared" si="6"/>
        <v>742.5</v>
      </c>
      <c r="I31" s="17">
        <f t="shared" si="6"/>
        <v>1102.5</v>
      </c>
      <c r="J31" s="17">
        <f t="shared" si="6"/>
        <v>229.5</v>
      </c>
      <c r="K31" s="17">
        <f t="shared" si="6"/>
        <v>238.5</v>
      </c>
      <c r="L31" s="17">
        <f t="shared" si="6"/>
        <v>663.75</v>
      </c>
      <c r="M31" s="17">
        <f t="shared" si="6"/>
        <v>1462.5</v>
      </c>
      <c r="N31" s="17">
        <f t="shared" si="6"/>
        <v>2700</v>
      </c>
      <c r="O31" s="17">
        <f t="shared" si="6"/>
        <v>5625</v>
      </c>
      <c r="P31" s="17"/>
      <c r="Q31" s="1"/>
      <c r="R31" s="19">
        <f>SUM(D31:P31)</f>
        <v>14676.75</v>
      </c>
      <c r="S31" s="1"/>
    </row>
    <row r="32" spans="1:20" x14ac:dyDescent="0.25">
      <c r="A32" s="58">
        <v>0.5</v>
      </c>
      <c r="B32" s="15"/>
      <c r="C32" t="s">
        <v>88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"/>
      <c r="R32" s="17"/>
      <c r="S32" s="1"/>
    </row>
    <row r="33" spans="1:19" x14ac:dyDescent="0.25">
      <c r="B33" s="15">
        <v>60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"/>
      <c r="R33" s="17"/>
      <c r="S33" s="1"/>
    </row>
    <row r="34" spans="1:19" ht="15.75" thickBot="1" x14ac:dyDescent="0.3">
      <c r="B34" s="15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"/>
      <c r="R34" s="17"/>
      <c r="S34" s="1"/>
    </row>
    <row r="35" spans="1:19" ht="16.5" thickTop="1" thickBot="1" x14ac:dyDescent="0.3">
      <c r="A35" s="20"/>
      <c r="B35" s="21"/>
      <c r="C35" s="22" t="s">
        <v>27</v>
      </c>
      <c r="D35" s="23">
        <f>D21+D22</f>
        <v>1390</v>
      </c>
      <c r="E35" s="23">
        <f t="shared" ref="E35:O35" si="7">E21+E22</f>
        <v>2085</v>
      </c>
      <c r="F35" s="23">
        <f t="shared" si="7"/>
        <v>3475</v>
      </c>
      <c r="G35" s="23">
        <f t="shared" si="7"/>
        <v>4865</v>
      </c>
      <c r="H35" s="23">
        <f t="shared" si="7"/>
        <v>11120</v>
      </c>
      <c r="I35" s="23">
        <f t="shared" si="7"/>
        <v>11120</v>
      </c>
      <c r="J35" s="23">
        <f t="shared" si="7"/>
        <v>1390</v>
      </c>
      <c r="K35" s="23">
        <f t="shared" si="7"/>
        <v>1390</v>
      </c>
      <c r="L35" s="23">
        <f t="shared" si="7"/>
        <v>4170</v>
      </c>
      <c r="M35" s="23">
        <f t="shared" si="7"/>
        <v>4170</v>
      </c>
      <c r="N35" s="23">
        <f t="shared" si="7"/>
        <v>10425</v>
      </c>
      <c r="O35" s="23">
        <f t="shared" si="7"/>
        <v>13900</v>
      </c>
      <c r="P35" s="23"/>
      <c r="Q35" s="24"/>
      <c r="R35" s="23">
        <f>SUM(R21:R34)</f>
        <v>86261.75</v>
      </c>
      <c r="S35" s="1"/>
    </row>
    <row r="36" spans="1:19" ht="15.75" thickTop="1" x14ac:dyDescent="0.25">
      <c r="A36" s="25"/>
      <c r="B36" s="26" t="s">
        <v>25</v>
      </c>
      <c r="C36" s="25" t="s">
        <v>26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8"/>
      <c r="R36" s="27"/>
      <c r="S36" s="1"/>
    </row>
    <row r="37" spans="1:19" x14ac:dyDescent="0.25">
      <c r="B37" s="15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"/>
      <c r="R37" s="17"/>
      <c r="S37" s="1"/>
    </row>
    <row r="38" spans="1:19" x14ac:dyDescent="0.25">
      <c r="A38" s="18" t="s">
        <v>28</v>
      </c>
      <c r="B38" s="15">
        <v>60</v>
      </c>
      <c r="C38" s="2" t="s">
        <v>73</v>
      </c>
      <c r="D38" s="17">
        <v>20000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"/>
      <c r="R38" s="19">
        <f>SUM(D38:P38)</f>
        <v>20000</v>
      </c>
      <c r="S38" s="1"/>
    </row>
    <row r="39" spans="1:19" x14ac:dyDescent="0.25">
      <c r="A39" s="18"/>
      <c r="B39" s="15"/>
      <c r="C39" s="2" t="s">
        <v>74</v>
      </c>
      <c r="D39" s="17">
        <f>D3*$B$3*$B$5</f>
        <v>764.50000000000011</v>
      </c>
      <c r="E39" s="17">
        <f t="shared" ref="E39:O39" si="8">E3*$B$3*$B$5</f>
        <v>1146.75</v>
      </c>
      <c r="F39" s="17">
        <f t="shared" si="8"/>
        <v>1911.2500000000002</v>
      </c>
      <c r="G39" s="17">
        <f t="shared" si="8"/>
        <v>2675.75</v>
      </c>
      <c r="H39" s="17">
        <f t="shared" si="8"/>
        <v>6116.0000000000009</v>
      </c>
      <c r="I39" s="17">
        <f t="shared" si="8"/>
        <v>6116.0000000000009</v>
      </c>
      <c r="J39" s="17">
        <f t="shared" si="8"/>
        <v>764.50000000000011</v>
      </c>
      <c r="K39" s="17">
        <f t="shared" si="8"/>
        <v>764.50000000000011</v>
      </c>
      <c r="L39" s="17">
        <f t="shared" si="8"/>
        <v>2293.5</v>
      </c>
      <c r="M39" s="17">
        <f t="shared" si="8"/>
        <v>2293.5</v>
      </c>
      <c r="N39" s="17">
        <f t="shared" si="8"/>
        <v>5733.7500000000009</v>
      </c>
      <c r="O39" s="17">
        <f t="shared" si="8"/>
        <v>7645.0000000000009</v>
      </c>
      <c r="P39" s="17"/>
      <c r="Q39" s="1"/>
      <c r="R39" s="19">
        <f>SUM(D39:P39)</f>
        <v>38225</v>
      </c>
      <c r="S39" s="1"/>
    </row>
    <row r="40" spans="1:19" x14ac:dyDescent="0.25">
      <c r="A40" s="18" t="s">
        <v>30</v>
      </c>
      <c r="B40" s="15"/>
      <c r="C40" s="2" t="s">
        <v>31</v>
      </c>
      <c r="D40" s="17">
        <v>70</v>
      </c>
      <c r="E40" s="17">
        <v>70</v>
      </c>
      <c r="F40" s="17">
        <v>70</v>
      </c>
      <c r="G40" s="17">
        <v>70</v>
      </c>
      <c r="H40" s="17">
        <v>70</v>
      </c>
      <c r="I40" s="17">
        <v>70</v>
      </c>
      <c r="J40" s="17">
        <v>70</v>
      </c>
      <c r="K40" s="17">
        <v>70</v>
      </c>
      <c r="L40" s="17">
        <v>70</v>
      </c>
      <c r="M40" s="17">
        <v>70</v>
      </c>
      <c r="N40" s="17">
        <v>70</v>
      </c>
      <c r="O40" s="17">
        <v>70</v>
      </c>
      <c r="P40" s="17"/>
      <c r="Q40" s="1"/>
      <c r="R40" s="19">
        <f>SUM(D40:P40)</f>
        <v>840</v>
      </c>
      <c r="S40" s="1"/>
    </row>
    <row r="41" spans="1:19" x14ac:dyDescent="0.25">
      <c r="A41" s="18" t="s">
        <v>32</v>
      </c>
      <c r="B41" s="15"/>
      <c r="C41" s="2" t="s">
        <v>33</v>
      </c>
      <c r="D41" s="17">
        <v>50</v>
      </c>
      <c r="E41" s="17">
        <v>50</v>
      </c>
      <c r="F41" s="17">
        <v>50</v>
      </c>
      <c r="G41" s="17">
        <v>50</v>
      </c>
      <c r="H41" s="17">
        <v>50</v>
      </c>
      <c r="I41" s="17">
        <v>50</v>
      </c>
      <c r="J41" s="17">
        <v>50</v>
      </c>
      <c r="K41" s="17">
        <v>50</v>
      </c>
      <c r="L41" s="17">
        <v>50</v>
      </c>
      <c r="M41" s="17">
        <v>50</v>
      </c>
      <c r="N41" s="17">
        <v>50</v>
      </c>
      <c r="O41" s="17">
        <v>50</v>
      </c>
      <c r="P41" s="17"/>
      <c r="Q41" s="1"/>
      <c r="R41" s="19">
        <f>SUM(D41:P41)</f>
        <v>600</v>
      </c>
      <c r="S41" s="1"/>
    </row>
    <row r="42" spans="1:19" x14ac:dyDescent="0.25">
      <c r="A42" s="18" t="s">
        <v>34</v>
      </c>
      <c r="B42" s="15"/>
      <c r="C42" s="2" t="s">
        <v>35</v>
      </c>
      <c r="D42" s="17">
        <v>120</v>
      </c>
      <c r="E42" s="17">
        <v>120</v>
      </c>
      <c r="F42" s="17">
        <v>120</v>
      </c>
      <c r="G42" s="17">
        <v>120</v>
      </c>
      <c r="H42" s="17">
        <v>120</v>
      </c>
      <c r="I42" s="17">
        <v>120</v>
      </c>
      <c r="J42" s="17">
        <v>120</v>
      </c>
      <c r="K42" s="17">
        <v>120</v>
      </c>
      <c r="L42" s="17">
        <v>120</v>
      </c>
      <c r="M42" s="17">
        <v>120</v>
      </c>
      <c r="N42" s="17">
        <v>120</v>
      </c>
      <c r="O42" s="17">
        <v>120</v>
      </c>
      <c r="P42" s="17"/>
      <c r="Q42" s="1"/>
      <c r="R42" s="19">
        <f>SUM(D42:P42)</f>
        <v>1440</v>
      </c>
      <c r="S42" s="1"/>
    </row>
    <row r="43" spans="1:19" x14ac:dyDescent="0.25">
      <c r="B43" s="1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"/>
      <c r="R43" s="17"/>
      <c r="S43" s="1"/>
    </row>
    <row r="44" spans="1:19" x14ac:dyDescent="0.25">
      <c r="A44" s="18" t="s">
        <v>36</v>
      </c>
      <c r="B44" s="15" t="s">
        <v>37</v>
      </c>
      <c r="C44" s="2" t="s">
        <v>38</v>
      </c>
      <c r="D44" s="17">
        <v>700</v>
      </c>
      <c r="E44" s="17">
        <v>700</v>
      </c>
      <c r="F44" s="17">
        <v>700</v>
      </c>
      <c r="G44" s="17">
        <v>700</v>
      </c>
      <c r="H44" s="17">
        <v>700</v>
      </c>
      <c r="I44" s="17">
        <v>700</v>
      </c>
      <c r="J44" s="17">
        <v>700</v>
      </c>
      <c r="K44" s="17">
        <v>700</v>
      </c>
      <c r="L44" s="17">
        <v>700</v>
      </c>
      <c r="M44" s="17">
        <v>700</v>
      </c>
      <c r="N44" s="17">
        <v>700</v>
      </c>
      <c r="O44" s="17">
        <v>700</v>
      </c>
      <c r="P44" s="17"/>
      <c r="Q44" s="1"/>
      <c r="R44" s="19">
        <f>SUM(D44:P44)</f>
        <v>8400</v>
      </c>
      <c r="S44" s="1"/>
    </row>
    <row r="45" spans="1:19" x14ac:dyDescent="0.25">
      <c r="A45" s="18" t="s">
        <v>39</v>
      </c>
      <c r="B45" s="15"/>
      <c r="C45" s="2" t="s">
        <v>40</v>
      </c>
      <c r="D45" s="17">
        <v>80</v>
      </c>
      <c r="E45" s="17">
        <v>80</v>
      </c>
      <c r="F45" s="17">
        <v>80</v>
      </c>
      <c r="G45" s="17">
        <v>80</v>
      </c>
      <c r="H45" s="17">
        <v>80</v>
      </c>
      <c r="I45" s="17">
        <v>80</v>
      </c>
      <c r="J45" s="17">
        <v>80</v>
      </c>
      <c r="K45" s="17">
        <v>80</v>
      </c>
      <c r="L45" s="17">
        <v>80</v>
      </c>
      <c r="M45" s="17">
        <v>80</v>
      </c>
      <c r="N45" s="17">
        <v>80</v>
      </c>
      <c r="O45" s="17">
        <v>80</v>
      </c>
      <c r="P45" s="17"/>
      <c r="Q45" s="1"/>
      <c r="R45" s="19">
        <f t="shared" ref="R45:R50" si="9">SUM(D45:P45)</f>
        <v>960</v>
      </c>
      <c r="S45" s="1"/>
    </row>
    <row r="46" spans="1:19" x14ac:dyDescent="0.25">
      <c r="A46" s="18" t="s">
        <v>41</v>
      </c>
      <c r="B46" s="15"/>
      <c r="C46" t="s">
        <v>42</v>
      </c>
      <c r="D46" s="17">
        <v>600</v>
      </c>
      <c r="E46" s="17"/>
      <c r="F46" s="17"/>
      <c r="G46" s="17">
        <v>600</v>
      </c>
      <c r="H46" s="17"/>
      <c r="I46" s="17"/>
      <c r="J46" s="17">
        <v>600</v>
      </c>
      <c r="K46" s="17"/>
      <c r="L46" s="17"/>
      <c r="M46" s="17">
        <v>600</v>
      </c>
      <c r="N46" s="17"/>
      <c r="O46" s="17"/>
      <c r="P46" s="17"/>
      <c r="Q46" s="1"/>
      <c r="R46" s="19">
        <f t="shared" si="9"/>
        <v>2400</v>
      </c>
      <c r="S46" s="1"/>
    </row>
    <row r="47" spans="1:19" x14ac:dyDescent="0.25">
      <c r="A47" s="18" t="s">
        <v>43</v>
      </c>
      <c r="B47" s="15"/>
      <c r="C47" t="s">
        <v>44</v>
      </c>
      <c r="D47" s="17">
        <v>100</v>
      </c>
      <c r="E47" s="17">
        <v>100</v>
      </c>
      <c r="F47" s="17">
        <v>100</v>
      </c>
      <c r="G47" s="17">
        <v>100</v>
      </c>
      <c r="H47" s="17">
        <v>100</v>
      </c>
      <c r="I47" s="17">
        <v>100</v>
      </c>
      <c r="J47" s="17">
        <v>100</v>
      </c>
      <c r="K47" s="17">
        <v>100</v>
      </c>
      <c r="L47" s="17">
        <v>100</v>
      </c>
      <c r="M47" s="17">
        <v>100</v>
      </c>
      <c r="N47" s="17">
        <v>100</v>
      </c>
      <c r="O47" s="17">
        <v>100</v>
      </c>
      <c r="P47" s="17"/>
      <c r="Q47" s="1"/>
      <c r="R47" s="19">
        <f t="shared" si="9"/>
        <v>1200</v>
      </c>
      <c r="S47" s="1"/>
    </row>
    <row r="48" spans="1:19" x14ac:dyDescent="0.25">
      <c r="A48" s="18" t="s">
        <v>45</v>
      </c>
      <c r="B48" s="15"/>
      <c r="C48" t="s">
        <v>46</v>
      </c>
      <c r="D48" s="17">
        <v>700</v>
      </c>
      <c r="E48" s="17"/>
      <c r="F48" s="17"/>
      <c r="G48" s="17"/>
      <c r="H48" s="17"/>
      <c r="I48" s="17"/>
      <c r="J48" s="17">
        <v>700</v>
      </c>
      <c r="K48" s="17"/>
      <c r="L48" s="17"/>
      <c r="M48" s="17"/>
      <c r="N48" s="17"/>
      <c r="O48" s="17"/>
      <c r="P48" s="17"/>
      <c r="Q48" s="1"/>
      <c r="R48" s="19">
        <f t="shared" si="9"/>
        <v>1400</v>
      </c>
      <c r="S48" s="1"/>
    </row>
    <row r="49" spans="1:23" x14ac:dyDescent="0.25">
      <c r="A49" s="18" t="s">
        <v>47</v>
      </c>
      <c r="B49" s="15"/>
      <c r="C49" t="s">
        <v>48</v>
      </c>
      <c r="D49" s="17">
        <v>150</v>
      </c>
      <c r="E49" s="17">
        <v>150</v>
      </c>
      <c r="F49" s="17">
        <v>150</v>
      </c>
      <c r="G49" s="17">
        <v>150</v>
      </c>
      <c r="H49" s="17">
        <v>150</v>
      </c>
      <c r="I49" s="17">
        <v>150</v>
      </c>
      <c r="J49" s="17">
        <v>150</v>
      </c>
      <c r="K49" s="17">
        <v>150</v>
      </c>
      <c r="L49" s="17">
        <v>150</v>
      </c>
      <c r="M49" s="17">
        <v>150</v>
      </c>
      <c r="N49" s="17">
        <v>150</v>
      </c>
      <c r="O49" s="17">
        <v>1150</v>
      </c>
      <c r="P49" s="17"/>
      <c r="Q49" s="1"/>
      <c r="R49" s="19">
        <f t="shared" si="9"/>
        <v>2800</v>
      </c>
      <c r="S49" s="1"/>
    </row>
    <row r="50" spans="1:23" x14ac:dyDescent="0.25">
      <c r="A50" s="18" t="s">
        <v>49</v>
      </c>
      <c r="B50" s="15"/>
      <c r="C50" t="s">
        <v>50</v>
      </c>
      <c r="D50" s="17">
        <v>30</v>
      </c>
      <c r="E50" s="17">
        <v>30</v>
      </c>
      <c r="F50" s="17">
        <v>30</v>
      </c>
      <c r="G50" s="17">
        <v>30</v>
      </c>
      <c r="H50" s="17">
        <v>30</v>
      </c>
      <c r="I50" s="17">
        <v>30</v>
      </c>
      <c r="J50" s="17">
        <v>30</v>
      </c>
      <c r="K50" s="17">
        <v>30</v>
      </c>
      <c r="L50" s="17">
        <v>30</v>
      </c>
      <c r="M50" s="17">
        <v>30</v>
      </c>
      <c r="N50" s="17">
        <v>30</v>
      </c>
      <c r="O50" s="17">
        <v>30</v>
      </c>
      <c r="P50" s="17"/>
      <c r="Q50" s="1"/>
      <c r="R50" s="19">
        <f t="shared" si="9"/>
        <v>360</v>
      </c>
      <c r="S50" s="1"/>
    </row>
    <row r="51" spans="1:23" x14ac:dyDescent="0.25">
      <c r="B51" s="15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"/>
      <c r="R51" s="17"/>
      <c r="S51" s="1"/>
    </row>
    <row r="52" spans="1:23" ht="15.75" thickBot="1" x14ac:dyDescent="0.3">
      <c r="A52" s="18" t="s">
        <v>51</v>
      </c>
      <c r="B52" s="15">
        <v>63</v>
      </c>
      <c r="C52" s="2" t="s">
        <v>52</v>
      </c>
      <c r="D52" s="17"/>
      <c r="E52" s="17"/>
      <c r="F52" s="17"/>
      <c r="G52" s="17"/>
      <c r="H52" s="17"/>
      <c r="I52" s="17">
        <f>0.4*0.02*R35</f>
        <v>690.09400000000005</v>
      </c>
      <c r="J52" s="17"/>
      <c r="K52" s="17"/>
      <c r="L52" s="17"/>
      <c r="M52" s="17"/>
      <c r="N52" s="17"/>
      <c r="O52" s="17">
        <f>0.6*0.02*R35</f>
        <v>1035.1410000000001</v>
      </c>
      <c r="P52" s="17"/>
      <c r="Q52" s="1"/>
      <c r="R52" s="19">
        <f>SUM(D52:P52)</f>
        <v>1725.2350000000001</v>
      </c>
      <c r="S52" s="1"/>
    </row>
    <row r="53" spans="1:23" x14ac:dyDescent="0.25">
      <c r="A53" s="18" t="s">
        <v>53</v>
      </c>
      <c r="B53" s="15"/>
      <c r="C53" t="s">
        <v>54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>
        <v>462</v>
      </c>
      <c r="P53" s="17"/>
      <c r="Q53" s="1"/>
      <c r="R53" s="19">
        <f>SUM(D53:P53)</f>
        <v>462</v>
      </c>
      <c r="S53" s="1"/>
      <c r="U53" s="30" t="s">
        <v>55</v>
      </c>
      <c r="V53" s="31"/>
      <c r="W53" s="32"/>
    </row>
    <row r="54" spans="1:23" x14ac:dyDescent="0.25">
      <c r="B54" s="15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"/>
      <c r="R54" s="17"/>
      <c r="S54" s="1"/>
      <c r="U54" s="33"/>
      <c r="V54" s="34"/>
      <c r="W54" s="35"/>
    </row>
    <row r="55" spans="1:23" x14ac:dyDescent="0.25">
      <c r="A55" s="18" t="s">
        <v>56</v>
      </c>
      <c r="B55" s="15" t="s">
        <v>57</v>
      </c>
      <c r="C55" s="2" t="s">
        <v>58</v>
      </c>
      <c r="D55" s="17">
        <f>2300*0.8+2*2000*0.8+1*1500*0.8</f>
        <v>6240</v>
      </c>
      <c r="E55" s="17">
        <f t="shared" ref="E55:K55" si="10">2300*0.8+2*2000*0.8+1*1500*0.8</f>
        <v>6240</v>
      </c>
      <c r="F55" s="17">
        <f t="shared" si="10"/>
        <v>6240</v>
      </c>
      <c r="G55" s="17">
        <f t="shared" si="10"/>
        <v>6240</v>
      </c>
      <c r="H55" s="17">
        <f t="shared" si="10"/>
        <v>6240</v>
      </c>
      <c r="I55" s="17">
        <f t="shared" si="10"/>
        <v>6240</v>
      </c>
      <c r="J55" s="17">
        <f t="shared" si="10"/>
        <v>6240</v>
      </c>
      <c r="K55" s="17">
        <f t="shared" si="10"/>
        <v>6240</v>
      </c>
      <c r="L55" s="17">
        <f>2300*0.8+2*2000*0.8+1*1500*0.8+2000*0.8</f>
        <v>7840</v>
      </c>
      <c r="M55" s="17">
        <f>2300*0.8+2*2000*0.8+1*1500*0.8+2000*0.8</f>
        <v>7840</v>
      </c>
      <c r="N55" s="17">
        <f>2300*0.8+2*2000*0.8+1*1500*0.8+2000*0.8</f>
        <v>7840</v>
      </c>
      <c r="O55" s="17">
        <f>2300*0.8+2*2000*0.8+1*1500*0.8+2000*0.8</f>
        <v>7840</v>
      </c>
      <c r="P55" s="17"/>
      <c r="Q55" s="1"/>
      <c r="R55" s="19">
        <f>SUM(D55:P55)</f>
        <v>81280</v>
      </c>
      <c r="S55" s="1"/>
      <c r="U55" s="33">
        <f>2300*12+2000*2*8+1500*12+2000*3*4</f>
        <v>101600</v>
      </c>
      <c r="V55" s="36">
        <v>0.8</v>
      </c>
      <c r="W55" s="35">
        <f>U55*V55</f>
        <v>81280</v>
      </c>
    </row>
    <row r="56" spans="1:23" x14ac:dyDescent="0.25">
      <c r="B56" s="15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"/>
      <c r="R56" s="17"/>
      <c r="S56" s="1"/>
      <c r="U56" s="33"/>
      <c r="V56" s="34"/>
      <c r="W56" s="35"/>
    </row>
    <row r="57" spans="1:23" x14ac:dyDescent="0.25">
      <c r="A57" s="18" t="s">
        <v>59</v>
      </c>
      <c r="B57" s="15"/>
      <c r="C57" s="2" t="s">
        <v>60</v>
      </c>
      <c r="D57" s="17">
        <f>2300*0.2+2*2000*0.2+1*1500*0.2</f>
        <v>1560</v>
      </c>
      <c r="E57" s="17">
        <f t="shared" ref="E57:K57" si="11">2300*0.2+2*2000*0.2+1*1500*0.2</f>
        <v>1560</v>
      </c>
      <c r="F57" s="17">
        <f t="shared" si="11"/>
        <v>1560</v>
      </c>
      <c r="G57" s="17">
        <f t="shared" si="11"/>
        <v>1560</v>
      </c>
      <c r="H57" s="17">
        <f t="shared" si="11"/>
        <v>1560</v>
      </c>
      <c r="I57" s="17">
        <f t="shared" si="11"/>
        <v>1560</v>
      </c>
      <c r="J57" s="17">
        <f t="shared" si="11"/>
        <v>1560</v>
      </c>
      <c r="K57" s="17">
        <f t="shared" si="11"/>
        <v>1560</v>
      </c>
      <c r="L57" s="17">
        <f>2300*0.2+2*2000*0.2+1*1500*0.2+2000*0.2</f>
        <v>1960</v>
      </c>
      <c r="M57" s="17">
        <f>2300*0.2+2*2000*0.2+1*1500*0.2+2000*0.2</f>
        <v>1960</v>
      </c>
      <c r="N57" s="17">
        <f>2300*0.2+2*2000*0.2+1*1500*0.2+2000*0.2</f>
        <v>1960</v>
      </c>
      <c r="O57" s="17">
        <f>2300*0.2+2*2000*0.2+1*1500*0.2+2000*0.2</f>
        <v>1960</v>
      </c>
      <c r="P57" s="17"/>
      <c r="Q57" s="1"/>
      <c r="R57" s="19">
        <f>SUM(D57:P57)</f>
        <v>20320</v>
      </c>
      <c r="S57" s="1"/>
      <c r="U57" s="33">
        <f>2300*12+2000*2*8+1500*12+2000*3*4</f>
        <v>101600</v>
      </c>
      <c r="V57" s="36">
        <v>0.2</v>
      </c>
      <c r="W57" s="35">
        <f>U57*V57</f>
        <v>20320</v>
      </c>
    </row>
    <row r="58" spans="1:23" x14ac:dyDescent="0.25">
      <c r="B58" s="15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"/>
      <c r="R58" s="17"/>
      <c r="S58" s="1"/>
      <c r="U58" s="33"/>
      <c r="V58" s="34"/>
      <c r="W58" s="35"/>
    </row>
    <row r="59" spans="1:23" ht="15.75" thickBot="1" x14ac:dyDescent="0.3">
      <c r="A59" s="18" t="s">
        <v>59</v>
      </c>
      <c r="B59" s="15"/>
      <c r="C59" s="2" t="s">
        <v>61</v>
      </c>
      <c r="D59" s="17">
        <f>2300*0.5+2*2000*0.5+1*1500*0.5</f>
        <v>3900</v>
      </c>
      <c r="E59" s="17">
        <f t="shared" ref="E59:K59" si="12">2300*0.5+2*2000*0.5+1*1500*0.5</f>
        <v>3900</v>
      </c>
      <c r="F59" s="17">
        <f t="shared" si="12"/>
        <v>3900</v>
      </c>
      <c r="G59" s="17">
        <f t="shared" si="12"/>
        <v>3900</v>
      </c>
      <c r="H59" s="17">
        <f t="shared" si="12"/>
        <v>3900</v>
      </c>
      <c r="I59" s="17">
        <f t="shared" si="12"/>
        <v>3900</v>
      </c>
      <c r="J59" s="17">
        <f t="shared" si="12"/>
        <v>3900</v>
      </c>
      <c r="K59" s="17">
        <f t="shared" si="12"/>
        <v>3900</v>
      </c>
      <c r="L59" s="17">
        <f>2300*0.5+2*2000*0.5+1*1500*0.5+2000*0.5</f>
        <v>4900</v>
      </c>
      <c r="M59" s="17">
        <f>2300*0.5+2*2000*0.5+1*1500*0.5+2000*0.5</f>
        <v>4900</v>
      </c>
      <c r="N59" s="17">
        <f>2300*0.5+2*2000*0.5+1*1500*0.5+2000*0.5</f>
        <v>4900</v>
      </c>
      <c r="O59" s="17">
        <f>2300*0.5+2*2000*0.5+1*1500*0.5+2000*0.5</f>
        <v>4900</v>
      </c>
      <c r="P59" s="17"/>
      <c r="Q59" s="1"/>
      <c r="R59" s="19">
        <f>SUM(D59:P59)</f>
        <v>50800</v>
      </c>
      <c r="S59" s="1"/>
      <c r="U59" s="37">
        <f>2300*12+2000*2*8+1500*12+2000*3*4</f>
        <v>101600</v>
      </c>
      <c r="V59" s="38">
        <v>0.5</v>
      </c>
      <c r="W59" s="39">
        <f>U59*V59</f>
        <v>50800</v>
      </c>
    </row>
    <row r="60" spans="1:23" x14ac:dyDescent="0.25">
      <c r="B60" s="15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"/>
      <c r="R60" s="17"/>
      <c r="S60" s="1"/>
    </row>
    <row r="61" spans="1:23" x14ac:dyDescent="0.25">
      <c r="A61" s="18" t="s">
        <v>62</v>
      </c>
      <c r="B61" s="15">
        <v>66</v>
      </c>
      <c r="C61" t="s">
        <v>63</v>
      </c>
      <c r="D61" s="17"/>
      <c r="E61" s="17"/>
      <c r="F61" s="17"/>
      <c r="G61" s="17"/>
      <c r="H61" s="17"/>
      <c r="I61" s="17">
        <v>280</v>
      </c>
      <c r="J61" s="17"/>
      <c r="K61" s="17"/>
      <c r="L61" s="17"/>
      <c r="M61" s="17"/>
      <c r="N61" s="17"/>
      <c r="O61" s="17"/>
      <c r="P61" s="29" t="s">
        <v>29</v>
      </c>
      <c r="Q61" s="1"/>
      <c r="R61" s="19">
        <f>SUM(D61:P61)</f>
        <v>280</v>
      </c>
      <c r="S61" s="1"/>
    </row>
    <row r="62" spans="1:23" x14ac:dyDescent="0.25">
      <c r="A62" s="18" t="s">
        <v>64</v>
      </c>
      <c r="B62" s="15"/>
      <c r="C62" t="s">
        <v>63</v>
      </c>
      <c r="D62" s="17"/>
      <c r="E62" s="17"/>
      <c r="F62" s="17"/>
      <c r="G62" s="17"/>
      <c r="H62" s="17"/>
      <c r="I62" s="17">
        <v>303</v>
      </c>
      <c r="J62" s="17"/>
      <c r="K62" s="17"/>
      <c r="L62" s="17"/>
      <c r="M62" s="17"/>
      <c r="N62" s="17"/>
      <c r="O62" s="17">
        <v>255</v>
      </c>
      <c r="P62" s="29" t="s">
        <v>29</v>
      </c>
      <c r="Q62" s="1"/>
      <c r="R62" s="19">
        <f>SUM(D62:P62)</f>
        <v>558</v>
      </c>
      <c r="S62" s="1"/>
    </row>
    <row r="63" spans="1:23" x14ac:dyDescent="0.25">
      <c r="B63" s="15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"/>
      <c r="R63" s="17"/>
      <c r="S63" s="1"/>
    </row>
    <row r="64" spans="1:23" x14ac:dyDescent="0.25">
      <c r="B64" s="15">
        <v>67</v>
      </c>
      <c r="C64" t="s">
        <v>65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"/>
      <c r="R64" s="17"/>
      <c r="S64" s="1"/>
    </row>
    <row r="65" spans="1:19" x14ac:dyDescent="0.25">
      <c r="B65" s="15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"/>
      <c r="R65" s="17"/>
      <c r="S65" s="1"/>
    </row>
    <row r="66" spans="1:19" x14ac:dyDescent="0.25">
      <c r="A66" s="18" t="s">
        <v>66</v>
      </c>
      <c r="B66" s="15">
        <v>68</v>
      </c>
      <c r="C66" t="s">
        <v>67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40">
        <v>26400</v>
      </c>
      <c r="Q66" s="1"/>
      <c r="R66" s="19">
        <f>SUM(D66:P66)</f>
        <v>26400</v>
      </c>
      <c r="S66" s="1"/>
    </row>
    <row r="67" spans="1:19" x14ac:dyDescent="0.25">
      <c r="B67" s="15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29" t="s">
        <v>29</v>
      </c>
      <c r="Q67" s="1"/>
      <c r="R67" s="17"/>
      <c r="S67" s="1"/>
    </row>
    <row r="68" spans="1:19" x14ac:dyDescent="0.25">
      <c r="B68" s="15">
        <v>69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"/>
      <c r="R68" s="19">
        <f>SUM(D68:P68)</f>
        <v>0</v>
      </c>
      <c r="S68" s="1"/>
    </row>
    <row r="69" spans="1:19" ht="15.75" thickBot="1" x14ac:dyDescent="0.3"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"/>
      <c r="R69" s="17"/>
      <c r="S69" s="1"/>
    </row>
    <row r="70" spans="1:19" ht="16.5" thickTop="1" thickBot="1" x14ac:dyDescent="0.3">
      <c r="A70" s="41"/>
      <c r="B70" s="42"/>
      <c r="C70" s="43" t="s">
        <v>68</v>
      </c>
      <c r="D70" s="44">
        <f t="shared" ref="D70:P70" si="13">SUM(D38:D68)</f>
        <v>35064.5</v>
      </c>
      <c r="E70" s="44">
        <f t="shared" si="13"/>
        <v>14146.75</v>
      </c>
      <c r="F70" s="44">
        <f t="shared" si="13"/>
        <v>14911.25</v>
      </c>
      <c r="G70" s="44">
        <f t="shared" si="13"/>
        <v>16275.75</v>
      </c>
      <c r="H70" s="44">
        <f t="shared" si="13"/>
        <v>19116</v>
      </c>
      <c r="I70" s="44">
        <f t="shared" si="13"/>
        <v>20389.094000000001</v>
      </c>
      <c r="J70" s="44">
        <f t="shared" si="13"/>
        <v>15064.5</v>
      </c>
      <c r="K70" s="44">
        <f t="shared" si="13"/>
        <v>13764.5</v>
      </c>
      <c r="L70" s="44">
        <f t="shared" si="13"/>
        <v>18293.5</v>
      </c>
      <c r="M70" s="44">
        <f t="shared" si="13"/>
        <v>18893.5</v>
      </c>
      <c r="N70" s="44">
        <f t="shared" si="13"/>
        <v>21733.75</v>
      </c>
      <c r="O70" s="44">
        <f t="shared" si="13"/>
        <v>26397.141</v>
      </c>
      <c r="P70" s="44">
        <f t="shared" si="13"/>
        <v>26400</v>
      </c>
      <c r="Q70" s="45"/>
      <c r="R70" s="44">
        <f>SUM(R38:R68)</f>
        <v>260450.23499999999</v>
      </c>
      <c r="S70" s="1"/>
    </row>
    <row r="71" spans="1:19" ht="16.5" thickTop="1" thickBot="1" x14ac:dyDescent="0.3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"/>
      <c r="R71" s="17"/>
      <c r="S71" s="1"/>
    </row>
    <row r="72" spans="1:19" ht="16.5" thickTop="1" thickBot="1" x14ac:dyDescent="0.3">
      <c r="C72" s="46" t="s">
        <v>69</v>
      </c>
      <c r="D72" s="47">
        <f>D35-D70</f>
        <v>-33674.5</v>
      </c>
      <c r="E72" s="47">
        <f t="shared" ref="E72:P72" si="14">E35-E70</f>
        <v>-12061.75</v>
      </c>
      <c r="F72" s="47">
        <f t="shared" si="14"/>
        <v>-11436.25</v>
      </c>
      <c r="G72" s="47">
        <f t="shared" si="14"/>
        <v>-11410.75</v>
      </c>
      <c r="H72" s="47">
        <f t="shared" si="14"/>
        <v>-7996</v>
      </c>
      <c r="I72" s="47">
        <f t="shared" si="14"/>
        <v>-9269.094000000001</v>
      </c>
      <c r="J72" s="47">
        <f t="shared" si="14"/>
        <v>-13674.5</v>
      </c>
      <c r="K72" s="47">
        <f t="shared" si="14"/>
        <v>-12374.5</v>
      </c>
      <c r="L72" s="47">
        <f t="shared" si="14"/>
        <v>-14123.5</v>
      </c>
      <c r="M72" s="47">
        <f t="shared" si="14"/>
        <v>-14723.5</v>
      </c>
      <c r="N72" s="47">
        <f t="shared" si="14"/>
        <v>-11308.75</v>
      </c>
      <c r="O72" s="47">
        <f t="shared" si="14"/>
        <v>-12497.141</v>
      </c>
      <c r="P72" s="47">
        <f t="shared" si="14"/>
        <v>-26400</v>
      </c>
      <c r="Q72" s="48"/>
      <c r="R72" s="49">
        <f>R35-R70</f>
        <v>-174188.48499999999</v>
      </c>
      <c r="S72" s="1"/>
    </row>
    <row r="73" spans="1:19" ht="15.75" thickTop="1" x14ac:dyDescent="0.25">
      <c r="R73" s="1"/>
      <c r="S73" s="1"/>
    </row>
    <row r="74" spans="1:19" x14ac:dyDescent="0.25">
      <c r="A74" s="18" t="s">
        <v>70</v>
      </c>
      <c r="B74" s="15">
        <v>69</v>
      </c>
      <c r="C74" t="s">
        <v>71</v>
      </c>
      <c r="P74">
        <v>480</v>
      </c>
      <c r="R74" s="1">
        <f>-P74</f>
        <v>-480</v>
      </c>
    </row>
    <row r="75" spans="1:19" ht="15.75" thickBot="1" x14ac:dyDescent="0.3">
      <c r="F75" s="50"/>
      <c r="R75" s="1"/>
    </row>
    <row r="76" spans="1:19" ht="16.5" thickTop="1" thickBot="1" x14ac:dyDescent="0.3">
      <c r="N76" s="51"/>
      <c r="O76" s="52" t="s">
        <v>72</v>
      </c>
      <c r="P76" s="53"/>
      <c r="R76" s="54">
        <f>R72+R74</f>
        <v>-174668.48499999999</v>
      </c>
    </row>
    <row r="77" spans="1:19" ht="15.75" thickTop="1" x14ac:dyDescent="0.25">
      <c r="R77" s="1"/>
    </row>
    <row r="78" spans="1:19" x14ac:dyDescent="0.25">
      <c r="R78" s="1"/>
    </row>
    <row r="79" spans="1:19" x14ac:dyDescent="0.25">
      <c r="R79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an 1</vt:lpstr>
      <vt:lpstr>an 2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RIBERA Jean-Serge</dc:creator>
  <cp:lastModifiedBy>Samy Belaloui</cp:lastModifiedBy>
  <dcterms:created xsi:type="dcterms:W3CDTF">2016-03-30T16:06:28Z</dcterms:created>
  <dcterms:modified xsi:type="dcterms:W3CDTF">2016-04-01T14:28:45Z</dcterms:modified>
</cp:coreProperties>
</file>